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showInkAnnotation="0" codeName="ThisWorkbook" hidePivotFieldList="1" autoCompressPictures="0"/>
  <workbookProtection workbookPassword="C66B" lockStructure="1"/>
  <bookViews>
    <workbookView xWindow="0" yWindow="-135" windowWidth="15600" windowHeight="7770" tabRatio="839" firstSheet="5" activeTab="7"/>
  </bookViews>
  <sheets>
    <sheet name="Instructiones ES" sheetId="37" state="hidden" r:id="rId1"/>
    <sheet name="Instructions  FR" sheetId="38" state="hidden" r:id="rId2"/>
    <sheet name="Instructions EN" sheetId="35" state="hidden" r:id="rId3"/>
    <sheet name="инструкции RU" sheetId="39" state="hidden" r:id="rId4"/>
    <sheet name="Chg log" sheetId="45" state="hidden" r:id="rId5"/>
    <sheet name="Instructions" sheetId="47" r:id="rId6"/>
    <sheet name="Framework" sheetId="44" r:id="rId7"/>
    <sheet name="Concept Note" sheetId="1" r:id="rId8"/>
    <sheet name="Summary budget" sheetId="27" r:id="rId9"/>
    <sheet name="Target assumptions - optional" sheetId="2" r:id="rId10"/>
    <sheet name="Cost assumptions - optional" sheetId="36" r:id="rId11"/>
    <sheet name="CatCmp" sheetId="28" state="hidden" r:id="rId12"/>
    <sheet name="CatModules" sheetId="29" state="hidden" r:id="rId13"/>
    <sheet name="CatInt" sheetId="30" state="hidden" r:id="rId14"/>
    <sheet name="CatImpact" sheetId="33" state="hidden" r:id="rId15"/>
    <sheet name="CatOutcome" sheetId="32" state="hidden" r:id="rId16"/>
    <sheet name="CatCoverage" sheetId="31" state="hidden" r:id="rId17"/>
    <sheet name="CatDataSrc" sheetId="34" state="hidden" r:id="rId18"/>
    <sheet name="Ctry-notMulti" sheetId="40" state="hidden" r:id="rId19"/>
    <sheet name="Definitions" sheetId="10" state="hidden" r:id="rId20"/>
    <sheet name="Translations" sheetId="13" state="hidden" r:id="rId21"/>
    <sheet name="$Ranges$" sheetId="15" state="veryHidden" r:id="rId22"/>
    <sheet name="$Meta$" sheetId="16" state="veryHidden" r:id="rId23"/>
    <sheet name="ModInCmp" sheetId="42" state="hidden" r:id="rId24"/>
    <sheet name="ImpactInCmp" sheetId="41" state="hidden" r:id="rId25"/>
    <sheet name="DataSrcInCmp" sheetId="46" state="hidden" r:id="rId26"/>
    <sheet name="OutcomeInCmp" sheetId="43" state="hidden" r:id="rId27"/>
  </sheets>
  <externalReferences>
    <externalReference r:id="rId28"/>
  </externalReferences>
  <definedNames>
    <definedName name="_xlnm._FilterDatabase" localSheetId="16" hidden="1">CatCoverage!$A$1:$J$81</definedName>
    <definedName name="_xlnm._FilterDatabase" localSheetId="10" hidden="1">'Cost assumptions - optional'!$A$13:$W$220</definedName>
    <definedName name="CmpAcroSelected">INDIRECT(ADDRESS(CmpSelectedOnRow,2,1,TRUE,"CatCmp"))</definedName>
    <definedName name="CmpIdSelected">INDIRECT(ADDRESS(CmpSelectedOnRow,1,1,TRUE,"CatCmp"))</definedName>
    <definedName name="CmpSelectedOnRow">IFERROR(MATCH(ComponentSelected,CatCmp!$C:$C,0),"")</definedName>
    <definedName name="Components">CatCmp!$C$2:$C$6</definedName>
    <definedName name="ComponentSelected">'Concept Note'!$C$10</definedName>
    <definedName name="Country_Applicant">Definitions!$N$3:$N$204</definedName>
    <definedName name="DataSrcInCmp">OFFSET(DataSrcInCmp!$C$2,0,0,NbrOfDataSrcInCmp,1)</definedName>
    <definedName name="GeoArea">Definitions!$U$3:$U$5</definedName>
    <definedName name="ImpactIndInCmp">OFFSET(ImpactInCmp!$C$2,0,0,NbrOfImpactIndInCmp,1)</definedName>
    <definedName name="LangOffset">Translations!$C$1</definedName>
    <definedName name="Language">Framework!$B$6</definedName>
    <definedName name="ModulesInCmp">OFFSET(ModInCmp!$C$2,0,0,NbrOfModulesInCmp,1)</definedName>
    <definedName name="MonthIndex">Definitions!$M$3</definedName>
    <definedName name="Months">Definitions!$G$3:$G$15</definedName>
    <definedName name="MonthSelected">'Concept Note'!$C$12</definedName>
    <definedName name="NbrOfDataSrcInCmp">COUNT(DataSrcInCmp!$A:$A)</definedName>
    <definedName name="NbrOfImpactIndInCmp">COUNT(ImpactInCmp!$A:$A)</definedName>
    <definedName name="NbrOfModulesInCmp">COUNT(ModInCmp!$A:$A)</definedName>
    <definedName name="NbrOfOutcomeIndInCmp">COUNT(OutcomeInCmp!$A:$A)</definedName>
    <definedName name="OutcomeIndInCmp">OFFSET(OutcomeInCmp!$C$2,0,0,NbrOfOutcomeIndInCmp,1)</definedName>
    <definedName name="PRs">'Concept Note'!$H$11</definedName>
    <definedName name="PRsInApplicant">OFFSET(Definitions!$R$3,MATCH(VLOOKUP('Concept Note'!$C$9,Definitions!D:E,2,FALSE),Definitions!G:G,0)-3,0,COUNTIF(Definitions!G:G,VLOOKUP('Concept Note'!$C$9,Definitions!D:E,2,FALSE)),1)</definedName>
    <definedName name="StartYearSelected">'Concept Note'!$C$11</definedName>
    <definedName name="Years">Definitions!$A$3:$A$7</definedName>
    <definedName name="YearSelected">'Concept Note'!$C$11</definedName>
    <definedName name="_xlnm.Print_Titles" localSheetId="6">Framework!$9:$10</definedName>
    <definedName name="_xlnm.Print_Area" localSheetId="7">'Concept Note'!$A$6:$AD$736</definedName>
    <definedName name="_xlnm.Print_Area" localSheetId="10">'Cost assumptions - optional'!$A$1:$V$18</definedName>
    <definedName name="_xlnm.Print_Area" localSheetId="6">Framework!$A$5:$I$133</definedName>
    <definedName name="_xlnm.Print_Area" localSheetId="5">Instructions!$A$5:$B$53</definedName>
    <definedName name="_xlnm.Print_Area" localSheetId="8">'Summary budget'!$C$5:$Y$77</definedName>
    <definedName name="_xlnm.Print_Area" localSheetId="9">'Target assumptions - optional'!$A$6:$V$20</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M128" i="36" l="1"/>
  <c r="N128" i="36" s="1"/>
  <c r="M84" i="36"/>
  <c r="N84" i="36" s="1"/>
  <c r="M47" i="36"/>
  <c r="N47" i="36" s="1"/>
  <c r="L84" i="36"/>
  <c r="L128" i="36"/>
  <c r="L47" i="36"/>
  <c r="L50" i="36"/>
  <c r="L49" i="36"/>
  <c r="L43" i="36"/>
  <c r="M43" i="36"/>
  <c r="N43" i="36"/>
  <c r="M286" i="36"/>
  <c r="L286" i="36"/>
  <c r="K286" i="36"/>
  <c r="J286" i="36"/>
  <c r="I286" i="36"/>
  <c r="H286" i="36"/>
  <c r="G286" i="36"/>
  <c r="F286" i="36"/>
  <c r="E286" i="36"/>
  <c r="D286" i="36"/>
  <c r="L60" i="36"/>
  <c r="L112" i="36"/>
  <c r="M112" i="36" s="1"/>
  <c r="N112" i="36" s="1"/>
  <c r="L90" i="36"/>
  <c r="M111" i="36"/>
  <c r="N111" i="36" s="1"/>
  <c r="M90" i="36"/>
  <c r="N90" i="36" s="1"/>
  <c r="M89" i="36"/>
  <c r="N89" i="36" s="1"/>
  <c r="D342" i="36"/>
  <c r="F342" i="36"/>
  <c r="F344" i="36" s="1"/>
  <c r="F343" i="36"/>
  <c r="M136" i="36" l="1"/>
  <c r="N136" i="36" s="1"/>
  <c r="M18" i="36"/>
  <c r="N18" i="36" s="1"/>
  <c r="M22" i="36"/>
  <c r="N22" i="36" s="1"/>
  <c r="L22" i="36"/>
  <c r="L21" i="36"/>
  <c r="M21" i="36" s="1"/>
  <c r="N21" i="36" s="1"/>
  <c r="L20" i="36"/>
  <c r="M20" i="36" s="1"/>
  <c r="N20" i="36" s="1"/>
  <c r="L19" i="36"/>
  <c r="M19" i="36" s="1"/>
  <c r="N19" i="36" s="1"/>
  <c r="L18" i="36"/>
  <c r="L17" i="36"/>
  <c r="M17" i="36" s="1"/>
  <c r="N17" i="36" s="1"/>
  <c r="L16" i="36"/>
  <c r="M16" i="36" s="1"/>
  <c r="N16" i="36" s="1"/>
  <c r="L15" i="36"/>
  <c r="M15" i="36" s="1"/>
  <c r="N15" i="36" s="1"/>
  <c r="L14" i="36"/>
  <c r="R14" i="36" s="1"/>
  <c r="L155" i="36"/>
  <c r="L121" i="36"/>
  <c r="L57" i="36"/>
  <c r="L31" i="36"/>
  <c r="G470" i="36"/>
  <c r="G469" i="36"/>
  <c r="L174" i="36" s="1"/>
  <c r="G468" i="36"/>
  <c r="G467" i="36"/>
  <c r="G466" i="36"/>
  <c r="G465" i="36"/>
  <c r="G464" i="36"/>
  <c r="G463" i="36"/>
  <c r="G462" i="36"/>
  <c r="G461" i="36"/>
  <c r="G460" i="36"/>
  <c r="G459" i="36"/>
  <c r="G458" i="36"/>
  <c r="G457" i="36"/>
  <c r="G456" i="36"/>
  <c r="B454" i="36"/>
  <c r="G450" i="36"/>
  <c r="G449" i="36"/>
  <c r="G448" i="36"/>
  <c r="G447" i="36"/>
  <c r="G446" i="36"/>
  <c r="G451" i="36" s="1"/>
  <c r="G452" i="36" s="1"/>
  <c r="G445" i="36"/>
  <c r="G439" i="36"/>
  <c r="D438" i="36"/>
  <c r="G438" i="36" s="1"/>
  <c r="G437" i="36"/>
  <c r="G431" i="36"/>
  <c r="G430" i="36"/>
  <c r="G429" i="36"/>
  <c r="G428" i="36"/>
  <c r="G427" i="36"/>
  <c r="G422" i="36"/>
  <c r="G421" i="36"/>
  <c r="G420" i="36"/>
  <c r="G419" i="36"/>
  <c r="G418" i="36"/>
  <c r="F413" i="36"/>
  <c r="D412" i="36"/>
  <c r="F412" i="36" s="1"/>
  <c r="F411" i="36"/>
  <c r="F410" i="36"/>
  <c r="F409" i="36"/>
  <c r="F408" i="36"/>
  <c r="D407" i="36"/>
  <c r="F407" i="36" s="1"/>
  <c r="E402" i="36"/>
  <c r="F402" i="36" s="1"/>
  <c r="D401" i="36"/>
  <c r="F401" i="36" s="1"/>
  <c r="E398" i="36"/>
  <c r="E399" i="36" s="1"/>
  <c r="E400" i="36" s="1"/>
  <c r="F400" i="36" s="1"/>
  <c r="F397" i="36"/>
  <c r="F396" i="36"/>
  <c r="F395" i="36"/>
  <c r="D394" i="36"/>
  <c r="F394" i="36" s="1"/>
  <c r="D388" i="36"/>
  <c r="G388" i="36" s="1"/>
  <c r="G387" i="36"/>
  <c r="D382" i="36"/>
  <c r="G382" i="36" s="1"/>
  <c r="G381" i="36"/>
  <c r="G380" i="36"/>
  <c r="G374" i="36"/>
  <c r="G373" i="36"/>
  <c r="G366" i="36"/>
  <c r="H366" i="36" s="1"/>
  <c r="F366" i="36"/>
  <c r="E366" i="36"/>
  <c r="G364" i="36"/>
  <c r="H363" i="36"/>
  <c r="F363" i="36"/>
  <c r="G362" i="36"/>
  <c r="H362" i="36" s="1"/>
  <c r="B357" i="36"/>
  <c r="B356" i="36" s="1"/>
  <c r="F352" i="36"/>
  <c r="G352" i="36" s="1"/>
  <c r="G351" i="36"/>
  <c r="G350" i="36"/>
  <c r="G349" i="36"/>
  <c r="G348" i="36"/>
  <c r="G353" i="36" s="1"/>
  <c r="E348" i="36"/>
  <c r="G309" i="36"/>
  <c r="G308" i="36"/>
  <c r="G306" i="36"/>
  <c r="G305" i="36"/>
  <c r="G304" i="36"/>
  <c r="G303" i="36"/>
  <c r="G302" i="36"/>
  <c r="G301" i="36"/>
  <c r="G300" i="36"/>
  <c r="G293" i="36"/>
  <c r="G294" i="36" s="1"/>
  <c r="G292" i="36"/>
  <c r="G291" i="36"/>
  <c r="L287" i="36"/>
  <c r="G287" i="36"/>
  <c r="F287" i="36"/>
  <c r="E287" i="36"/>
  <c r="N285" i="36"/>
  <c r="M285" i="36"/>
  <c r="L285" i="36"/>
  <c r="K285" i="36"/>
  <c r="J285" i="36"/>
  <c r="J287" i="36" s="1"/>
  <c r="I285" i="36"/>
  <c r="H285" i="36"/>
  <c r="O285" i="36" s="1"/>
  <c r="I274" i="36"/>
  <c r="G267" i="36"/>
  <c r="G266" i="36"/>
  <c r="G265" i="36"/>
  <c r="G263" i="36"/>
  <c r="G268" i="36" s="1"/>
  <c r="F231" i="36" s="1"/>
  <c r="G231" i="36" s="1"/>
  <c r="L131" i="36" s="1"/>
  <c r="G258" i="36"/>
  <c r="G257" i="36"/>
  <c r="G256" i="36"/>
  <c r="G254" i="36"/>
  <c r="G259" i="36" s="1"/>
  <c r="F230" i="36" s="1"/>
  <c r="G230" i="36" s="1"/>
  <c r="L88" i="36" s="1"/>
  <c r="G249" i="36"/>
  <c r="G248" i="36"/>
  <c r="G247" i="36"/>
  <c r="E246" i="36"/>
  <c r="G246" i="36" s="1"/>
  <c r="G244" i="36"/>
  <c r="G239" i="36"/>
  <c r="G238" i="36"/>
  <c r="G237" i="36"/>
  <c r="L58" i="36" s="1"/>
  <c r="G236" i="36"/>
  <c r="G235" i="36"/>
  <c r="G234" i="36"/>
  <c r="L56" i="36" s="1"/>
  <c r="F233" i="36"/>
  <c r="G233" i="36" s="1"/>
  <c r="L55" i="36" s="1"/>
  <c r="G232" i="36"/>
  <c r="L120" i="36" s="1"/>
  <c r="G228" i="36"/>
  <c r="L116" i="36" s="1"/>
  <c r="G227" i="36"/>
  <c r="L115" i="36" s="1"/>
  <c r="L53" i="36" l="1"/>
  <c r="F414" i="36"/>
  <c r="L118" i="36"/>
  <c r="G310" i="36"/>
  <c r="G375" i="36"/>
  <c r="G423" i="36"/>
  <c r="G432" i="36"/>
  <c r="G471" i="36"/>
  <c r="L51" i="36"/>
  <c r="L85" i="36"/>
  <c r="L119" i="36"/>
  <c r="L130" i="36"/>
  <c r="L173" i="36"/>
  <c r="H287" i="36"/>
  <c r="O287" i="36" s="1"/>
  <c r="G274" i="36" s="1"/>
  <c r="I287" i="36"/>
  <c r="M287" i="36"/>
  <c r="L111" i="36"/>
  <c r="L89" i="36"/>
  <c r="L59" i="36"/>
  <c r="L54" i="36"/>
  <c r="G250" i="36"/>
  <c r="F229" i="36" s="1"/>
  <c r="G229" i="36" s="1"/>
  <c r="G383" i="36"/>
  <c r="G440" i="36"/>
  <c r="L86" i="36"/>
  <c r="M14" i="36"/>
  <c r="N14" i="36" s="1"/>
  <c r="T14" i="36" s="1"/>
  <c r="F275" i="36"/>
  <c r="F276" i="36" s="1"/>
  <c r="K287" i="36"/>
  <c r="G275" i="36"/>
  <c r="K275" i="36" s="1"/>
  <c r="H275" i="36"/>
  <c r="H276" i="36" s="1"/>
  <c r="D287" i="36"/>
  <c r="N287" i="36" s="1"/>
  <c r="F274" i="36" s="1"/>
  <c r="F278" i="36" s="1"/>
  <c r="J278" i="36" s="1"/>
  <c r="G389" i="36"/>
  <c r="F365" i="36"/>
  <c r="H365" i="36" s="1"/>
  <c r="F364" i="36"/>
  <c r="H364" i="36" s="1"/>
  <c r="P285" i="36"/>
  <c r="F398" i="36"/>
  <c r="BA406" i="1"/>
  <c r="AZ406" i="1"/>
  <c r="AY406" i="1"/>
  <c r="AX406" i="1"/>
  <c r="AW406" i="1"/>
  <c r="AV405" i="1"/>
  <c r="AU405" i="1"/>
  <c r="AT405" i="1"/>
  <c r="AS405" i="1"/>
  <c r="AR405" i="1"/>
  <c r="AQ405" i="1"/>
  <c r="AP405" i="1"/>
  <c r="BA404" i="1"/>
  <c r="AZ404" i="1"/>
  <c r="AV403" i="1"/>
  <c r="AU403" i="1"/>
  <c r="N366" i="1"/>
  <c r="Q283" i="1"/>
  <c r="O283" i="1"/>
  <c r="M283" i="1"/>
  <c r="O286" i="1"/>
  <c r="Q286" i="1" s="1"/>
  <c r="N290" i="1"/>
  <c r="Q199" i="1"/>
  <c r="O199" i="1"/>
  <c r="M199" i="1"/>
  <c r="Q198" i="1"/>
  <c r="O198" i="1"/>
  <c r="M198" i="1"/>
  <c r="G192" i="1"/>
  <c r="G200" i="1" s="1"/>
  <c r="M131" i="1"/>
  <c r="Q130" i="1"/>
  <c r="O130" i="1"/>
  <c r="M130" i="1"/>
  <c r="G116" i="1"/>
  <c r="G132" i="1" s="1"/>
  <c r="Q62" i="1"/>
  <c r="O62" i="1"/>
  <c r="M62" i="1"/>
  <c r="Q63" i="1"/>
  <c r="O63" i="1"/>
  <c r="P62" i="1" s="1"/>
  <c r="M63" i="1"/>
  <c r="G64" i="1"/>
  <c r="M58" i="1"/>
  <c r="Q58" i="1"/>
  <c r="O58" i="1"/>
  <c r="Q59" i="1"/>
  <c r="O59" i="1"/>
  <c r="M59" i="1"/>
  <c r="G52" i="1"/>
  <c r="G60" i="1" s="1"/>
  <c r="H58" i="1" s="1"/>
  <c r="P287" i="36" l="1"/>
  <c r="H274" i="36" s="1"/>
  <c r="L274" i="36" s="1"/>
  <c r="G278" i="36"/>
  <c r="K278" i="36" s="1"/>
  <c r="K274" i="36"/>
  <c r="S14" i="36"/>
  <c r="U14" i="36" s="1"/>
  <c r="U12" i="36" s="1"/>
  <c r="H367" i="36"/>
  <c r="F403" i="36"/>
  <c r="D399" i="36"/>
  <c r="F399" i="36" s="1"/>
  <c r="L52" i="36"/>
  <c r="L156" i="36"/>
  <c r="L117" i="36"/>
  <c r="L129" i="36"/>
  <c r="L87" i="36"/>
  <c r="J274" i="36"/>
  <c r="J275" i="36"/>
  <c r="L275" i="36"/>
  <c r="G276" i="36"/>
  <c r="K276" i="36" s="1"/>
  <c r="L276" i="36"/>
  <c r="H277" i="36"/>
  <c r="L277" i="36" s="1"/>
  <c r="F277" i="36"/>
  <c r="J277" i="36" s="1"/>
  <c r="J276" i="36"/>
  <c r="H39" i="1"/>
  <c r="H40" i="1"/>
  <c r="H38" i="1"/>
  <c r="L279" i="36" l="1"/>
  <c r="L280" i="36" s="1"/>
  <c r="H278" i="36"/>
  <c r="L278" i="36" s="1"/>
  <c r="K279" i="36"/>
  <c r="K280" i="36" s="1"/>
  <c r="L177" i="36"/>
  <c r="M177" i="36" s="1"/>
  <c r="N177" i="36" s="1"/>
  <c r="L30" i="36"/>
  <c r="M30" i="36" s="1"/>
  <c r="N30" i="36" s="1"/>
  <c r="L189" i="36"/>
  <c r="M189" i="36" s="1"/>
  <c r="N189" i="36" s="1"/>
  <c r="L180" i="36"/>
  <c r="M180" i="36" s="1"/>
  <c r="N180" i="36" s="1"/>
  <c r="L23" i="36"/>
  <c r="M23" i="36" s="1"/>
  <c r="N23" i="36" s="1"/>
  <c r="L106" i="36"/>
  <c r="M106" i="36" s="1"/>
  <c r="N106" i="36" s="1"/>
  <c r="L29" i="36"/>
  <c r="M29" i="36" s="1"/>
  <c r="N29" i="36" s="1"/>
  <c r="L70" i="36"/>
  <c r="M70" i="36" s="1"/>
  <c r="N70" i="36" s="1"/>
  <c r="L46" i="36"/>
  <c r="M46" i="36" s="1"/>
  <c r="N46" i="36" s="1"/>
  <c r="G277" i="36"/>
  <c r="K277" i="36" s="1"/>
  <c r="J279" i="36"/>
  <c r="J280" i="36" s="1"/>
  <c r="BA402" i="1"/>
  <c r="AZ402" i="1"/>
  <c r="AY402" i="1"/>
  <c r="AX402" i="1"/>
  <c r="AW402" i="1"/>
  <c r="AV401" i="1"/>
  <c r="AU401" i="1"/>
  <c r="AT401" i="1"/>
  <c r="AS401" i="1"/>
  <c r="AR401" i="1"/>
  <c r="AQ401" i="1"/>
  <c r="AP401" i="1"/>
  <c r="BA400" i="1"/>
  <c r="AZ400" i="1"/>
  <c r="AV399" i="1"/>
  <c r="AU399" i="1"/>
  <c r="BA422" i="1"/>
  <c r="AZ422" i="1"/>
  <c r="AY422" i="1"/>
  <c r="AX422" i="1"/>
  <c r="AW422" i="1"/>
  <c r="AV421" i="1"/>
  <c r="AU421" i="1"/>
  <c r="AT421" i="1"/>
  <c r="AS421" i="1"/>
  <c r="AR421" i="1"/>
  <c r="AQ421" i="1"/>
  <c r="AP421" i="1"/>
  <c r="BA420" i="1"/>
  <c r="AZ420" i="1"/>
  <c r="AV419" i="1"/>
  <c r="AU419" i="1"/>
  <c r="BA426" i="1"/>
  <c r="AZ426" i="1"/>
  <c r="AY426" i="1"/>
  <c r="AX426" i="1"/>
  <c r="AW426" i="1"/>
  <c r="AV425" i="1"/>
  <c r="AU425" i="1"/>
  <c r="AT425" i="1"/>
  <c r="AS425" i="1"/>
  <c r="AR425" i="1"/>
  <c r="AQ425" i="1"/>
  <c r="AP425" i="1"/>
  <c r="BA424" i="1"/>
  <c r="AZ424" i="1"/>
  <c r="AV423" i="1"/>
  <c r="AU423" i="1"/>
  <c r="BA334" i="1" l="1"/>
  <c r="AZ334" i="1"/>
  <c r="AY334" i="1"/>
  <c r="AX334" i="1"/>
  <c r="AW334" i="1"/>
  <c r="AV333" i="1"/>
  <c r="AU333" i="1"/>
  <c r="AT333" i="1"/>
  <c r="AS333" i="1"/>
  <c r="AR333" i="1"/>
  <c r="AQ333" i="1"/>
  <c r="AP333" i="1"/>
  <c r="BA332" i="1"/>
  <c r="AZ332" i="1"/>
  <c r="AV331" i="1"/>
  <c r="AU331" i="1"/>
  <c r="BA98" i="1" l="1"/>
  <c r="AZ98" i="1"/>
  <c r="AY98" i="1"/>
  <c r="AX98" i="1"/>
  <c r="AW98" i="1"/>
  <c r="AV97" i="1"/>
  <c r="AU97" i="1"/>
  <c r="AT97" i="1"/>
  <c r="AS97" i="1"/>
  <c r="AR97" i="1"/>
  <c r="AQ97" i="1"/>
  <c r="AP97" i="1"/>
  <c r="BA96" i="1"/>
  <c r="AZ96" i="1"/>
  <c r="AV95" i="1"/>
  <c r="AU95" i="1"/>
  <c r="BA90" i="1"/>
  <c r="AZ90" i="1"/>
  <c r="AY90" i="1"/>
  <c r="AX90" i="1"/>
  <c r="AW90" i="1"/>
  <c r="AV89" i="1"/>
  <c r="AU89" i="1"/>
  <c r="AT89" i="1"/>
  <c r="AS89" i="1"/>
  <c r="AR89" i="1"/>
  <c r="AQ89" i="1"/>
  <c r="AP89" i="1"/>
  <c r="BA88" i="1"/>
  <c r="AZ88" i="1"/>
  <c r="AV87" i="1"/>
  <c r="AU87" i="1"/>
  <c r="BA94" i="1"/>
  <c r="AZ94" i="1"/>
  <c r="AY94" i="1"/>
  <c r="AX94" i="1"/>
  <c r="AW94" i="1"/>
  <c r="AV93" i="1"/>
  <c r="AU93" i="1"/>
  <c r="AT93" i="1"/>
  <c r="AS93" i="1"/>
  <c r="AR93" i="1"/>
  <c r="AQ93" i="1"/>
  <c r="AP93" i="1"/>
  <c r="BA92" i="1"/>
  <c r="AZ92" i="1"/>
  <c r="AV91" i="1"/>
  <c r="AU91" i="1"/>
  <c r="N114" i="1"/>
  <c r="O115" i="1"/>
  <c r="O51" i="1"/>
  <c r="Q51" i="1" s="1"/>
  <c r="Q115" i="1" l="1"/>
  <c r="O131" i="1"/>
  <c r="P114" i="1"/>
  <c r="V192" i="1"/>
  <c r="T192" i="1"/>
  <c r="R192" i="1"/>
  <c r="P192" i="1"/>
  <c r="N192" i="1"/>
  <c r="V190" i="1"/>
  <c r="T190" i="1"/>
  <c r="R190" i="1"/>
  <c r="P190" i="1"/>
  <c r="N190" i="1"/>
  <c r="H190" i="1"/>
  <c r="R114" i="1" l="1"/>
  <c r="Q131" i="1"/>
  <c r="C1" i="13"/>
  <c r="C2" i="28"/>
  <c r="C10" i="1"/>
  <c r="D1" i="13" s="1"/>
  <c r="J1" i="42"/>
  <c r="D51" i="42"/>
  <c r="D28" i="30"/>
  <c r="O28" i="30" s="1"/>
  <c r="D27" i="30"/>
  <c r="O27" i="30" s="1"/>
  <c r="D26" i="30"/>
  <c r="O26" i="30" s="1"/>
  <c r="D25" i="30"/>
  <c r="O25" i="30" s="1"/>
  <c r="D24" i="30"/>
  <c r="O24" i="30" s="1"/>
  <c r="D23" i="30"/>
  <c r="O23" i="30" s="1"/>
  <c r="A126" i="13"/>
  <c r="A583" i="1" s="1"/>
  <c r="BA886" i="1"/>
  <c r="AZ886" i="1"/>
  <c r="AY886" i="1"/>
  <c r="AX886" i="1"/>
  <c r="AW886" i="1"/>
  <c r="A86" i="13"/>
  <c r="AV885" i="1"/>
  <c r="AU885" i="1"/>
  <c r="AT885" i="1"/>
  <c r="AS885" i="1"/>
  <c r="AR885" i="1"/>
  <c r="AQ885" i="1"/>
  <c r="AP885" i="1"/>
  <c r="A83" i="13"/>
  <c r="A77" i="13"/>
  <c r="BA884" i="1"/>
  <c r="AZ884" i="1"/>
  <c r="AY884" i="1"/>
  <c r="AX884" i="1"/>
  <c r="AW884" i="1"/>
  <c r="AV883" i="1"/>
  <c r="AU883" i="1"/>
  <c r="AT883" i="1"/>
  <c r="AS883" i="1"/>
  <c r="AR883" i="1"/>
  <c r="AQ883" i="1"/>
  <c r="AP883" i="1"/>
  <c r="BA882" i="1"/>
  <c r="AZ882" i="1"/>
  <c r="AY882" i="1"/>
  <c r="AX882" i="1"/>
  <c r="AW882" i="1"/>
  <c r="AV881" i="1"/>
  <c r="AU881" i="1"/>
  <c r="AT881" i="1"/>
  <c r="AS881" i="1"/>
  <c r="AR881" i="1"/>
  <c r="AQ881" i="1"/>
  <c r="AP881" i="1"/>
  <c r="BA880" i="1"/>
  <c r="AZ880" i="1"/>
  <c r="AY880" i="1"/>
  <c r="AX880" i="1"/>
  <c r="AW880" i="1"/>
  <c r="AV879" i="1"/>
  <c r="AU879" i="1"/>
  <c r="AT879" i="1"/>
  <c r="AS879" i="1"/>
  <c r="AR879" i="1"/>
  <c r="AQ879" i="1"/>
  <c r="AP879" i="1"/>
  <c r="BA878" i="1"/>
  <c r="AZ878" i="1"/>
  <c r="AY878" i="1"/>
  <c r="AX878" i="1"/>
  <c r="AW878" i="1"/>
  <c r="AV877" i="1"/>
  <c r="AU877" i="1"/>
  <c r="AT877" i="1"/>
  <c r="AS877" i="1"/>
  <c r="AR877" i="1"/>
  <c r="AQ877" i="1"/>
  <c r="AP877" i="1"/>
  <c r="BA876" i="1"/>
  <c r="AZ876" i="1"/>
  <c r="AY876" i="1"/>
  <c r="AX876" i="1"/>
  <c r="AW876" i="1"/>
  <c r="AV875" i="1"/>
  <c r="AU875" i="1"/>
  <c r="AT875" i="1"/>
  <c r="AS875" i="1"/>
  <c r="AR875" i="1"/>
  <c r="AQ875" i="1"/>
  <c r="AP875" i="1"/>
  <c r="BA874" i="1"/>
  <c r="AZ874" i="1"/>
  <c r="AY874" i="1"/>
  <c r="AX874" i="1"/>
  <c r="AW874" i="1"/>
  <c r="AV873" i="1"/>
  <c r="AU873" i="1"/>
  <c r="AT873" i="1"/>
  <c r="AS873" i="1"/>
  <c r="AR873" i="1"/>
  <c r="AQ873" i="1"/>
  <c r="AP873" i="1"/>
  <c r="BA872" i="1"/>
  <c r="AZ872" i="1"/>
  <c r="AY872" i="1"/>
  <c r="AX872" i="1"/>
  <c r="AW872" i="1"/>
  <c r="AV871" i="1"/>
  <c r="AU871" i="1"/>
  <c r="AT871" i="1"/>
  <c r="AS871" i="1"/>
  <c r="AR871" i="1"/>
  <c r="AQ871" i="1"/>
  <c r="AP871" i="1"/>
  <c r="BA870" i="1"/>
  <c r="AZ870" i="1"/>
  <c r="AY870" i="1"/>
  <c r="AX870" i="1"/>
  <c r="AW870" i="1"/>
  <c r="AV869" i="1"/>
  <c r="AU869" i="1"/>
  <c r="AT869" i="1"/>
  <c r="AS869" i="1"/>
  <c r="AR869" i="1"/>
  <c r="AQ869" i="1"/>
  <c r="AP869" i="1"/>
  <c r="BA868" i="1"/>
  <c r="AZ868" i="1"/>
  <c r="AY868" i="1"/>
  <c r="AX868" i="1"/>
  <c r="AW868" i="1"/>
  <c r="AV867" i="1"/>
  <c r="AU867" i="1"/>
  <c r="AT867" i="1"/>
  <c r="AS867" i="1"/>
  <c r="AR867" i="1"/>
  <c r="AQ867" i="1"/>
  <c r="AP867" i="1"/>
  <c r="C2" i="29"/>
  <c r="D10" i="27" s="1"/>
  <c r="C3" i="29"/>
  <c r="D11" i="27" s="1"/>
  <c r="C4" i="29"/>
  <c r="D12" i="27" s="1"/>
  <c r="C5" i="29"/>
  <c r="D13" i="27" s="1"/>
  <c r="C6" i="29"/>
  <c r="D14" i="27" s="1"/>
  <c r="C7" i="29"/>
  <c r="D15" i="27" s="1"/>
  <c r="C8" i="29"/>
  <c r="D16" i="27" s="1"/>
  <c r="C9" i="29"/>
  <c r="D17" i="27" s="1"/>
  <c r="C10" i="29"/>
  <c r="D18" i="27" s="1"/>
  <c r="C11" i="29"/>
  <c r="D19" i="27" s="1"/>
  <c r="C12" i="29"/>
  <c r="D20" i="27" s="1"/>
  <c r="C13" i="29"/>
  <c r="D21" i="27" s="1"/>
  <c r="C14" i="29"/>
  <c r="D22" i="27" s="1"/>
  <c r="C15" i="29"/>
  <c r="D23" i="27" s="1"/>
  <c r="C16" i="29"/>
  <c r="D24" i="27" s="1"/>
  <c r="C17" i="29"/>
  <c r="D25" i="27" s="1"/>
  <c r="C18" i="29"/>
  <c r="D26" i="27" s="1"/>
  <c r="C19" i="29"/>
  <c r="D27" i="27" s="1"/>
  <c r="C20" i="29"/>
  <c r="D28" i="27" s="1"/>
  <c r="C21" i="29"/>
  <c r="D29" i="27" s="1"/>
  <c r="C22" i="29"/>
  <c r="D30" i="27" s="1"/>
  <c r="C23" i="29"/>
  <c r="D31" i="27" s="1"/>
  <c r="C24" i="29"/>
  <c r="D32" i="27" s="1"/>
  <c r="C25" i="29"/>
  <c r="D33" i="27" s="1"/>
  <c r="C26" i="29"/>
  <c r="D34" i="27" s="1"/>
  <c r="C27" i="29"/>
  <c r="D35" i="27" s="1"/>
  <c r="A99" i="13"/>
  <c r="A35" i="13"/>
  <c r="S663" i="1" s="1"/>
  <c r="A107" i="13"/>
  <c r="K74" i="1" s="1"/>
  <c r="A96" i="13"/>
  <c r="D318" i="1" s="1"/>
  <c r="A100" i="13"/>
  <c r="AB73" i="1" s="1"/>
  <c r="A98" i="13"/>
  <c r="W317" i="1" s="1"/>
  <c r="A97" i="13"/>
  <c r="A71" i="13"/>
  <c r="D586" i="1" s="1"/>
  <c r="A95" i="13"/>
  <c r="A93" i="13"/>
  <c r="A789" i="1" s="1"/>
  <c r="A92" i="13"/>
  <c r="J560" i="1" s="1"/>
  <c r="A91" i="13"/>
  <c r="A236" i="1" s="1"/>
  <c r="A94" i="13"/>
  <c r="A125" i="13"/>
  <c r="V860" i="1"/>
  <c r="T860" i="1"/>
  <c r="R860" i="1"/>
  <c r="P860" i="1"/>
  <c r="N860" i="1"/>
  <c r="A85" i="13"/>
  <c r="K192" i="1" s="1"/>
  <c r="V858" i="1"/>
  <c r="T858" i="1"/>
  <c r="R858" i="1"/>
  <c r="P858" i="1"/>
  <c r="N858" i="1"/>
  <c r="A84" i="13"/>
  <c r="K190" i="1" s="1"/>
  <c r="H858" i="1"/>
  <c r="V856" i="1"/>
  <c r="T856" i="1"/>
  <c r="R856" i="1"/>
  <c r="P856" i="1"/>
  <c r="N856" i="1"/>
  <c r="V854" i="1"/>
  <c r="T854" i="1"/>
  <c r="R854" i="1"/>
  <c r="P854" i="1"/>
  <c r="N854" i="1"/>
  <c r="H854" i="1"/>
  <c r="V852" i="1"/>
  <c r="T852" i="1"/>
  <c r="R852" i="1"/>
  <c r="P852" i="1"/>
  <c r="N852" i="1"/>
  <c r="V850" i="1"/>
  <c r="T850" i="1"/>
  <c r="R850" i="1"/>
  <c r="P850" i="1"/>
  <c r="N850" i="1"/>
  <c r="H850" i="1"/>
  <c r="V848" i="1"/>
  <c r="T848" i="1"/>
  <c r="R848" i="1"/>
  <c r="P848" i="1"/>
  <c r="N848" i="1"/>
  <c r="V846" i="1"/>
  <c r="T846" i="1"/>
  <c r="R846" i="1"/>
  <c r="P846" i="1"/>
  <c r="N846" i="1"/>
  <c r="H846" i="1"/>
  <c r="V844" i="1"/>
  <c r="T844" i="1"/>
  <c r="R844" i="1"/>
  <c r="P844" i="1"/>
  <c r="N844" i="1"/>
  <c r="V842" i="1"/>
  <c r="T842" i="1"/>
  <c r="R842" i="1"/>
  <c r="P842" i="1"/>
  <c r="N842" i="1"/>
  <c r="H842" i="1"/>
  <c r="V840" i="1"/>
  <c r="T840" i="1"/>
  <c r="R840" i="1"/>
  <c r="P840" i="1"/>
  <c r="N840" i="1"/>
  <c r="V838" i="1"/>
  <c r="T838" i="1"/>
  <c r="R838" i="1"/>
  <c r="P838" i="1"/>
  <c r="N838" i="1"/>
  <c r="H838" i="1"/>
  <c r="V836" i="1"/>
  <c r="T836" i="1"/>
  <c r="R836" i="1"/>
  <c r="P836" i="1"/>
  <c r="N836" i="1"/>
  <c r="V834" i="1"/>
  <c r="T834" i="1"/>
  <c r="R834" i="1"/>
  <c r="P834" i="1"/>
  <c r="N834" i="1"/>
  <c r="H834" i="1"/>
  <c r="V832" i="1"/>
  <c r="T832" i="1"/>
  <c r="R832" i="1"/>
  <c r="P832" i="1"/>
  <c r="N832" i="1"/>
  <c r="V830" i="1"/>
  <c r="T830" i="1"/>
  <c r="R830" i="1"/>
  <c r="P830" i="1"/>
  <c r="N830" i="1"/>
  <c r="H830" i="1"/>
  <c r="V828" i="1"/>
  <c r="T828" i="1"/>
  <c r="R828" i="1"/>
  <c r="P828" i="1"/>
  <c r="N828" i="1"/>
  <c r="V826" i="1"/>
  <c r="T826" i="1"/>
  <c r="R826" i="1"/>
  <c r="P826" i="1"/>
  <c r="N826" i="1"/>
  <c r="H826" i="1"/>
  <c r="V824" i="1"/>
  <c r="T824" i="1"/>
  <c r="R824" i="1"/>
  <c r="P824" i="1"/>
  <c r="N824" i="1"/>
  <c r="V822" i="1"/>
  <c r="T822" i="1"/>
  <c r="R822" i="1"/>
  <c r="P822" i="1"/>
  <c r="H822" i="1"/>
  <c r="V820" i="1"/>
  <c r="T820" i="1"/>
  <c r="R820" i="1"/>
  <c r="P820" i="1"/>
  <c r="N820" i="1"/>
  <c r="V818" i="1"/>
  <c r="T818" i="1"/>
  <c r="R818" i="1"/>
  <c r="P818" i="1"/>
  <c r="N818" i="1"/>
  <c r="H818" i="1"/>
  <c r="A34" i="13"/>
  <c r="A40" i="47" s="1"/>
  <c r="A33" i="13"/>
  <c r="I664" i="1" s="1"/>
  <c r="A90" i="13"/>
  <c r="W187" i="1" s="1"/>
  <c r="A106" i="13"/>
  <c r="K739" i="1" s="1"/>
  <c r="A89" i="13"/>
  <c r="W46" i="1" s="1"/>
  <c r="A30" i="13"/>
  <c r="K510" i="1" s="1"/>
  <c r="A29" i="13"/>
  <c r="H35" i="1" s="1"/>
  <c r="A54" i="13"/>
  <c r="E266" i="1" s="1"/>
  <c r="A50" i="13"/>
  <c r="A46" i="1" s="1"/>
  <c r="A81" i="13"/>
  <c r="A433" i="1" s="1"/>
  <c r="A80" i="13"/>
  <c r="A264" i="1" s="1"/>
  <c r="BA810" i="1"/>
  <c r="AZ810" i="1"/>
  <c r="AY810" i="1"/>
  <c r="AX810" i="1"/>
  <c r="AW810" i="1"/>
  <c r="AV809" i="1"/>
  <c r="AU809" i="1"/>
  <c r="AT809" i="1"/>
  <c r="AS809" i="1"/>
  <c r="AR809" i="1"/>
  <c r="AQ809" i="1"/>
  <c r="AP809" i="1"/>
  <c r="BA808" i="1"/>
  <c r="AZ808" i="1"/>
  <c r="AY808" i="1"/>
  <c r="AX808" i="1"/>
  <c r="AW808" i="1"/>
  <c r="AV807" i="1"/>
  <c r="AU807" i="1"/>
  <c r="AT807" i="1"/>
  <c r="AS807" i="1"/>
  <c r="AR807" i="1"/>
  <c r="AQ807" i="1"/>
  <c r="AP807" i="1"/>
  <c r="BA806" i="1"/>
  <c r="AZ806" i="1"/>
  <c r="AY806" i="1"/>
  <c r="AX806" i="1"/>
  <c r="AW806" i="1"/>
  <c r="AV805" i="1"/>
  <c r="AU805" i="1"/>
  <c r="AT805" i="1"/>
  <c r="AS805" i="1"/>
  <c r="AR805" i="1"/>
  <c r="AQ805" i="1"/>
  <c r="AP805" i="1"/>
  <c r="BA804" i="1"/>
  <c r="AZ804" i="1"/>
  <c r="AY804" i="1"/>
  <c r="AX804" i="1"/>
  <c r="AW804" i="1"/>
  <c r="AV803" i="1"/>
  <c r="AU803" i="1"/>
  <c r="AT803" i="1"/>
  <c r="AS803" i="1"/>
  <c r="AR803" i="1"/>
  <c r="AQ803" i="1"/>
  <c r="AP803" i="1"/>
  <c r="BA802" i="1"/>
  <c r="AZ802" i="1"/>
  <c r="AY802" i="1"/>
  <c r="AX802" i="1"/>
  <c r="AW802" i="1"/>
  <c r="AV801" i="1"/>
  <c r="AU801" i="1"/>
  <c r="AT801" i="1"/>
  <c r="AS801" i="1"/>
  <c r="AR801" i="1"/>
  <c r="AQ801" i="1"/>
  <c r="AP801" i="1"/>
  <c r="BA800" i="1"/>
  <c r="AZ800" i="1"/>
  <c r="AY800" i="1"/>
  <c r="AX800" i="1"/>
  <c r="AW800" i="1"/>
  <c r="AV799" i="1"/>
  <c r="AU799" i="1"/>
  <c r="AT799" i="1"/>
  <c r="AS799" i="1"/>
  <c r="AR799" i="1"/>
  <c r="AQ799" i="1"/>
  <c r="AP799" i="1"/>
  <c r="BA798" i="1"/>
  <c r="AZ798" i="1"/>
  <c r="AY798" i="1"/>
  <c r="AX798" i="1"/>
  <c r="AW798" i="1"/>
  <c r="AV797" i="1"/>
  <c r="AU797" i="1"/>
  <c r="AT797" i="1"/>
  <c r="AS797" i="1"/>
  <c r="AR797" i="1"/>
  <c r="AQ797" i="1"/>
  <c r="AP797" i="1"/>
  <c r="BA796" i="1"/>
  <c r="AZ796" i="1"/>
  <c r="AY796" i="1"/>
  <c r="AX796" i="1"/>
  <c r="AW796" i="1"/>
  <c r="AV795" i="1"/>
  <c r="AU795" i="1"/>
  <c r="AT795" i="1"/>
  <c r="AS795" i="1"/>
  <c r="AR795" i="1"/>
  <c r="AQ795" i="1"/>
  <c r="AP795" i="1"/>
  <c r="BA794" i="1"/>
  <c r="AZ794" i="1"/>
  <c r="AY794" i="1"/>
  <c r="AX794" i="1"/>
  <c r="AW794" i="1"/>
  <c r="AV793" i="1"/>
  <c r="AU793" i="1"/>
  <c r="AT793" i="1"/>
  <c r="AS793" i="1"/>
  <c r="AR793" i="1"/>
  <c r="AQ793" i="1"/>
  <c r="AP793" i="1"/>
  <c r="BA792" i="1"/>
  <c r="AZ792" i="1"/>
  <c r="AY792" i="1"/>
  <c r="AX792" i="1"/>
  <c r="AW792" i="1"/>
  <c r="AV791" i="1"/>
  <c r="AU791" i="1"/>
  <c r="AT791" i="1"/>
  <c r="AS791" i="1"/>
  <c r="AR791" i="1"/>
  <c r="AQ791" i="1"/>
  <c r="AP791" i="1"/>
  <c r="V784" i="1"/>
  <c r="T784" i="1"/>
  <c r="R784" i="1"/>
  <c r="P784" i="1"/>
  <c r="N784" i="1"/>
  <c r="V782" i="1"/>
  <c r="T782" i="1"/>
  <c r="R782" i="1"/>
  <c r="P782" i="1"/>
  <c r="N782" i="1"/>
  <c r="H782" i="1"/>
  <c r="V780" i="1"/>
  <c r="T780" i="1"/>
  <c r="R780" i="1"/>
  <c r="P780" i="1"/>
  <c r="N780" i="1"/>
  <c r="V778" i="1"/>
  <c r="T778" i="1"/>
  <c r="R778" i="1"/>
  <c r="P778" i="1"/>
  <c r="N778" i="1"/>
  <c r="H778" i="1"/>
  <c r="V776" i="1"/>
  <c r="T776" i="1"/>
  <c r="R776" i="1"/>
  <c r="P776" i="1"/>
  <c r="N776" i="1"/>
  <c r="V774" i="1"/>
  <c r="T774" i="1"/>
  <c r="R774" i="1"/>
  <c r="P774" i="1"/>
  <c r="N774" i="1"/>
  <c r="H774" i="1"/>
  <c r="V772" i="1"/>
  <c r="T772" i="1"/>
  <c r="R772" i="1"/>
  <c r="P772" i="1"/>
  <c r="N772" i="1"/>
  <c r="V770" i="1"/>
  <c r="T770" i="1"/>
  <c r="R770" i="1"/>
  <c r="P770" i="1"/>
  <c r="N770" i="1"/>
  <c r="H770" i="1"/>
  <c r="V768" i="1"/>
  <c r="T768" i="1"/>
  <c r="R768" i="1"/>
  <c r="P768" i="1"/>
  <c r="N768" i="1"/>
  <c r="V766" i="1"/>
  <c r="T766" i="1"/>
  <c r="R766" i="1"/>
  <c r="P766" i="1"/>
  <c r="N766" i="1"/>
  <c r="H766" i="1"/>
  <c r="V764" i="1"/>
  <c r="T764" i="1"/>
  <c r="R764" i="1"/>
  <c r="P764" i="1"/>
  <c r="N764" i="1"/>
  <c r="V762" i="1"/>
  <c r="T762" i="1"/>
  <c r="R762" i="1"/>
  <c r="P762" i="1"/>
  <c r="N762" i="1"/>
  <c r="H762" i="1"/>
  <c r="V760" i="1"/>
  <c r="T760" i="1"/>
  <c r="R760" i="1"/>
  <c r="P760" i="1"/>
  <c r="N760" i="1"/>
  <c r="V758" i="1"/>
  <c r="T758" i="1"/>
  <c r="R758" i="1"/>
  <c r="P758" i="1"/>
  <c r="N758" i="1"/>
  <c r="H758" i="1"/>
  <c r="V756" i="1"/>
  <c r="T756" i="1"/>
  <c r="R756" i="1"/>
  <c r="P756" i="1"/>
  <c r="N756" i="1"/>
  <c r="V754" i="1"/>
  <c r="T754" i="1"/>
  <c r="R754" i="1"/>
  <c r="P754" i="1"/>
  <c r="N754" i="1"/>
  <c r="H754" i="1"/>
  <c r="V752" i="1"/>
  <c r="T752" i="1"/>
  <c r="R752" i="1"/>
  <c r="P752" i="1"/>
  <c r="N752" i="1"/>
  <c r="V750" i="1"/>
  <c r="T750" i="1"/>
  <c r="R750" i="1"/>
  <c r="P750" i="1"/>
  <c r="N750" i="1"/>
  <c r="H750" i="1"/>
  <c r="V748" i="1"/>
  <c r="T748" i="1"/>
  <c r="R748" i="1"/>
  <c r="P748" i="1"/>
  <c r="N748" i="1"/>
  <c r="V746" i="1"/>
  <c r="T746" i="1"/>
  <c r="R746" i="1"/>
  <c r="P746" i="1"/>
  <c r="H746" i="1"/>
  <c r="V744" i="1"/>
  <c r="T744" i="1"/>
  <c r="R744" i="1"/>
  <c r="P744" i="1"/>
  <c r="N744" i="1"/>
  <c r="V742" i="1"/>
  <c r="T742" i="1"/>
  <c r="R742" i="1"/>
  <c r="P742" i="1"/>
  <c r="N742" i="1"/>
  <c r="H742" i="1"/>
  <c r="BA734" i="1"/>
  <c r="AZ734" i="1"/>
  <c r="AY734" i="1"/>
  <c r="AX734" i="1"/>
  <c r="AW734" i="1"/>
  <c r="AV733" i="1"/>
  <c r="AU733" i="1"/>
  <c r="AT733" i="1"/>
  <c r="AS733" i="1"/>
  <c r="AR733" i="1"/>
  <c r="AQ733" i="1"/>
  <c r="AP733" i="1"/>
  <c r="BA732" i="1"/>
  <c r="AZ732" i="1"/>
  <c r="AY732" i="1"/>
  <c r="AX732" i="1"/>
  <c r="AW732" i="1"/>
  <c r="AV731" i="1"/>
  <c r="AU731" i="1"/>
  <c r="AT731" i="1"/>
  <c r="AS731" i="1"/>
  <c r="AR731" i="1"/>
  <c r="AQ731" i="1"/>
  <c r="AP731" i="1"/>
  <c r="BA730" i="1"/>
  <c r="AZ730" i="1"/>
  <c r="AY730" i="1"/>
  <c r="AX730" i="1"/>
  <c r="AW730" i="1"/>
  <c r="AV729" i="1"/>
  <c r="AU729" i="1"/>
  <c r="AT729" i="1"/>
  <c r="AS729" i="1"/>
  <c r="AR729" i="1"/>
  <c r="AQ729" i="1"/>
  <c r="AP729" i="1"/>
  <c r="BA728" i="1"/>
  <c r="AZ728" i="1"/>
  <c r="AY728" i="1"/>
  <c r="AX728" i="1"/>
  <c r="AW728" i="1"/>
  <c r="AV727" i="1"/>
  <c r="AU727" i="1"/>
  <c r="AT727" i="1"/>
  <c r="AS727" i="1"/>
  <c r="AR727" i="1"/>
  <c r="AQ727" i="1"/>
  <c r="AP727" i="1"/>
  <c r="BA726" i="1"/>
  <c r="AZ726" i="1"/>
  <c r="AY726" i="1"/>
  <c r="AX726" i="1"/>
  <c r="AW726" i="1"/>
  <c r="AV725" i="1"/>
  <c r="AU725" i="1"/>
  <c r="AT725" i="1"/>
  <c r="AS725" i="1"/>
  <c r="AR725" i="1"/>
  <c r="AQ725" i="1"/>
  <c r="AP725" i="1"/>
  <c r="BA724" i="1"/>
  <c r="AZ724" i="1"/>
  <c r="AY724" i="1"/>
  <c r="AX724" i="1"/>
  <c r="AW724" i="1"/>
  <c r="AV723" i="1"/>
  <c r="AU723" i="1"/>
  <c r="AT723" i="1"/>
  <c r="AS723" i="1"/>
  <c r="AR723" i="1"/>
  <c r="AQ723" i="1"/>
  <c r="AP723" i="1"/>
  <c r="BA722" i="1"/>
  <c r="AZ722" i="1"/>
  <c r="AY722" i="1"/>
  <c r="AX722" i="1"/>
  <c r="AW722" i="1"/>
  <c r="AV721" i="1"/>
  <c r="AU721" i="1"/>
  <c r="AT721" i="1"/>
  <c r="AS721" i="1"/>
  <c r="AR721" i="1"/>
  <c r="AQ721" i="1"/>
  <c r="AP721" i="1"/>
  <c r="BA720" i="1"/>
  <c r="AZ720" i="1"/>
  <c r="AY720" i="1"/>
  <c r="AX720" i="1"/>
  <c r="AW720" i="1"/>
  <c r="AV719" i="1"/>
  <c r="AU719" i="1"/>
  <c r="AT719" i="1"/>
  <c r="AS719" i="1"/>
  <c r="AR719" i="1"/>
  <c r="AQ719" i="1"/>
  <c r="AP719" i="1"/>
  <c r="BA718" i="1"/>
  <c r="AZ718" i="1"/>
  <c r="AY718" i="1"/>
  <c r="AX718" i="1"/>
  <c r="AW718" i="1"/>
  <c r="AV717" i="1"/>
  <c r="AU717" i="1"/>
  <c r="AT717" i="1"/>
  <c r="AS717" i="1"/>
  <c r="AR717" i="1"/>
  <c r="AQ717" i="1"/>
  <c r="AP717" i="1"/>
  <c r="BA716" i="1"/>
  <c r="AZ716" i="1"/>
  <c r="AV715" i="1"/>
  <c r="AU715" i="1"/>
  <c r="V708" i="1"/>
  <c r="T708" i="1"/>
  <c r="R708" i="1"/>
  <c r="P708" i="1"/>
  <c r="N708" i="1"/>
  <c r="V706" i="1"/>
  <c r="T706" i="1"/>
  <c r="R706" i="1"/>
  <c r="P706" i="1"/>
  <c r="N706" i="1"/>
  <c r="H706" i="1"/>
  <c r="V704" i="1"/>
  <c r="T704" i="1"/>
  <c r="R704" i="1"/>
  <c r="P704" i="1"/>
  <c r="N704" i="1"/>
  <c r="V702" i="1"/>
  <c r="T702" i="1"/>
  <c r="R702" i="1"/>
  <c r="P702" i="1"/>
  <c r="N702" i="1"/>
  <c r="H702" i="1"/>
  <c r="V700" i="1"/>
  <c r="T700" i="1"/>
  <c r="R700" i="1"/>
  <c r="P700" i="1"/>
  <c r="N700" i="1"/>
  <c r="V698" i="1"/>
  <c r="T698" i="1"/>
  <c r="R698" i="1"/>
  <c r="P698" i="1"/>
  <c r="N698" i="1"/>
  <c r="H698" i="1"/>
  <c r="V696" i="1"/>
  <c r="T696" i="1"/>
  <c r="R696" i="1"/>
  <c r="P696" i="1"/>
  <c r="N696" i="1"/>
  <c r="V694" i="1"/>
  <c r="T694" i="1"/>
  <c r="R694" i="1"/>
  <c r="P694" i="1"/>
  <c r="N694" i="1"/>
  <c r="H694" i="1"/>
  <c r="V692" i="1"/>
  <c r="T692" i="1"/>
  <c r="R692" i="1"/>
  <c r="P692" i="1"/>
  <c r="N692" i="1"/>
  <c r="V690" i="1"/>
  <c r="T690" i="1"/>
  <c r="R690" i="1"/>
  <c r="P690" i="1"/>
  <c r="N690" i="1"/>
  <c r="H690" i="1"/>
  <c r="V688" i="1"/>
  <c r="T688" i="1"/>
  <c r="R688" i="1"/>
  <c r="P688" i="1"/>
  <c r="N688" i="1"/>
  <c r="V686" i="1"/>
  <c r="T686" i="1"/>
  <c r="R686" i="1"/>
  <c r="P686" i="1"/>
  <c r="N686" i="1"/>
  <c r="H686" i="1"/>
  <c r="V684" i="1"/>
  <c r="T684" i="1"/>
  <c r="R684" i="1"/>
  <c r="P684" i="1"/>
  <c r="N684" i="1"/>
  <c r="V682" i="1"/>
  <c r="T682" i="1"/>
  <c r="R682" i="1"/>
  <c r="P682" i="1"/>
  <c r="N682" i="1"/>
  <c r="H682" i="1"/>
  <c r="V680" i="1"/>
  <c r="T680" i="1"/>
  <c r="R680" i="1"/>
  <c r="P680" i="1"/>
  <c r="N680" i="1"/>
  <c r="V678" i="1"/>
  <c r="T678" i="1"/>
  <c r="R678" i="1"/>
  <c r="P678" i="1"/>
  <c r="N678" i="1"/>
  <c r="H678" i="1"/>
  <c r="V676" i="1"/>
  <c r="T676" i="1"/>
  <c r="R676" i="1"/>
  <c r="P676" i="1"/>
  <c r="N676" i="1"/>
  <c r="V674" i="1"/>
  <c r="T674" i="1"/>
  <c r="R674" i="1"/>
  <c r="P674" i="1"/>
  <c r="N674" i="1"/>
  <c r="H674" i="1"/>
  <c r="V672" i="1"/>
  <c r="T672" i="1"/>
  <c r="R672" i="1"/>
  <c r="P672" i="1"/>
  <c r="N672" i="1"/>
  <c r="V670" i="1"/>
  <c r="T670" i="1"/>
  <c r="R670" i="1"/>
  <c r="P670" i="1"/>
  <c r="H670" i="1"/>
  <c r="V668" i="1"/>
  <c r="T668" i="1"/>
  <c r="R668" i="1"/>
  <c r="P668" i="1"/>
  <c r="N668" i="1"/>
  <c r="V666" i="1"/>
  <c r="T666" i="1"/>
  <c r="R666" i="1"/>
  <c r="P666" i="1"/>
  <c r="N666" i="1"/>
  <c r="H666" i="1"/>
  <c r="BA658" i="1"/>
  <c r="AZ658" i="1"/>
  <c r="AY658" i="1"/>
  <c r="AX658" i="1"/>
  <c r="AW658" i="1"/>
  <c r="AV657" i="1"/>
  <c r="AU657" i="1"/>
  <c r="AT657" i="1"/>
  <c r="AS657" i="1"/>
  <c r="AR657" i="1"/>
  <c r="AQ657" i="1"/>
  <c r="AP657" i="1"/>
  <c r="BA656" i="1"/>
  <c r="AZ656" i="1"/>
  <c r="AY656" i="1"/>
  <c r="AX656" i="1"/>
  <c r="AW656" i="1"/>
  <c r="AV655" i="1"/>
  <c r="AU655" i="1"/>
  <c r="AT655" i="1"/>
  <c r="AS655" i="1"/>
  <c r="AR655" i="1"/>
  <c r="AQ655" i="1"/>
  <c r="AP655" i="1"/>
  <c r="BA654" i="1"/>
  <c r="AZ654" i="1"/>
  <c r="AY654" i="1"/>
  <c r="AX654" i="1"/>
  <c r="AW654" i="1"/>
  <c r="AV653" i="1"/>
  <c r="AU653" i="1"/>
  <c r="AT653" i="1"/>
  <c r="AS653" i="1"/>
  <c r="AR653" i="1"/>
  <c r="AQ653" i="1"/>
  <c r="AP653" i="1"/>
  <c r="BA652" i="1"/>
  <c r="AZ652" i="1"/>
  <c r="AY652" i="1"/>
  <c r="AX652" i="1"/>
  <c r="AW652" i="1"/>
  <c r="AV651" i="1"/>
  <c r="AU651" i="1"/>
  <c r="AT651" i="1"/>
  <c r="AS651" i="1"/>
  <c r="AR651" i="1"/>
  <c r="AQ651" i="1"/>
  <c r="AP651" i="1"/>
  <c r="BA650" i="1"/>
  <c r="AZ650" i="1"/>
  <c r="AY650" i="1"/>
  <c r="AX650" i="1"/>
  <c r="AW650" i="1"/>
  <c r="AV649" i="1"/>
  <c r="AU649" i="1"/>
  <c r="AT649" i="1"/>
  <c r="AS649" i="1"/>
  <c r="AR649" i="1"/>
  <c r="AQ649" i="1"/>
  <c r="AP649" i="1"/>
  <c r="BA648" i="1"/>
  <c r="AZ648" i="1"/>
  <c r="AY648" i="1"/>
  <c r="AX648" i="1"/>
  <c r="AW648" i="1"/>
  <c r="AV647" i="1"/>
  <c r="AU647" i="1"/>
  <c r="AT647" i="1"/>
  <c r="AS647" i="1"/>
  <c r="AR647" i="1"/>
  <c r="AQ647" i="1"/>
  <c r="AP647" i="1"/>
  <c r="BA646" i="1"/>
  <c r="AZ646" i="1"/>
  <c r="AY646" i="1"/>
  <c r="AX646" i="1"/>
  <c r="AW646" i="1"/>
  <c r="AV645" i="1"/>
  <c r="AU645" i="1"/>
  <c r="AT645" i="1"/>
  <c r="AS645" i="1"/>
  <c r="AR645" i="1"/>
  <c r="AQ645" i="1"/>
  <c r="AP645" i="1"/>
  <c r="BA644" i="1"/>
  <c r="AZ644" i="1"/>
  <c r="AV643" i="1"/>
  <c r="AU643" i="1"/>
  <c r="BA642" i="1"/>
  <c r="AZ642" i="1"/>
  <c r="AY642" i="1"/>
  <c r="AX642" i="1"/>
  <c r="AW642" i="1"/>
  <c r="AV641" i="1"/>
  <c r="AU641" i="1"/>
  <c r="AT641" i="1"/>
  <c r="AS641" i="1"/>
  <c r="AR641" i="1"/>
  <c r="AQ641" i="1"/>
  <c r="AP641" i="1"/>
  <c r="BA640" i="1"/>
  <c r="AZ640" i="1"/>
  <c r="AV639" i="1"/>
  <c r="AU639" i="1"/>
  <c r="V632" i="1"/>
  <c r="T632" i="1"/>
  <c r="R632" i="1"/>
  <c r="P632" i="1"/>
  <c r="N632" i="1"/>
  <c r="V630" i="1"/>
  <c r="T630" i="1"/>
  <c r="R630" i="1"/>
  <c r="P630" i="1"/>
  <c r="N630" i="1"/>
  <c r="H630" i="1"/>
  <c r="V628" i="1"/>
  <c r="T628" i="1"/>
  <c r="R628" i="1"/>
  <c r="P628" i="1"/>
  <c r="N628" i="1"/>
  <c r="V626" i="1"/>
  <c r="T626" i="1"/>
  <c r="R626" i="1"/>
  <c r="P626" i="1"/>
  <c r="N626" i="1"/>
  <c r="H626" i="1"/>
  <c r="V624" i="1"/>
  <c r="T624" i="1"/>
  <c r="R624" i="1"/>
  <c r="P624" i="1"/>
  <c r="N624" i="1"/>
  <c r="V622" i="1"/>
  <c r="T622" i="1"/>
  <c r="R622" i="1"/>
  <c r="P622" i="1"/>
  <c r="N622" i="1"/>
  <c r="H622" i="1"/>
  <c r="V620" i="1"/>
  <c r="T620" i="1"/>
  <c r="R620" i="1"/>
  <c r="P620" i="1"/>
  <c r="N620" i="1"/>
  <c r="V618" i="1"/>
  <c r="T618" i="1"/>
  <c r="R618" i="1"/>
  <c r="P618" i="1"/>
  <c r="N618" i="1"/>
  <c r="H618" i="1"/>
  <c r="V616" i="1"/>
  <c r="T616" i="1"/>
  <c r="R616" i="1"/>
  <c r="P616" i="1"/>
  <c r="N616" i="1"/>
  <c r="V614" i="1"/>
  <c r="T614" i="1"/>
  <c r="R614" i="1"/>
  <c r="P614" i="1"/>
  <c r="N614" i="1"/>
  <c r="H614" i="1"/>
  <c r="V612" i="1"/>
  <c r="T612" i="1"/>
  <c r="R612" i="1"/>
  <c r="P612" i="1"/>
  <c r="N612" i="1"/>
  <c r="V610" i="1"/>
  <c r="T610" i="1"/>
  <c r="R610" i="1"/>
  <c r="P610" i="1"/>
  <c r="N610" i="1"/>
  <c r="H610" i="1"/>
  <c r="V608" i="1"/>
  <c r="T608" i="1"/>
  <c r="R608" i="1"/>
  <c r="P608" i="1"/>
  <c r="N608" i="1"/>
  <c r="V606" i="1"/>
  <c r="T606" i="1"/>
  <c r="R606" i="1"/>
  <c r="P606" i="1"/>
  <c r="N606" i="1"/>
  <c r="H606" i="1"/>
  <c r="V604" i="1"/>
  <c r="T604" i="1"/>
  <c r="R604" i="1"/>
  <c r="P604" i="1"/>
  <c r="N604" i="1"/>
  <c r="V602" i="1"/>
  <c r="T602" i="1"/>
  <c r="R602" i="1"/>
  <c r="P602" i="1"/>
  <c r="N602" i="1"/>
  <c r="H602" i="1"/>
  <c r="V600" i="1"/>
  <c r="T600" i="1"/>
  <c r="R600" i="1"/>
  <c r="P600" i="1"/>
  <c r="N600" i="1"/>
  <c r="V598" i="1"/>
  <c r="T598" i="1"/>
  <c r="R598" i="1"/>
  <c r="P598" i="1"/>
  <c r="N598" i="1"/>
  <c r="H598" i="1"/>
  <c r="V596" i="1"/>
  <c r="T596" i="1"/>
  <c r="R596" i="1"/>
  <c r="P596" i="1"/>
  <c r="N596" i="1"/>
  <c r="V594" i="1"/>
  <c r="T594" i="1"/>
  <c r="R594" i="1"/>
  <c r="P594" i="1"/>
  <c r="H594" i="1"/>
  <c r="V592" i="1"/>
  <c r="T592" i="1"/>
  <c r="R592" i="1"/>
  <c r="P592" i="1"/>
  <c r="N592" i="1"/>
  <c r="V590" i="1"/>
  <c r="T590" i="1"/>
  <c r="R590" i="1"/>
  <c r="P590" i="1"/>
  <c r="N590" i="1"/>
  <c r="H590" i="1"/>
  <c r="BA582" i="1"/>
  <c r="AZ582" i="1"/>
  <c r="AY582" i="1"/>
  <c r="AX582" i="1"/>
  <c r="AW582" i="1"/>
  <c r="AV581" i="1"/>
  <c r="AU581" i="1"/>
  <c r="AT581" i="1"/>
  <c r="AS581" i="1"/>
  <c r="AR581" i="1"/>
  <c r="AQ581" i="1"/>
  <c r="AP581" i="1"/>
  <c r="BA580" i="1"/>
  <c r="AZ580" i="1"/>
  <c r="AY580" i="1"/>
  <c r="AX580" i="1"/>
  <c r="AW580" i="1"/>
  <c r="AV579" i="1"/>
  <c r="AU579" i="1"/>
  <c r="AT579" i="1"/>
  <c r="AS579" i="1"/>
  <c r="AR579" i="1"/>
  <c r="AQ579" i="1"/>
  <c r="AP579" i="1"/>
  <c r="BA578" i="1"/>
  <c r="AZ578" i="1"/>
  <c r="AY578" i="1"/>
  <c r="AX578" i="1"/>
  <c r="AW578" i="1"/>
  <c r="AV577" i="1"/>
  <c r="AU577" i="1"/>
  <c r="AT577" i="1"/>
  <c r="AS577" i="1"/>
  <c r="AR577" i="1"/>
  <c r="AQ577" i="1"/>
  <c r="AP577" i="1"/>
  <c r="BA576" i="1"/>
  <c r="AZ576" i="1"/>
  <c r="AY576" i="1"/>
  <c r="AX576" i="1"/>
  <c r="AW576" i="1"/>
  <c r="AV575" i="1"/>
  <c r="AU575" i="1"/>
  <c r="AT575" i="1"/>
  <c r="AS575" i="1"/>
  <c r="AR575" i="1"/>
  <c r="AQ575" i="1"/>
  <c r="AP575" i="1"/>
  <c r="BA574" i="1"/>
  <c r="AZ574" i="1"/>
  <c r="AY574" i="1"/>
  <c r="AX574" i="1"/>
  <c r="AW574" i="1"/>
  <c r="AV573" i="1"/>
  <c r="AU573" i="1"/>
  <c r="AT573" i="1"/>
  <c r="AS573" i="1"/>
  <c r="AR573" i="1"/>
  <c r="AQ573" i="1"/>
  <c r="AP573" i="1"/>
  <c r="BA572" i="1"/>
  <c r="AZ572" i="1"/>
  <c r="AV571" i="1"/>
  <c r="AU571" i="1"/>
  <c r="BA570" i="1"/>
  <c r="AZ570" i="1"/>
  <c r="AY570" i="1"/>
  <c r="AX570" i="1"/>
  <c r="AW570" i="1"/>
  <c r="AV569" i="1"/>
  <c r="AU569" i="1"/>
  <c r="AT569" i="1"/>
  <c r="AS569" i="1"/>
  <c r="AR569" i="1"/>
  <c r="AQ569" i="1"/>
  <c r="AP569" i="1"/>
  <c r="BA568" i="1"/>
  <c r="AV567" i="1"/>
  <c r="BA566" i="1"/>
  <c r="AZ566" i="1"/>
  <c r="AY566" i="1"/>
  <c r="AX566" i="1"/>
  <c r="AW566" i="1"/>
  <c r="AV565" i="1"/>
  <c r="AU565" i="1"/>
  <c r="AT565" i="1"/>
  <c r="AS565" i="1"/>
  <c r="AR565" i="1"/>
  <c r="AQ565" i="1"/>
  <c r="AP565" i="1"/>
  <c r="BA564" i="1"/>
  <c r="AZ564" i="1"/>
  <c r="AV563" i="1"/>
  <c r="AU563" i="1"/>
  <c r="V556" i="1"/>
  <c r="T556" i="1"/>
  <c r="R556" i="1"/>
  <c r="P556" i="1"/>
  <c r="N556" i="1"/>
  <c r="V554" i="1"/>
  <c r="T554" i="1"/>
  <c r="R554" i="1"/>
  <c r="P554" i="1"/>
  <c r="N554" i="1"/>
  <c r="H554" i="1"/>
  <c r="V552" i="1"/>
  <c r="T552" i="1"/>
  <c r="R552" i="1"/>
  <c r="P552" i="1"/>
  <c r="N552" i="1"/>
  <c r="V550" i="1"/>
  <c r="T550" i="1"/>
  <c r="R550" i="1"/>
  <c r="P550" i="1"/>
  <c r="N550" i="1"/>
  <c r="H550" i="1"/>
  <c r="V548" i="1"/>
  <c r="T548" i="1"/>
  <c r="R548" i="1"/>
  <c r="P548" i="1"/>
  <c r="N548" i="1"/>
  <c r="V546" i="1"/>
  <c r="T546" i="1"/>
  <c r="R546" i="1"/>
  <c r="P546" i="1"/>
  <c r="N546" i="1"/>
  <c r="H546" i="1"/>
  <c r="V544" i="1"/>
  <c r="T544" i="1"/>
  <c r="R544" i="1"/>
  <c r="P544" i="1"/>
  <c r="N544" i="1"/>
  <c r="V542" i="1"/>
  <c r="T542" i="1"/>
  <c r="R542" i="1"/>
  <c r="P542" i="1"/>
  <c r="N542" i="1"/>
  <c r="H542" i="1"/>
  <c r="V540" i="1"/>
  <c r="T540" i="1"/>
  <c r="R540" i="1"/>
  <c r="P540" i="1"/>
  <c r="N540" i="1"/>
  <c r="V538" i="1"/>
  <c r="T538" i="1"/>
  <c r="R538" i="1"/>
  <c r="P538" i="1"/>
  <c r="N538" i="1"/>
  <c r="H538" i="1"/>
  <c r="V536" i="1"/>
  <c r="T536" i="1"/>
  <c r="R536" i="1"/>
  <c r="P536" i="1"/>
  <c r="N536" i="1"/>
  <c r="V534" i="1"/>
  <c r="T534" i="1"/>
  <c r="R534" i="1"/>
  <c r="P534" i="1"/>
  <c r="N534" i="1"/>
  <c r="H534" i="1"/>
  <c r="V532" i="1"/>
  <c r="T532" i="1"/>
  <c r="R532" i="1"/>
  <c r="P532" i="1"/>
  <c r="N532" i="1"/>
  <c r="V530" i="1"/>
  <c r="T530" i="1"/>
  <c r="R530" i="1"/>
  <c r="P530" i="1"/>
  <c r="N530" i="1"/>
  <c r="H530" i="1"/>
  <c r="V528" i="1"/>
  <c r="T528" i="1"/>
  <c r="R528" i="1"/>
  <c r="P528" i="1"/>
  <c r="N528" i="1"/>
  <c r="V526" i="1"/>
  <c r="T526" i="1"/>
  <c r="R526" i="1"/>
  <c r="P526" i="1"/>
  <c r="N526" i="1"/>
  <c r="H526" i="1"/>
  <c r="V524" i="1"/>
  <c r="T524" i="1"/>
  <c r="R524" i="1"/>
  <c r="P524" i="1"/>
  <c r="N524" i="1"/>
  <c r="V522" i="1"/>
  <c r="T522" i="1"/>
  <c r="R522" i="1"/>
  <c r="P522" i="1"/>
  <c r="N522" i="1"/>
  <c r="H522" i="1"/>
  <c r="V520" i="1"/>
  <c r="T520" i="1"/>
  <c r="R520" i="1"/>
  <c r="P520" i="1"/>
  <c r="N520" i="1"/>
  <c r="V518" i="1"/>
  <c r="T518" i="1"/>
  <c r="R518" i="1"/>
  <c r="P518" i="1"/>
  <c r="H518" i="1"/>
  <c r="V516" i="1"/>
  <c r="T516" i="1"/>
  <c r="R516" i="1"/>
  <c r="P516" i="1"/>
  <c r="N516" i="1"/>
  <c r="V514" i="1"/>
  <c r="T514" i="1"/>
  <c r="R514" i="1"/>
  <c r="P514" i="1"/>
  <c r="N514" i="1"/>
  <c r="H514" i="1"/>
  <c r="BA506" i="1"/>
  <c r="AZ506" i="1"/>
  <c r="AY506" i="1"/>
  <c r="AX506" i="1"/>
  <c r="AW506" i="1"/>
  <c r="AV505" i="1"/>
  <c r="AU505" i="1"/>
  <c r="AT505" i="1"/>
  <c r="AS505" i="1"/>
  <c r="AR505" i="1"/>
  <c r="AQ505" i="1"/>
  <c r="AP505" i="1"/>
  <c r="BA504" i="1"/>
  <c r="AZ504" i="1"/>
  <c r="AY504" i="1"/>
  <c r="AX504" i="1"/>
  <c r="AW504" i="1"/>
  <c r="AV503" i="1"/>
  <c r="AU503" i="1"/>
  <c r="AT503" i="1"/>
  <c r="AS503" i="1"/>
  <c r="AR503" i="1"/>
  <c r="AQ503" i="1"/>
  <c r="AP503" i="1"/>
  <c r="BA502" i="1"/>
  <c r="AZ502" i="1"/>
  <c r="AY502" i="1"/>
  <c r="AX502" i="1"/>
  <c r="AW502" i="1"/>
  <c r="AV501" i="1"/>
  <c r="AU501" i="1"/>
  <c r="AT501" i="1"/>
  <c r="AS501" i="1"/>
  <c r="AR501" i="1"/>
  <c r="AQ501" i="1"/>
  <c r="AP501" i="1"/>
  <c r="BA500" i="1"/>
  <c r="AZ500" i="1"/>
  <c r="AY500" i="1"/>
  <c r="AX500" i="1"/>
  <c r="AW500" i="1"/>
  <c r="AV499" i="1"/>
  <c r="AU499" i="1"/>
  <c r="AT499" i="1"/>
  <c r="AS499" i="1"/>
  <c r="AR499" i="1"/>
  <c r="AQ499" i="1"/>
  <c r="AP499" i="1"/>
  <c r="BA498" i="1"/>
  <c r="AZ498" i="1"/>
  <c r="AY498" i="1"/>
  <c r="AX498" i="1"/>
  <c r="AW498" i="1"/>
  <c r="AV497" i="1"/>
  <c r="AU497" i="1"/>
  <c r="AT497" i="1"/>
  <c r="AS497" i="1"/>
  <c r="AR497" i="1"/>
  <c r="AQ497" i="1"/>
  <c r="AP497" i="1"/>
  <c r="BA496" i="1"/>
  <c r="AZ496" i="1"/>
  <c r="AY496" i="1"/>
  <c r="AX496" i="1"/>
  <c r="AW496" i="1"/>
  <c r="AV495" i="1"/>
  <c r="AU495" i="1"/>
  <c r="AT495" i="1"/>
  <c r="AS495" i="1"/>
  <c r="AR495" i="1"/>
  <c r="AQ495" i="1"/>
  <c r="AP495" i="1"/>
  <c r="BA494" i="1"/>
  <c r="AZ494" i="1"/>
  <c r="AY494" i="1"/>
  <c r="AX494" i="1"/>
  <c r="AW494" i="1"/>
  <c r="AV493" i="1"/>
  <c r="AU493" i="1"/>
  <c r="AT493" i="1"/>
  <c r="AS493" i="1"/>
  <c r="AR493" i="1"/>
  <c r="AQ493" i="1"/>
  <c r="AP493" i="1"/>
  <c r="BA492" i="1"/>
  <c r="AZ492" i="1"/>
  <c r="AY492" i="1"/>
  <c r="AX492" i="1"/>
  <c r="AW492" i="1"/>
  <c r="AV491" i="1"/>
  <c r="AU491" i="1"/>
  <c r="AT491" i="1"/>
  <c r="AS491" i="1"/>
  <c r="AR491" i="1"/>
  <c r="AQ491" i="1"/>
  <c r="AP491" i="1"/>
  <c r="BA490" i="1"/>
  <c r="AZ490" i="1"/>
  <c r="AY490" i="1"/>
  <c r="AX490" i="1"/>
  <c r="AW490" i="1"/>
  <c r="AV489" i="1"/>
  <c r="AU489" i="1"/>
  <c r="AT489" i="1"/>
  <c r="AS489" i="1"/>
  <c r="AR489" i="1"/>
  <c r="AQ489" i="1"/>
  <c r="AP489" i="1"/>
  <c r="BA488" i="1"/>
  <c r="AZ488" i="1"/>
  <c r="AV487" i="1"/>
  <c r="AU487" i="1"/>
  <c r="V480" i="1"/>
  <c r="T480" i="1"/>
  <c r="R480" i="1"/>
  <c r="P480" i="1"/>
  <c r="N480" i="1"/>
  <c r="V478" i="1"/>
  <c r="T478" i="1"/>
  <c r="R478" i="1"/>
  <c r="P478" i="1"/>
  <c r="N478" i="1"/>
  <c r="H478" i="1"/>
  <c r="V476" i="1"/>
  <c r="T476" i="1"/>
  <c r="R476" i="1"/>
  <c r="P476" i="1"/>
  <c r="N476" i="1"/>
  <c r="V474" i="1"/>
  <c r="T474" i="1"/>
  <c r="R474" i="1"/>
  <c r="P474" i="1"/>
  <c r="N474" i="1"/>
  <c r="H474" i="1"/>
  <c r="V472" i="1"/>
  <c r="T472" i="1"/>
  <c r="R472" i="1"/>
  <c r="P472" i="1"/>
  <c r="N472" i="1"/>
  <c r="V470" i="1"/>
  <c r="T470" i="1"/>
  <c r="R470" i="1"/>
  <c r="P470" i="1"/>
  <c r="N470" i="1"/>
  <c r="H470" i="1"/>
  <c r="V468" i="1"/>
  <c r="T468" i="1"/>
  <c r="R468" i="1"/>
  <c r="P468" i="1"/>
  <c r="N468" i="1"/>
  <c r="V466" i="1"/>
  <c r="T466" i="1"/>
  <c r="R466" i="1"/>
  <c r="P466" i="1"/>
  <c r="N466" i="1"/>
  <c r="H466" i="1"/>
  <c r="V464" i="1"/>
  <c r="T464" i="1"/>
  <c r="R464" i="1"/>
  <c r="P464" i="1"/>
  <c r="N464" i="1"/>
  <c r="V462" i="1"/>
  <c r="T462" i="1"/>
  <c r="R462" i="1"/>
  <c r="P462" i="1"/>
  <c r="N462" i="1"/>
  <c r="H462" i="1"/>
  <c r="V460" i="1"/>
  <c r="T460" i="1"/>
  <c r="R460" i="1"/>
  <c r="P460" i="1"/>
  <c r="N460" i="1"/>
  <c r="V458" i="1"/>
  <c r="T458" i="1"/>
  <c r="R458" i="1"/>
  <c r="P458" i="1"/>
  <c r="N458" i="1"/>
  <c r="H458" i="1"/>
  <c r="V456" i="1"/>
  <c r="T456" i="1"/>
  <c r="R456" i="1"/>
  <c r="P456" i="1"/>
  <c r="N456" i="1"/>
  <c r="V454" i="1"/>
  <c r="T454" i="1"/>
  <c r="R454" i="1"/>
  <c r="P454" i="1"/>
  <c r="N454" i="1"/>
  <c r="H454" i="1"/>
  <c r="V452" i="1"/>
  <c r="T452" i="1"/>
  <c r="R452" i="1"/>
  <c r="P452" i="1"/>
  <c r="N452" i="1"/>
  <c r="V450" i="1"/>
  <c r="T450" i="1"/>
  <c r="R450" i="1"/>
  <c r="P450" i="1"/>
  <c r="N450" i="1"/>
  <c r="H450" i="1"/>
  <c r="V448" i="1"/>
  <c r="T448" i="1"/>
  <c r="R448" i="1"/>
  <c r="P448" i="1"/>
  <c r="N448" i="1"/>
  <c r="V446" i="1"/>
  <c r="T446" i="1"/>
  <c r="R446" i="1"/>
  <c r="P446" i="1"/>
  <c r="N446" i="1"/>
  <c r="H446" i="1"/>
  <c r="V444" i="1"/>
  <c r="T444" i="1"/>
  <c r="R444" i="1"/>
  <c r="P444" i="1"/>
  <c r="N444" i="1"/>
  <c r="V442" i="1"/>
  <c r="T442" i="1"/>
  <c r="R442" i="1"/>
  <c r="P442" i="1"/>
  <c r="H442" i="1"/>
  <c r="V440" i="1"/>
  <c r="T440" i="1"/>
  <c r="R440" i="1"/>
  <c r="P440" i="1"/>
  <c r="N440" i="1"/>
  <c r="V438" i="1"/>
  <c r="T438" i="1"/>
  <c r="R438" i="1"/>
  <c r="P438" i="1"/>
  <c r="N438" i="1"/>
  <c r="H438" i="1"/>
  <c r="H346" i="1"/>
  <c r="N346" i="1"/>
  <c r="P346" i="1"/>
  <c r="R346" i="1"/>
  <c r="T346" i="1"/>
  <c r="V346" i="1"/>
  <c r="N348" i="1"/>
  <c r="P348" i="1"/>
  <c r="R348" i="1"/>
  <c r="T348" i="1"/>
  <c r="V348" i="1"/>
  <c r="H350" i="1"/>
  <c r="P350" i="1"/>
  <c r="R350" i="1"/>
  <c r="T350" i="1"/>
  <c r="V350" i="1"/>
  <c r="N352" i="1"/>
  <c r="P352" i="1"/>
  <c r="R352" i="1"/>
  <c r="T352" i="1"/>
  <c r="V352" i="1"/>
  <c r="H354" i="1"/>
  <c r="N354" i="1"/>
  <c r="P354" i="1"/>
  <c r="R354" i="1"/>
  <c r="T354" i="1"/>
  <c r="V354" i="1"/>
  <c r="N356" i="1"/>
  <c r="P356" i="1"/>
  <c r="R356" i="1"/>
  <c r="T356" i="1"/>
  <c r="V356" i="1"/>
  <c r="H358" i="1"/>
  <c r="N358" i="1"/>
  <c r="P358" i="1"/>
  <c r="R358" i="1"/>
  <c r="T358" i="1"/>
  <c r="V358" i="1"/>
  <c r="N360" i="1"/>
  <c r="P360" i="1"/>
  <c r="R360" i="1"/>
  <c r="T360" i="1"/>
  <c r="V360" i="1"/>
  <c r="H362" i="1"/>
  <c r="N362" i="1"/>
  <c r="P362" i="1"/>
  <c r="R362" i="1"/>
  <c r="T362" i="1"/>
  <c r="V362" i="1"/>
  <c r="N364" i="1"/>
  <c r="P364" i="1"/>
  <c r="R364" i="1"/>
  <c r="T364" i="1"/>
  <c r="V364" i="1"/>
  <c r="H366" i="1"/>
  <c r="P366" i="1"/>
  <c r="R366" i="1"/>
  <c r="T366" i="1"/>
  <c r="V366" i="1"/>
  <c r="N368" i="1"/>
  <c r="P368" i="1"/>
  <c r="R368" i="1"/>
  <c r="T368" i="1"/>
  <c r="V368" i="1"/>
  <c r="H370" i="1"/>
  <c r="N370" i="1"/>
  <c r="P370" i="1"/>
  <c r="R370" i="1"/>
  <c r="T370" i="1"/>
  <c r="V370" i="1"/>
  <c r="N372" i="1"/>
  <c r="P372" i="1"/>
  <c r="R372" i="1"/>
  <c r="T372" i="1"/>
  <c r="V372" i="1"/>
  <c r="H374" i="1"/>
  <c r="N374" i="1"/>
  <c r="P374" i="1"/>
  <c r="R374" i="1"/>
  <c r="T374" i="1"/>
  <c r="V374" i="1"/>
  <c r="N376" i="1"/>
  <c r="P376" i="1"/>
  <c r="R376" i="1"/>
  <c r="T376" i="1"/>
  <c r="V376" i="1"/>
  <c r="H378" i="1"/>
  <c r="N378" i="1"/>
  <c r="P378" i="1"/>
  <c r="R378" i="1"/>
  <c r="T378" i="1"/>
  <c r="V378" i="1"/>
  <c r="N380" i="1"/>
  <c r="P380" i="1"/>
  <c r="R380" i="1"/>
  <c r="T380" i="1"/>
  <c r="V380" i="1"/>
  <c r="H382" i="1"/>
  <c r="N382" i="1"/>
  <c r="P382" i="1"/>
  <c r="R382" i="1"/>
  <c r="T382" i="1"/>
  <c r="V382" i="1"/>
  <c r="N384" i="1"/>
  <c r="P384" i="1"/>
  <c r="R384" i="1"/>
  <c r="T384" i="1"/>
  <c r="V384" i="1"/>
  <c r="H386" i="1"/>
  <c r="N386" i="1"/>
  <c r="P386" i="1"/>
  <c r="R386" i="1"/>
  <c r="T386" i="1"/>
  <c r="V386" i="1"/>
  <c r="N388" i="1"/>
  <c r="P388" i="1"/>
  <c r="R388" i="1"/>
  <c r="T388" i="1"/>
  <c r="V388" i="1"/>
  <c r="AU395" i="1"/>
  <c r="AV395" i="1"/>
  <c r="AZ396" i="1"/>
  <c r="BA396" i="1"/>
  <c r="AP397" i="1"/>
  <c r="AQ397" i="1"/>
  <c r="AR397" i="1"/>
  <c r="AS397" i="1"/>
  <c r="AT397" i="1"/>
  <c r="AU397" i="1"/>
  <c r="AV397" i="1"/>
  <c r="AW398" i="1"/>
  <c r="AX398" i="1"/>
  <c r="AY398" i="1"/>
  <c r="AZ398" i="1"/>
  <c r="BA398" i="1"/>
  <c r="AU407" i="1"/>
  <c r="AV407" i="1"/>
  <c r="AZ408" i="1"/>
  <c r="BA408" i="1"/>
  <c r="AP409" i="1"/>
  <c r="AQ409" i="1"/>
  <c r="AR409" i="1"/>
  <c r="AS409" i="1"/>
  <c r="AT409" i="1"/>
  <c r="AU409" i="1"/>
  <c r="AV409" i="1"/>
  <c r="AW410" i="1"/>
  <c r="AX410" i="1"/>
  <c r="AY410" i="1"/>
  <c r="AZ410" i="1"/>
  <c r="BA410" i="1"/>
  <c r="AU411" i="1"/>
  <c r="AV411" i="1"/>
  <c r="AZ412" i="1"/>
  <c r="BA412" i="1"/>
  <c r="AP413" i="1"/>
  <c r="AQ413" i="1"/>
  <c r="AR413" i="1"/>
  <c r="AS413" i="1"/>
  <c r="AT413" i="1"/>
  <c r="AU413" i="1"/>
  <c r="AV413" i="1"/>
  <c r="AW414" i="1"/>
  <c r="AX414" i="1"/>
  <c r="AY414" i="1"/>
  <c r="AZ414" i="1"/>
  <c r="BA414" i="1"/>
  <c r="AU415" i="1"/>
  <c r="AV415" i="1"/>
  <c r="AZ416" i="1"/>
  <c r="BA416" i="1"/>
  <c r="AP417" i="1"/>
  <c r="AQ417" i="1"/>
  <c r="AR417" i="1"/>
  <c r="AS417" i="1"/>
  <c r="AT417" i="1"/>
  <c r="AU417" i="1"/>
  <c r="AV417" i="1"/>
  <c r="AW418" i="1"/>
  <c r="AX418" i="1"/>
  <c r="AY418" i="1"/>
  <c r="AZ418" i="1"/>
  <c r="BA418" i="1"/>
  <c r="AU427" i="1"/>
  <c r="AV427" i="1"/>
  <c r="AZ428" i="1"/>
  <c r="BA428" i="1"/>
  <c r="AP429" i="1"/>
  <c r="AQ429" i="1"/>
  <c r="AR429" i="1"/>
  <c r="AS429" i="1"/>
  <c r="AT429" i="1"/>
  <c r="AU429" i="1"/>
  <c r="AV429" i="1"/>
  <c r="AW430" i="1"/>
  <c r="AX430" i="1"/>
  <c r="AY430" i="1"/>
  <c r="AZ430" i="1"/>
  <c r="BA430" i="1"/>
  <c r="N19" i="27"/>
  <c r="O19" i="27" s="1"/>
  <c r="P19" i="27" s="1"/>
  <c r="Q19" i="27" s="1"/>
  <c r="R19" i="27" s="1"/>
  <c r="S19" i="27" s="1"/>
  <c r="O33" i="27"/>
  <c r="P33" i="27"/>
  <c r="Q33" i="27"/>
  <c r="R33" i="27"/>
  <c r="S33" i="27"/>
  <c r="N33" i="27"/>
  <c r="BA246" i="1"/>
  <c r="AZ246" i="1"/>
  <c r="AY246" i="1"/>
  <c r="AX246" i="1"/>
  <c r="AW246" i="1"/>
  <c r="AV245" i="1"/>
  <c r="AU245" i="1"/>
  <c r="AT245" i="1"/>
  <c r="AS245" i="1"/>
  <c r="AR245" i="1"/>
  <c r="AQ245" i="1"/>
  <c r="AP245" i="1"/>
  <c r="BA244" i="1"/>
  <c r="AZ244" i="1"/>
  <c r="AV243" i="1"/>
  <c r="AU243" i="1"/>
  <c r="G99" i="13"/>
  <c r="G101" i="13"/>
  <c r="G3" i="13"/>
  <c r="G4" i="13"/>
  <c r="G5" i="13"/>
  <c r="G6" i="13"/>
  <c r="G7" i="13"/>
  <c r="A37" i="47"/>
  <c r="A38" i="47"/>
  <c r="A36" i="47"/>
  <c r="G12" i="13"/>
  <c r="G14" i="13"/>
  <c r="G15" i="13"/>
  <c r="G16" i="13"/>
  <c r="G17" i="13"/>
  <c r="G18" i="13"/>
  <c r="G19" i="13"/>
  <c r="G20" i="13"/>
  <c r="G21" i="13"/>
  <c r="G22" i="13"/>
  <c r="G23" i="13"/>
  <c r="G24" i="13"/>
  <c r="G25" i="13"/>
  <c r="G36" i="13"/>
  <c r="G37" i="13"/>
  <c r="G38" i="13"/>
  <c r="G39" i="13"/>
  <c r="G42" i="13"/>
  <c r="G46" i="13"/>
  <c r="G47" i="13"/>
  <c r="G48" i="13"/>
  <c r="G49" i="13"/>
  <c r="G50" i="13"/>
  <c r="G51" i="13"/>
  <c r="G52" i="13"/>
  <c r="G53" i="13"/>
  <c r="G57" i="13"/>
  <c r="G58" i="13"/>
  <c r="G59" i="13"/>
  <c r="G60" i="13"/>
  <c r="G61" i="13"/>
  <c r="G62" i="13"/>
  <c r="G63" i="13"/>
  <c r="G64" i="13"/>
  <c r="G65" i="13"/>
  <c r="G66" i="13"/>
  <c r="G67" i="13"/>
  <c r="G68" i="13"/>
  <c r="G69" i="13"/>
  <c r="G73" i="13"/>
  <c r="G74" i="13"/>
  <c r="G75" i="13"/>
  <c r="G76" i="13"/>
  <c r="G77" i="13"/>
  <c r="G78" i="13"/>
  <c r="G81" i="13"/>
  <c r="G82" i="13"/>
  <c r="G87" i="13"/>
  <c r="G88" i="13"/>
  <c r="G90" i="13"/>
  <c r="G91" i="13"/>
  <c r="G92" i="13"/>
  <c r="G94" i="13"/>
  <c r="G96" i="13"/>
  <c r="G97" i="13"/>
  <c r="G102" i="13"/>
  <c r="G103" i="13"/>
  <c r="G104" i="13"/>
  <c r="G105" i="13"/>
  <c r="G107" i="13"/>
  <c r="G108" i="13"/>
  <c r="G109" i="13"/>
  <c r="G110" i="13"/>
  <c r="G111" i="13"/>
  <c r="G112" i="13"/>
  <c r="G113" i="13"/>
  <c r="G114" i="13"/>
  <c r="G118" i="13"/>
  <c r="A46" i="37"/>
  <c r="K75" i="37"/>
  <c r="K73" i="37"/>
  <c r="K71" i="37"/>
  <c r="K69" i="37"/>
  <c r="K67" i="37"/>
  <c r="K84" i="38"/>
  <c r="K82" i="38"/>
  <c r="K80" i="38"/>
  <c r="K78" i="38"/>
  <c r="K76" i="38"/>
  <c r="K74" i="38"/>
  <c r="K72" i="38"/>
  <c r="K70" i="38"/>
  <c r="K68" i="38"/>
  <c r="K66" i="38"/>
  <c r="K84" i="39"/>
  <c r="K82" i="39"/>
  <c r="K80" i="39"/>
  <c r="K78" i="39"/>
  <c r="K76" i="39"/>
  <c r="K74" i="39"/>
  <c r="K72" i="39"/>
  <c r="K70" i="39"/>
  <c r="K68" i="39"/>
  <c r="K66" i="39"/>
  <c r="B82" i="31"/>
  <c r="B68" i="31"/>
  <c r="B67" i="31"/>
  <c r="N11" i="30"/>
  <c r="N12" i="30"/>
  <c r="N13" i="30" s="1"/>
  <c r="N14" i="30"/>
  <c r="N15" i="30" s="1"/>
  <c r="N16" i="30"/>
  <c r="N17" i="30"/>
  <c r="N18" i="30"/>
  <c r="N19" i="30" s="1"/>
  <c r="N20" i="30"/>
  <c r="N21" i="30" s="1"/>
  <c r="N22" i="30"/>
  <c r="N23" i="30"/>
  <c r="N24" i="30"/>
  <c r="N25" i="30" s="1"/>
  <c r="N26" i="30"/>
  <c r="N27" i="30" s="1"/>
  <c r="N28" i="30"/>
  <c r="N29" i="30" s="1"/>
  <c r="N30" i="30" s="1"/>
  <c r="N31" i="30"/>
  <c r="N32" i="30"/>
  <c r="N33" i="30" s="1"/>
  <c r="N34" i="30"/>
  <c r="N35" i="30" s="1"/>
  <c r="N36" i="30"/>
  <c r="N37" i="30" s="1"/>
  <c r="N38" i="30" s="1"/>
  <c r="N39" i="30" s="1"/>
  <c r="N40" i="30" s="1"/>
  <c r="N41" i="30" s="1"/>
  <c r="N42" i="30"/>
  <c r="N43" i="30" s="1"/>
  <c r="N44" i="30" s="1"/>
  <c r="N45" i="30" s="1"/>
  <c r="N46" i="30" s="1"/>
  <c r="N47" i="30"/>
  <c r="N48" i="30"/>
  <c r="N49" i="30" s="1"/>
  <c r="N50" i="30"/>
  <c r="N51" i="30" s="1"/>
  <c r="N52" i="30" s="1"/>
  <c r="N53" i="30" s="1"/>
  <c r="N54" i="30" s="1"/>
  <c r="N55" i="30" s="1"/>
  <c r="N56" i="30"/>
  <c r="N57" i="30" s="1"/>
  <c r="N58" i="30"/>
  <c r="N59" i="30" s="1"/>
  <c r="N60" i="30" s="1"/>
  <c r="N61" i="30" s="1"/>
  <c r="N62" i="30" s="1"/>
  <c r="N63" i="30" s="1"/>
  <c r="N64" i="30"/>
  <c r="N65" i="30" s="1"/>
  <c r="N66" i="30"/>
  <c r="N67" i="30" s="1"/>
  <c r="N68" i="30" s="1"/>
  <c r="N69" i="30" s="1"/>
  <c r="N70" i="30"/>
  <c r="N71" i="30" s="1"/>
  <c r="N72" i="30"/>
  <c r="N73" i="30" s="1"/>
  <c r="N74" i="30" s="1"/>
  <c r="N75" i="30" s="1"/>
  <c r="N76" i="30" s="1"/>
  <c r="N77" i="30" s="1"/>
  <c r="N78" i="30"/>
  <c r="N79" i="30" s="1"/>
  <c r="N80" i="30"/>
  <c r="N81" i="30" s="1"/>
  <c r="N82" i="30"/>
  <c r="N83" i="30" s="1"/>
  <c r="N84" i="30"/>
  <c r="N85" i="30" s="1"/>
  <c r="N86" i="30"/>
  <c r="N87" i="30" s="1"/>
  <c r="N88" i="30"/>
  <c r="N89" i="30" s="1"/>
  <c r="N90" i="30"/>
  <c r="N91" i="30" s="1"/>
  <c r="N92" i="30" s="1"/>
  <c r="N93" i="30" s="1"/>
  <c r="N94" i="30" s="1"/>
  <c r="N95" i="30"/>
  <c r="N96" i="30"/>
  <c r="N97" i="30" s="1"/>
  <c r="N98" i="30" s="1"/>
  <c r="N99" i="30" s="1"/>
  <c r="N100" i="30"/>
  <c r="N101" i="30" s="1"/>
  <c r="N102" i="30"/>
  <c r="N103" i="30" s="1"/>
  <c r="N104" i="30"/>
  <c r="N105" i="30" s="1"/>
  <c r="N106" i="30" s="1"/>
  <c r="N107" i="30" s="1"/>
  <c r="N108" i="30"/>
  <c r="N109" i="30" s="1"/>
  <c r="N110" i="30"/>
  <c r="N111" i="30"/>
  <c r="N112" i="30"/>
  <c r="N113" i="30" s="1"/>
  <c r="N114" i="30"/>
  <c r="N115" i="30" s="1"/>
  <c r="N116" i="30"/>
  <c r="N117" i="30"/>
  <c r="N118" i="30"/>
  <c r="N119" i="30"/>
  <c r="N120" i="30"/>
  <c r="N121" i="30" s="1"/>
  <c r="N122" i="30"/>
  <c r="N123" i="30" s="1"/>
  <c r="N124" i="30" s="1"/>
  <c r="N125" i="30"/>
  <c r="N126" i="30"/>
  <c r="N127" i="30" s="1"/>
  <c r="N128" i="30" s="1"/>
  <c r="N129" i="30" s="1"/>
  <c r="N130" i="30"/>
  <c r="N131" i="30" s="1"/>
  <c r="N132" i="30"/>
  <c r="N133" i="30" s="1"/>
  <c r="N134" i="30"/>
  <c r="N135" i="30" s="1"/>
  <c r="N136" i="30"/>
  <c r="N137" i="30" s="1"/>
  <c r="N138" i="30" s="1"/>
  <c r="N139" i="30" s="1"/>
  <c r="N140" i="30"/>
  <c r="N141" i="30"/>
  <c r="N2" i="30"/>
  <c r="N3" i="30" s="1"/>
  <c r="N4" i="30" s="1"/>
  <c r="N5" i="30" s="1"/>
  <c r="N6" i="30" s="1"/>
  <c r="N7" i="30" s="1"/>
  <c r="N8" i="30" s="1"/>
  <c r="N9" i="30" s="1"/>
  <c r="N10" i="30" s="1"/>
  <c r="B141" i="30"/>
  <c r="BA338" i="1"/>
  <c r="AZ338" i="1"/>
  <c r="AY338" i="1"/>
  <c r="AX338" i="1"/>
  <c r="AW338" i="1"/>
  <c r="AV337" i="1"/>
  <c r="AU337" i="1"/>
  <c r="AT337" i="1"/>
  <c r="AS337" i="1"/>
  <c r="AR337" i="1"/>
  <c r="AQ337" i="1"/>
  <c r="AP337" i="1"/>
  <c r="BA336" i="1"/>
  <c r="AZ336" i="1"/>
  <c r="AY336" i="1"/>
  <c r="AX336" i="1"/>
  <c r="AW336" i="1"/>
  <c r="AV335" i="1"/>
  <c r="AU335" i="1"/>
  <c r="AT335" i="1"/>
  <c r="AS335" i="1"/>
  <c r="AR335" i="1"/>
  <c r="AQ335" i="1"/>
  <c r="AP335" i="1"/>
  <c r="BA330" i="1"/>
  <c r="AZ330" i="1"/>
  <c r="AY330" i="1"/>
  <c r="AX330" i="1"/>
  <c r="AW330" i="1"/>
  <c r="AV329" i="1"/>
  <c r="AU329" i="1"/>
  <c r="AT329" i="1"/>
  <c r="AS329" i="1"/>
  <c r="AR329" i="1"/>
  <c r="AQ329" i="1"/>
  <c r="AP329" i="1"/>
  <c r="BA328" i="1"/>
  <c r="AZ328" i="1"/>
  <c r="AV327" i="1"/>
  <c r="AU327" i="1"/>
  <c r="BA326" i="1"/>
  <c r="AZ326" i="1"/>
  <c r="AY326" i="1"/>
  <c r="AX326" i="1"/>
  <c r="AW326" i="1"/>
  <c r="AV325" i="1"/>
  <c r="AU325" i="1"/>
  <c r="AT325" i="1"/>
  <c r="AS325" i="1"/>
  <c r="AR325" i="1"/>
  <c r="AQ325" i="1"/>
  <c r="AP325" i="1"/>
  <c r="BA324" i="1"/>
  <c r="AZ324" i="1"/>
  <c r="AV323" i="1"/>
  <c r="AU323" i="1"/>
  <c r="BA322" i="1"/>
  <c r="AZ322" i="1"/>
  <c r="AY322" i="1"/>
  <c r="AX322" i="1"/>
  <c r="AW322" i="1"/>
  <c r="AV321" i="1"/>
  <c r="AU321" i="1"/>
  <c r="AT321" i="1"/>
  <c r="AS321" i="1"/>
  <c r="AR321" i="1"/>
  <c r="AQ321" i="1"/>
  <c r="AP321" i="1"/>
  <c r="BA320" i="1"/>
  <c r="AZ320" i="1"/>
  <c r="AV319" i="1"/>
  <c r="AU319" i="1"/>
  <c r="V312" i="1"/>
  <c r="T312" i="1"/>
  <c r="R312" i="1"/>
  <c r="P312" i="1"/>
  <c r="N312" i="1"/>
  <c r="V310" i="1"/>
  <c r="T310" i="1"/>
  <c r="R310" i="1"/>
  <c r="P310" i="1"/>
  <c r="N310" i="1"/>
  <c r="H310" i="1"/>
  <c r="V308" i="1"/>
  <c r="T308" i="1"/>
  <c r="R308" i="1"/>
  <c r="P308" i="1"/>
  <c r="N308" i="1"/>
  <c r="V306" i="1"/>
  <c r="T306" i="1"/>
  <c r="R306" i="1"/>
  <c r="P306" i="1"/>
  <c r="N306" i="1"/>
  <c r="H306" i="1"/>
  <c r="V304" i="1"/>
  <c r="T304" i="1"/>
  <c r="R304" i="1"/>
  <c r="P304" i="1"/>
  <c r="N304" i="1"/>
  <c r="V302" i="1"/>
  <c r="T302" i="1"/>
  <c r="R302" i="1"/>
  <c r="P302" i="1"/>
  <c r="N302" i="1"/>
  <c r="H302" i="1"/>
  <c r="V300" i="1"/>
  <c r="T300" i="1"/>
  <c r="R300" i="1"/>
  <c r="P300" i="1"/>
  <c r="N300" i="1"/>
  <c r="V298" i="1"/>
  <c r="T298" i="1"/>
  <c r="R298" i="1"/>
  <c r="P298" i="1"/>
  <c r="N298" i="1"/>
  <c r="H298" i="1"/>
  <c r="V296" i="1"/>
  <c r="T296" i="1"/>
  <c r="R296" i="1"/>
  <c r="P296" i="1"/>
  <c r="N296" i="1"/>
  <c r="V294" i="1"/>
  <c r="T294" i="1"/>
  <c r="R294" i="1"/>
  <c r="P294" i="1"/>
  <c r="N294" i="1"/>
  <c r="H294" i="1"/>
  <c r="V292" i="1"/>
  <c r="T292" i="1"/>
  <c r="R292" i="1"/>
  <c r="P292" i="1"/>
  <c r="N292" i="1"/>
  <c r="V290" i="1"/>
  <c r="T290" i="1"/>
  <c r="R290" i="1"/>
  <c r="P290" i="1"/>
  <c r="H290" i="1"/>
  <c r="V288" i="1"/>
  <c r="T288" i="1"/>
  <c r="R288" i="1"/>
  <c r="P288" i="1"/>
  <c r="N288" i="1"/>
  <c r="V286" i="1"/>
  <c r="T286" i="1"/>
  <c r="R286" i="1"/>
  <c r="P286" i="1"/>
  <c r="N286" i="1"/>
  <c r="H286" i="1"/>
  <c r="V284" i="1"/>
  <c r="T284" i="1"/>
  <c r="R284" i="1"/>
  <c r="P284" i="1"/>
  <c r="N284" i="1"/>
  <c r="V282" i="1"/>
  <c r="T282" i="1"/>
  <c r="R282" i="1"/>
  <c r="P282" i="1"/>
  <c r="H282" i="1"/>
  <c r="V280" i="1"/>
  <c r="T280" i="1"/>
  <c r="R280" i="1"/>
  <c r="P280" i="1"/>
  <c r="N280" i="1"/>
  <c r="V278" i="1"/>
  <c r="T278" i="1"/>
  <c r="R278" i="1"/>
  <c r="P278" i="1"/>
  <c r="N278" i="1"/>
  <c r="H278" i="1"/>
  <c r="V276" i="1"/>
  <c r="T276" i="1"/>
  <c r="R276" i="1"/>
  <c r="P276" i="1"/>
  <c r="N276" i="1"/>
  <c r="V274" i="1"/>
  <c r="T274" i="1"/>
  <c r="R274" i="1"/>
  <c r="P274" i="1"/>
  <c r="H274" i="1"/>
  <c r="V272" i="1"/>
  <c r="T272" i="1"/>
  <c r="R272" i="1"/>
  <c r="P272" i="1"/>
  <c r="N272" i="1"/>
  <c r="V270" i="1"/>
  <c r="T270" i="1"/>
  <c r="R270" i="1"/>
  <c r="P270" i="1"/>
  <c r="N270" i="1"/>
  <c r="H270" i="1"/>
  <c r="D69" i="27"/>
  <c r="BA262" i="1"/>
  <c r="AZ262" i="1"/>
  <c r="AY262" i="1"/>
  <c r="AX262" i="1"/>
  <c r="AW262" i="1"/>
  <c r="AV261" i="1"/>
  <c r="AU261" i="1"/>
  <c r="AT261" i="1"/>
  <c r="AS261" i="1"/>
  <c r="AR261" i="1"/>
  <c r="BA260" i="1"/>
  <c r="AZ260" i="1"/>
  <c r="AY260" i="1"/>
  <c r="AX260" i="1"/>
  <c r="AW260" i="1"/>
  <c r="AV259" i="1"/>
  <c r="AU259" i="1"/>
  <c r="AT259" i="1"/>
  <c r="AS259" i="1"/>
  <c r="AR259" i="1"/>
  <c r="BA258" i="1"/>
  <c r="AZ258" i="1"/>
  <c r="AY258" i="1"/>
  <c r="AX258" i="1"/>
  <c r="AW258" i="1"/>
  <c r="AV257" i="1"/>
  <c r="AU257" i="1"/>
  <c r="AT257" i="1"/>
  <c r="AS257" i="1"/>
  <c r="AR257" i="1"/>
  <c r="BA256" i="1"/>
  <c r="AZ256" i="1"/>
  <c r="AV255" i="1"/>
  <c r="AU255" i="1"/>
  <c r="BA254" i="1"/>
  <c r="AZ254" i="1"/>
  <c r="AY254" i="1"/>
  <c r="AX254" i="1"/>
  <c r="AW254" i="1"/>
  <c r="AV253" i="1"/>
  <c r="AU253" i="1"/>
  <c r="AT253" i="1"/>
  <c r="AS253" i="1"/>
  <c r="AR253" i="1"/>
  <c r="BA252" i="1"/>
  <c r="AZ252" i="1"/>
  <c r="AV251" i="1"/>
  <c r="AU251" i="1"/>
  <c r="BA250" i="1"/>
  <c r="AZ250" i="1"/>
  <c r="AY250" i="1"/>
  <c r="AX250" i="1"/>
  <c r="AW250" i="1"/>
  <c r="AV249" i="1"/>
  <c r="AU249" i="1"/>
  <c r="AT249" i="1"/>
  <c r="AS249" i="1"/>
  <c r="AR249" i="1"/>
  <c r="BA248" i="1"/>
  <c r="AZ248" i="1"/>
  <c r="AV247" i="1"/>
  <c r="AU247" i="1"/>
  <c r="BA242" i="1"/>
  <c r="AZ242" i="1"/>
  <c r="AY242" i="1"/>
  <c r="AX242" i="1"/>
  <c r="AW242" i="1"/>
  <c r="AV241" i="1"/>
  <c r="AU241" i="1"/>
  <c r="AT241" i="1"/>
  <c r="AS241" i="1"/>
  <c r="AR241" i="1"/>
  <c r="BA240" i="1"/>
  <c r="AZ240" i="1"/>
  <c r="AV239" i="1"/>
  <c r="AU239" i="1"/>
  <c r="BA182" i="1"/>
  <c r="AZ182" i="1"/>
  <c r="AY182" i="1"/>
  <c r="AX182" i="1"/>
  <c r="AW182" i="1"/>
  <c r="AV181" i="1"/>
  <c r="AU181" i="1"/>
  <c r="AT181" i="1"/>
  <c r="AS181" i="1"/>
  <c r="AR181" i="1"/>
  <c r="BA180" i="1"/>
  <c r="AZ180" i="1"/>
  <c r="AV179" i="1"/>
  <c r="AU179" i="1"/>
  <c r="BA178" i="1"/>
  <c r="AZ178" i="1"/>
  <c r="AY178" i="1"/>
  <c r="AX178" i="1"/>
  <c r="AW178" i="1"/>
  <c r="AV177" i="1"/>
  <c r="AU177" i="1"/>
  <c r="AT177" i="1"/>
  <c r="AS177" i="1"/>
  <c r="AR177" i="1"/>
  <c r="BA176" i="1"/>
  <c r="AZ176" i="1"/>
  <c r="AV175" i="1"/>
  <c r="AU175" i="1"/>
  <c r="BA174" i="1"/>
  <c r="AZ174" i="1"/>
  <c r="AY174" i="1"/>
  <c r="AX174" i="1"/>
  <c r="AW174" i="1"/>
  <c r="AV173" i="1"/>
  <c r="AU173" i="1"/>
  <c r="AT173" i="1"/>
  <c r="AS173" i="1"/>
  <c r="AR173" i="1"/>
  <c r="BA172" i="1"/>
  <c r="AZ172" i="1"/>
  <c r="AV171" i="1"/>
  <c r="AU171" i="1"/>
  <c r="BA170" i="1"/>
  <c r="AZ170" i="1"/>
  <c r="AY170" i="1"/>
  <c r="AX170" i="1"/>
  <c r="AW170" i="1"/>
  <c r="AV169" i="1"/>
  <c r="AU169" i="1"/>
  <c r="AT169" i="1"/>
  <c r="AS169" i="1"/>
  <c r="AR169" i="1"/>
  <c r="BA168" i="1"/>
  <c r="AZ168" i="1"/>
  <c r="AV167" i="1"/>
  <c r="AU167" i="1"/>
  <c r="BA166" i="1"/>
  <c r="AZ166" i="1"/>
  <c r="AY166" i="1"/>
  <c r="AX166" i="1"/>
  <c r="AW166" i="1"/>
  <c r="AV165" i="1"/>
  <c r="AU165" i="1"/>
  <c r="AT165" i="1"/>
  <c r="AS165" i="1"/>
  <c r="AR165" i="1"/>
  <c r="BA164" i="1"/>
  <c r="AZ164" i="1"/>
  <c r="AV163" i="1"/>
  <c r="AU163" i="1"/>
  <c r="BA106" i="1"/>
  <c r="AZ106" i="1"/>
  <c r="AY106" i="1"/>
  <c r="AX106" i="1"/>
  <c r="AW106" i="1"/>
  <c r="AV105" i="1"/>
  <c r="AU105" i="1"/>
  <c r="AT105" i="1"/>
  <c r="AS105" i="1"/>
  <c r="AR105" i="1"/>
  <c r="BA104" i="1"/>
  <c r="AZ104" i="1"/>
  <c r="AV103" i="1"/>
  <c r="AU103" i="1"/>
  <c r="BA102" i="1"/>
  <c r="AZ102" i="1"/>
  <c r="AY102" i="1"/>
  <c r="AX102" i="1"/>
  <c r="AW102" i="1"/>
  <c r="AV101" i="1"/>
  <c r="AU101" i="1"/>
  <c r="AT101" i="1"/>
  <c r="AS101" i="1"/>
  <c r="AR101" i="1"/>
  <c r="BA100" i="1"/>
  <c r="AZ100" i="1"/>
  <c r="AV99" i="1"/>
  <c r="AU99" i="1"/>
  <c r="BA86" i="1"/>
  <c r="AZ86" i="1"/>
  <c r="AY86" i="1"/>
  <c r="AX86" i="1"/>
  <c r="AW86" i="1"/>
  <c r="AV85" i="1"/>
  <c r="AU85" i="1"/>
  <c r="AT85" i="1"/>
  <c r="AS85" i="1"/>
  <c r="AR85" i="1"/>
  <c r="BA84" i="1"/>
  <c r="AZ84" i="1"/>
  <c r="AV83" i="1"/>
  <c r="AU83" i="1"/>
  <c r="BA82" i="1"/>
  <c r="AZ82" i="1"/>
  <c r="AY82" i="1"/>
  <c r="AX82" i="1"/>
  <c r="AW82" i="1"/>
  <c r="AV81" i="1"/>
  <c r="AU81" i="1"/>
  <c r="AT81" i="1"/>
  <c r="AS81" i="1"/>
  <c r="AR81" i="1"/>
  <c r="BA80" i="1"/>
  <c r="AZ80" i="1"/>
  <c r="AV79" i="1"/>
  <c r="AU79" i="1"/>
  <c r="BA78" i="1"/>
  <c r="AZ78" i="1"/>
  <c r="AY78" i="1"/>
  <c r="AX78" i="1"/>
  <c r="AW78" i="1"/>
  <c r="AV77" i="1"/>
  <c r="AU77" i="1"/>
  <c r="AT77" i="1"/>
  <c r="AS77" i="1"/>
  <c r="AR77" i="1"/>
  <c r="BA76" i="1"/>
  <c r="AZ76" i="1"/>
  <c r="AV75" i="1"/>
  <c r="AU75" i="1"/>
  <c r="N50" i="1"/>
  <c r="A60" i="44"/>
  <c r="B60" i="44"/>
  <c r="A61" i="44"/>
  <c r="B61" i="44"/>
  <c r="A62" i="44"/>
  <c r="B62" i="44"/>
  <c r="A63" i="44"/>
  <c r="B63" i="44"/>
  <c r="A64" i="44"/>
  <c r="B64" i="44"/>
  <c r="A65" i="44"/>
  <c r="B65" i="44"/>
  <c r="A66" i="44"/>
  <c r="B66" i="44"/>
  <c r="A67" i="44"/>
  <c r="B67" i="44"/>
  <c r="A68" i="44"/>
  <c r="B68" i="44"/>
  <c r="A69" i="44"/>
  <c r="B69" i="44"/>
  <c r="A70" i="44"/>
  <c r="B70" i="44"/>
  <c r="A71" i="44"/>
  <c r="B71" i="44"/>
  <c r="A72" i="44"/>
  <c r="B72" i="44"/>
  <c r="A73" i="44"/>
  <c r="B73" i="44"/>
  <c r="A74" i="44"/>
  <c r="B74" i="44"/>
  <c r="A75" i="44"/>
  <c r="B75" i="44"/>
  <c r="A76" i="44"/>
  <c r="B76" i="44"/>
  <c r="A77" i="44"/>
  <c r="B77" i="44"/>
  <c r="A78" i="44"/>
  <c r="B78" i="44"/>
  <c r="A79" i="44"/>
  <c r="B79" i="44"/>
  <c r="A80" i="44"/>
  <c r="B80" i="44"/>
  <c r="A81" i="44"/>
  <c r="B81" i="44"/>
  <c r="A82" i="44"/>
  <c r="B82" i="44"/>
  <c r="A83" i="44"/>
  <c r="B83" i="44"/>
  <c r="A84" i="44"/>
  <c r="B84" i="44"/>
  <c r="A85" i="44"/>
  <c r="B85" i="44"/>
  <c r="A86" i="44"/>
  <c r="B86" i="44"/>
  <c r="A87" i="44"/>
  <c r="B87" i="44"/>
  <c r="A88" i="44"/>
  <c r="B88" i="44"/>
  <c r="A89" i="44"/>
  <c r="B89" i="44"/>
  <c r="A90" i="44"/>
  <c r="B90" i="44"/>
  <c r="A91" i="44"/>
  <c r="B91" i="44"/>
  <c r="A92" i="44"/>
  <c r="B92" i="44"/>
  <c r="A93" i="44"/>
  <c r="B93" i="44"/>
  <c r="A94" i="44"/>
  <c r="B94" i="44"/>
  <c r="A95" i="44"/>
  <c r="B95" i="44"/>
  <c r="A96" i="44"/>
  <c r="B96" i="44"/>
  <c r="A97" i="44"/>
  <c r="B97" i="44"/>
  <c r="A98" i="44"/>
  <c r="B98" i="44"/>
  <c r="A99" i="44"/>
  <c r="B99" i="44"/>
  <c r="A100" i="44"/>
  <c r="B100" i="44"/>
  <c r="A101" i="44"/>
  <c r="B101" i="44"/>
  <c r="A102" i="44"/>
  <c r="B102" i="44"/>
  <c r="A103" i="44"/>
  <c r="B103" i="44"/>
  <c r="A104" i="44"/>
  <c r="B104" i="44"/>
  <c r="A105" i="44"/>
  <c r="B105" i="44"/>
  <c r="A106" i="44"/>
  <c r="B106" i="44"/>
  <c r="A107" i="44"/>
  <c r="B107" i="44"/>
  <c r="A108" i="44"/>
  <c r="B108" i="44"/>
  <c r="A109" i="44"/>
  <c r="B109" i="44"/>
  <c r="A110" i="44"/>
  <c r="B110" i="44"/>
  <c r="A111" i="44"/>
  <c r="B111" i="44"/>
  <c r="A112" i="44"/>
  <c r="B112" i="44"/>
  <c r="AQ261" i="1"/>
  <c r="AP261" i="1"/>
  <c r="AQ259" i="1"/>
  <c r="AP259" i="1"/>
  <c r="AQ257" i="1"/>
  <c r="AP257" i="1"/>
  <c r="AQ253" i="1"/>
  <c r="AP253" i="1"/>
  <c r="AQ249" i="1"/>
  <c r="AP249" i="1"/>
  <c r="AQ241" i="1"/>
  <c r="AP241" i="1"/>
  <c r="V232" i="1"/>
  <c r="T232" i="1"/>
  <c r="R232" i="1"/>
  <c r="P232" i="1"/>
  <c r="N232" i="1"/>
  <c r="V230" i="1"/>
  <c r="T230" i="1"/>
  <c r="R230" i="1"/>
  <c r="P230" i="1"/>
  <c r="N230" i="1"/>
  <c r="H230" i="1"/>
  <c r="V228" i="1"/>
  <c r="T228" i="1"/>
  <c r="R228" i="1"/>
  <c r="P228" i="1"/>
  <c r="N228" i="1"/>
  <c r="V226" i="1"/>
  <c r="T226" i="1"/>
  <c r="R226" i="1"/>
  <c r="P226" i="1"/>
  <c r="N226" i="1"/>
  <c r="H226" i="1"/>
  <c r="V224" i="1"/>
  <c r="T224" i="1"/>
  <c r="R224" i="1"/>
  <c r="P224" i="1"/>
  <c r="N224" i="1"/>
  <c r="V222" i="1"/>
  <c r="T222" i="1"/>
  <c r="R222" i="1"/>
  <c r="P222" i="1"/>
  <c r="N222" i="1"/>
  <c r="H222" i="1"/>
  <c r="V220" i="1"/>
  <c r="T220" i="1"/>
  <c r="R220" i="1"/>
  <c r="P220" i="1"/>
  <c r="N220" i="1"/>
  <c r="V218" i="1"/>
  <c r="T218" i="1"/>
  <c r="R218" i="1"/>
  <c r="P218" i="1"/>
  <c r="N218" i="1"/>
  <c r="H218" i="1"/>
  <c r="V216" i="1"/>
  <c r="T216" i="1"/>
  <c r="R216" i="1"/>
  <c r="P216" i="1"/>
  <c r="N216" i="1"/>
  <c r="V214" i="1"/>
  <c r="T214" i="1"/>
  <c r="R214" i="1"/>
  <c r="P214" i="1"/>
  <c r="N214" i="1"/>
  <c r="H214" i="1"/>
  <c r="V212" i="1"/>
  <c r="T212" i="1"/>
  <c r="R212" i="1"/>
  <c r="P212" i="1"/>
  <c r="N212" i="1"/>
  <c r="V210" i="1"/>
  <c r="T210" i="1"/>
  <c r="R210" i="1"/>
  <c r="P210" i="1"/>
  <c r="N210" i="1"/>
  <c r="H210" i="1"/>
  <c r="V208" i="1"/>
  <c r="T208" i="1"/>
  <c r="R208" i="1"/>
  <c r="P208" i="1"/>
  <c r="N208" i="1"/>
  <c r="V206" i="1"/>
  <c r="T206" i="1"/>
  <c r="R206" i="1"/>
  <c r="P206" i="1"/>
  <c r="N206" i="1"/>
  <c r="H206" i="1"/>
  <c r="V204" i="1"/>
  <c r="T204" i="1"/>
  <c r="R204" i="1"/>
  <c r="P204" i="1"/>
  <c r="N204" i="1"/>
  <c r="V202" i="1"/>
  <c r="T202" i="1"/>
  <c r="R202" i="1"/>
  <c r="P202" i="1"/>
  <c r="N202" i="1"/>
  <c r="H202" i="1"/>
  <c r="V200" i="1"/>
  <c r="T200" i="1"/>
  <c r="R200" i="1"/>
  <c r="P200" i="1"/>
  <c r="N200" i="1"/>
  <c r="V198" i="1"/>
  <c r="T198" i="1"/>
  <c r="R198" i="1"/>
  <c r="P198" i="1"/>
  <c r="N198" i="1"/>
  <c r="H198" i="1"/>
  <c r="V196" i="1"/>
  <c r="T196" i="1"/>
  <c r="R196" i="1"/>
  <c r="P196" i="1"/>
  <c r="N196" i="1"/>
  <c r="V194" i="1"/>
  <c r="T194" i="1"/>
  <c r="R194" i="1"/>
  <c r="P194" i="1"/>
  <c r="N194" i="1"/>
  <c r="H194" i="1"/>
  <c r="AP77" i="1"/>
  <c r="AQ77" i="1"/>
  <c r="AP81" i="1"/>
  <c r="AQ81" i="1"/>
  <c r="AP85" i="1"/>
  <c r="AQ85" i="1"/>
  <c r="AP101" i="1"/>
  <c r="AQ101" i="1"/>
  <c r="AP105" i="1"/>
  <c r="AQ105" i="1"/>
  <c r="AP165" i="1"/>
  <c r="AQ165" i="1"/>
  <c r="AP169" i="1"/>
  <c r="AQ169" i="1"/>
  <c r="AP173" i="1"/>
  <c r="AQ173" i="1"/>
  <c r="AP177" i="1"/>
  <c r="AQ177" i="1"/>
  <c r="AP181" i="1"/>
  <c r="AQ181" i="1"/>
  <c r="C16" i="27"/>
  <c r="C17" i="27"/>
  <c r="C18" i="27"/>
  <c r="C19" i="27"/>
  <c r="C20" i="27"/>
  <c r="C21" i="27"/>
  <c r="C22" i="27"/>
  <c r="C23" i="27"/>
  <c r="C24" i="27"/>
  <c r="C25" i="27"/>
  <c r="C26" i="27"/>
  <c r="C27" i="27"/>
  <c r="C28" i="27"/>
  <c r="C29" i="27"/>
  <c r="C30" i="27"/>
  <c r="C31" i="27"/>
  <c r="C32" i="27"/>
  <c r="C33" i="27"/>
  <c r="C34" i="27"/>
  <c r="C35" i="27"/>
  <c r="C36" i="27"/>
  <c r="D36" i="27"/>
  <c r="C37" i="27"/>
  <c r="D37" i="27"/>
  <c r="C38" i="27"/>
  <c r="D38" i="27"/>
  <c r="C39" i="27"/>
  <c r="D39" i="27"/>
  <c r="C40" i="27"/>
  <c r="D40" i="27"/>
  <c r="C41" i="27"/>
  <c r="D41" i="27"/>
  <c r="C42" i="27"/>
  <c r="D42" i="27"/>
  <c r="C43" i="27"/>
  <c r="D43" i="27"/>
  <c r="C44" i="27"/>
  <c r="D44" i="27"/>
  <c r="C45" i="27"/>
  <c r="D45" i="27"/>
  <c r="C46" i="27"/>
  <c r="D46" i="27"/>
  <c r="C47" i="27"/>
  <c r="D47" i="27"/>
  <c r="C48" i="27"/>
  <c r="D48" i="27"/>
  <c r="C49" i="27"/>
  <c r="D49" i="27"/>
  <c r="C50" i="27"/>
  <c r="D50" i="27"/>
  <c r="C51" i="27"/>
  <c r="D51" i="27"/>
  <c r="C52" i="27"/>
  <c r="D52" i="27"/>
  <c r="C53" i="27"/>
  <c r="D53" i="27"/>
  <c r="C54" i="27"/>
  <c r="D54" i="27"/>
  <c r="C55" i="27"/>
  <c r="D55" i="27"/>
  <c r="C56" i="27"/>
  <c r="D56" i="27"/>
  <c r="C57" i="27"/>
  <c r="D57" i="27"/>
  <c r="C58" i="27"/>
  <c r="D58" i="27"/>
  <c r="C59" i="27"/>
  <c r="D59" i="27"/>
  <c r="C11" i="27"/>
  <c r="C12" i="27"/>
  <c r="C13" i="27"/>
  <c r="C14" i="27"/>
  <c r="C15" i="27"/>
  <c r="B83" i="31"/>
  <c r="A1" i="35"/>
  <c r="O1" i="35"/>
  <c r="V156" i="1"/>
  <c r="V154" i="1"/>
  <c r="V152" i="1"/>
  <c r="V150" i="1"/>
  <c r="V148" i="1"/>
  <c r="V146" i="1"/>
  <c r="V144" i="1"/>
  <c r="V142" i="1"/>
  <c r="V140" i="1"/>
  <c r="V138" i="1"/>
  <c r="V136" i="1"/>
  <c r="V134" i="1"/>
  <c r="V132" i="1"/>
  <c r="V130" i="1"/>
  <c r="V128" i="1"/>
  <c r="V126" i="1"/>
  <c r="V124" i="1"/>
  <c r="V122" i="1"/>
  <c r="V120" i="1"/>
  <c r="V118" i="1"/>
  <c r="V56" i="1"/>
  <c r="V58" i="1"/>
  <c r="V60" i="1"/>
  <c r="V62" i="1"/>
  <c r="V64" i="1"/>
  <c r="V66" i="1"/>
  <c r="V68" i="1"/>
  <c r="V54" i="1"/>
  <c r="V52" i="1"/>
  <c r="V50" i="1"/>
  <c r="B101" i="30"/>
  <c r="W12" i="1"/>
  <c r="D68" i="27" s="1"/>
  <c r="W11" i="1"/>
  <c r="D67" i="27" s="1"/>
  <c r="W10" i="1"/>
  <c r="D66" i="27" s="1"/>
  <c r="H126" i="1"/>
  <c r="A3" i="38"/>
  <c r="A113" i="44"/>
  <c r="B113" i="44"/>
  <c r="A114" i="44"/>
  <c r="B114" i="44"/>
  <c r="A115" i="44"/>
  <c r="B115" i="44"/>
  <c r="A116" i="44"/>
  <c r="B116" i="44"/>
  <c r="A117" i="44"/>
  <c r="B117" i="44"/>
  <c r="A118" i="44"/>
  <c r="B118" i="44"/>
  <c r="A119" i="44"/>
  <c r="B119" i="44"/>
  <c r="A120" i="44"/>
  <c r="B120" i="44"/>
  <c r="A121" i="44"/>
  <c r="B121" i="44"/>
  <c r="A122" i="44"/>
  <c r="B122" i="44"/>
  <c r="A123" i="44"/>
  <c r="B123" i="44"/>
  <c r="A124" i="44"/>
  <c r="B124" i="44"/>
  <c r="A125" i="44"/>
  <c r="B125" i="44"/>
  <c r="A126" i="44"/>
  <c r="B126" i="44"/>
  <c r="A127" i="44"/>
  <c r="B127" i="44"/>
  <c r="A128" i="44"/>
  <c r="B128" i="44"/>
  <c r="A129" i="44"/>
  <c r="B129" i="44"/>
  <c r="A130" i="44"/>
  <c r="B130" i="44"/>
  <c r="A131" i="44"/>
  <c r="B131" i="44"/>
  <c r="A132" i="44"/>
  <c r="B132" i="44"/>
  <c r="A133" i="44"/>
  <c r="B133" i="44"/>
  <c r="A134" i="44"/>
  <c r="B134" i="44"/>
  <c r="A135" i="44"/>
  <c r="B135" i="44"/>
  <c r="A136" i="44"/>
  <c r="B136" i="44"/>
  <c r="A137" i="44"/>
  <c r="B137" i="44"/>
  <c r="A138" i="44"/>
  <c r="B138" i="44"/>
  <c r="A139" i="44"/>
  <c r="B139" i="44"/>
  <c r="A140" i="44"/>
  <c r="B140" i="44"/>
  <c r="A141" i="44"/>
  <c r="B141" i="44"/>
  <c r="A142" i="44"/>
  <c r="B142" i="44"/>
  <c r="A143" i="44"/>
  <c r="B143" i="44"/>
  <c r="A144" i="44"/>
  <c r="B144" i="44"/>
  <c r="A145" i="44"/>
  <c r="B145" i="44"/>
  <c r="A146" i="44"/>
  <c r="B146" i="44"/>
  <c r="A147" i="44"/>
  <c r="B147" i="44"/>
  <c r="A148" i="44"/>
  <c r="B148" i="44"/>
  <c r="A149" i="44"/>
  <c r="B149" i="44"/>
  <c r="A150" i="44"/>
  <c r="B150" i="44"/>
  <c r="A151" i="44"/>
  <c r="B151" i="44"/>
  <c r="A152" i="44"/>
  <c r="B152" i="44"/>
  <c r="A153" i="44"/>
  <c r="B153" i="44"/>
  <c r="A154" i="44"/>
  <c r="B154" i="44"/>
  <c r="A155" i="44"/>
  <c r="B155" i="44"/>
  <c r="A156" i="44"/>
  <c r="B156" i="44"/>
  <c r="A157" i="44"/>
  <c r="B157" i="44"/>
  <c r="A158" i="44"/>
  <c r="B158" i="44"/>
  <c r="A159" i="44"/>
  <c r="B159" i="44"/>
  <c r="A160" i="44"/>
  <c r="B160" i="44"/>
  <c r="A161" i="44"/>
  <c r="B161" i="44"/>
  <c r="A162" i="44"/>
  <c r="B162" i="44"/>
  <c r="A163" i="44"/>
  <c r="B163" i="44"/>
  <c r="A164" i="44"/>
  <c r="B164" i="44"/>
  <c r="A165" i="44"/>
  <c r="B165" i="44"/>
  <c r="A166" i="44"/>
  <c r="B166" i="44"/>
  <c r="A167" i="44"/>
  <c r="B167" i="44"/>
  <c r="A168" i="44"/>
  <c r="B168" i="44"/>
  <c r="A169" i="44"/>
  <c r="B169" i="44"/>
  <c r="A170" i="44"/>
  <c r="B170" i="44"/>
  <c r="A171" i="44"/>
  <c r="B171" i="44"/>
  <c r="A172" i="44"/>
  <c r="B172" i="44"/>
  <c r="A173" i="44"/>
  <c r="B173" i="44"/>
  <c r="A174" i="44"/>
  <c r="B174" i="44"/>
  <c r="A175" i="44"/>
  <c r="B175" i="44"/>
  <c r="A176" i="44"/>
  <c r="B176" i="44"/>
  <c r="A177" i="44"/>
  <c r="B177" i="44"/>
  <c r="A178" i="44"/>
  <c r="B178" i="44"/>
  <c r="A179" i="44"/>
  <c r="B179" i="44"/>
  <c r="A180" i="44"/>
  <c r="B180" i="44"/>
  <c r="A181" i="44"/>
  <c r="B181" i="44"/>
  <c r="A182" i="44"/>
  <c r="B182" i="44"/>
  <c r="A183" i="44"/>
  <c r="B183" i="44"/>
  <c r="A184" i="44"/>
  <c r="B184" i="44"/>
  <c r="A185" i="44"/>
  <c r="B185" i="44"/>
  <c r="A186" i="44"/>
  <c r="B186" i="44"/>
  <c r="A187" i="44"/>
  <c r="B187" i="44"/>
  <c r="A188" i="44"/>
  <c r="B188" i="44"/>
  <c r="A189" i="44"/>
  <c r="B189" i="44"/>
  <c r="A190" i="44"/>
  <c r="B190" i="44"/>
  <c r="A191" i="44"/>
  <c r="B191" i="44"/>
  <c r="A192" i="44"/>
  <c r="B192" i="44"/>
  <c r="A193" i="44"/>
  <c r="B193" i="44"/>
  <c r="A194" i="44"/>
  <c r="B194" i="44"/>
  <c r="A195" i="44"/>
  <c r="B195" i="44"/>
  <c r="A196" i="44"/>
  <c r="B196" i="44"/>
  <c r="A197" i="44"/>
  <c r="B197" i="44"/>
  <c r="A198" i="44"/>
  <c r="B198" i="44"/>
  <c r="A199" i="44"/>
  <c r="B199" i="44"/>
  <c r="A200" i="44"/>
  <c r="B200" i="44"/>
  <c r="A201" i="44"/>
  <c r="B201" i="44"/>
  <c r="A202" i="44"/>
  <c r="B202" i="44"/>
  <c r="A203" i="44"/>
  <c r="B203" i="44"/>
  <c r="A204" i="44"/>
  <c r="B204" i="44"/>
  <c r="T156" i="1"/>
  <c r="R156" i="1"/>
  <c r="P156" i="1"/>
  <c r="N156" i="1"/>
  <c r="T154" i="1"/>
  <c r="R154" i="1"/>
  <c r="P154" i="1"/>
  <c r="N154" i="1"/>
  <c r="H154" i="1"/>
  <c r="T152" i="1"/>
  <c r="R152" i="1"/>
  <c r="P152" i="1"/>
  <c r="N152" i="1"/>
  <c r="T150" i="1"/>
  <c r="R150" i="1"/>
  <c r="P150" i="1"/>
  <c r="N150" i="1"/>
  <c r="H150" i="1"/>
  <c r="T148" i="1"/>
  <c r="R148" i="1"/>
  <c r="P148" i="1"/>
  <c r="N148" i="1"/>
  <c r="T146" i="1"/>
  <c r="R146" i="1"/>
  <c r="P146" i="1"/>
  <c r="N146" i="1"/>
  <c r="H146" i="1"/>
  <c r="T144" i="1"/>
  <c r="R144" i="1"/>
  <c r="P144" i="1"/>
  <c r="N144" i="1"/>
  <c r="T142" i="1"/>
  <c r="R142" i="1"/>
  <c r="P142" i="1"/>
  <c r="N142" i="1"/>
  <c r="H142" i="1"/>
  <c r="T140" i="1"/>
  <c r="R140" i="1"/>
  <c r="P140" i="1"/>
  <c r="N140" i="1"/>
  <c r="T138" i="1"/>
  <c r="R138" i="1"/>
  <c r="P138" i="1"/>
  <c r="N138" i="1"/>
  <c r="H138" i="1"/>
  <c r="T136" i="1"/>
  <c r="R136" i="1"/>
  <c r="P136" i="1"/>
  <c r="N136" i="1"/>
  <c r="T134" i="1"/>
  <c r="R134" i="1"/>
  <c r="P134" i="1"/>
  <c r="N134" i="1"/>
  <c r="H134" i="1"/>
  <c r="T132" i="1"/>
  <c r="R132" i="1"/>
  <c r="P132" i="1"/>
  <c r="N132" i="1"/>
  <c r="T130" i="1"/>
  <c r="R130" i="1"/>
  <c r="P130" i="1"/>
  <c r="N130" i="1"/>
  <c r="H130" i="1"/>
  <c r="T128" i="1"/>
  <c r="R128" i="1"/>
  <c r="P128" i="1"/>
  <c r="N128" i="1"/>
  <c r="T126" i="1"/>
  <c r="R126" i="1"/>
  <c r="P126" i="1"/>
  <c r="N126" i="1"/>
  <c r="T124" i="1"/>
  <c r="R124" i="1"/>
  <c r="P124" i="1"/>
  <c r="N124" i="1"/>
  <c r="T122" i="1"/>
  <c r="R122" i="1"/>
  <c r="P122" i="1"/>
  <c r="N122" i="1"/>
  <c r="H122" i="1"/>
  <c r="T120" i="1"/>
  <c r="R120" i="1"/>
  <c r="P120" i="1"/>
  <c r="N120" i="1"/>
  <c r="T118" i="1"/>
  <c r="R118" i="1"/>
  <c r="P118" i="1"/>
  <c r="N118" i="1"/>
  <c r="H118" i="1"/>
  <c r="B66" i="31"/>
  <c r="B64" i="31"/>
  <c r="B65" i="31"/>
  <c r="B61" i="31"/>
  <c r="B62" i="31"/>
  <c r="B43" i="31"/>
  <c r="B30" i="31"/>
  <c r="B31" i="31"/>
  <c r="B33" i="31"/>
  <c r="B13" i="31"/>
  <c r="B11" i="31"/>
  <c r="B9" i="31"/>
  <c r="B5" i="31"/>
  <c r="B6" i="31"/>
  <c r="B98" i="30"/>
  <c r="B128" i="30"/>
  <c r="B123" i="30"/>
  <c r="B122" i="30"/>
  <c r="B40" i="30"/>
  <c r="B39" i="30"/>
  <c r="B41" i="30"/>
  <c r="B28" i="30"/>
  <c r="B3" i="30"/>
  <c r="B4" i="30"/>
  <c r="B5" i="30"/>
  <c r="B6" i="30"/>
  <c r="B7" i="30"/>
  <c r="B8" i="30"/>
  <c r="B9" i="30"/>
  <c r="B10" i="30"/>
  <c r="B42" i="30"/>
  <c r="B43" i="30"/>
  <c r="B44" i="30"/>
  <c r="B45" i="30"/>
  <c r="B46" i="30"/>
  <c r="B47" i="30"/>
  <c r="B48" i="30"/>
  <c r="B49" i="30"/>
  <c r="B50" i="30"/>
  <c r="B51" i="30"/>
  <c r="B52" i="30"/>
  <c r="B53" i="30"/>
  <c r="B54" i="30"/>
  <c r="B55" i="30"/>
  <c r="B11" i="30"/>
  <c r="B12" i="30"/>
  <c r="B13" i="30"/>
  <c r="B14" i="30"/>
  <c r="B15" i="30"/>
  <c r="B16" i="30"/>
  <c r="B17" i="30"/>
  <c r="B18" i="30"/>
  <c r="B19" i="30"/>
  <c r="B20" i="30"/>
  <c r="B21" i="30"/>
  <c r="B22" i="30"/>
  <c r="B23" i="30"/>
  <c r="B24" i="30"/>
  <c r="B25" i="30"/>
  <c r="B26" i="30"/>
  <c r="B27" i="30"/>
  <c r="B29" i="30"/>
  <c r="B30" i="30"/>
  <c r="B31" i="30"/>
  <c r="B32" i="30"/>
  <c r="B33" i="30"/>
  <c r="B34" i="30"/>
  <c r="B35" i="30"/>
  <c r="B36" i="30"/>
  <c r="B37" i="30"/>
  <c r="B38" i="30"/>
  <c r="B140" i="30"/>
  <c r="B78" i="30"/>
  <c r="B79" i="30"/>
  <c r="B80" i="30"/>
  <c r="B81" i="30"/>
  <c r="B82" i="30"/>
  <c r="B83" i="30"/>
  <c r="B84" i="30"/>
  <c r="B85" i="30"/>
  <c r="B86" i="30"/>
  <c r="B87" i="30"/>
  <c r="B88" i="30"/>
  <c r="B89" i="30"/>
  <c r="B90" i="30"/>
  <c r="B91" i="30"/>
  <c r="B92" i="30"/>
  <c r="B93" i="30"/>
  <c r="B94" i="30"/>
  <c r="B95" i="30"/>
  <c r="B96" i="30"/>
  <c r="B97" i="30"/>
  <c r="B99" i="30"/>
  <c r="B102" i="30"/>
  <c r="B100" i="30"/>
  <c r="B103" i="30"/>
  <c r="B104" i="30"/>
  <c r="B105" i="30"/>
  <c r="B106" i="30"/>
  <c r="B107" i="30"/>
  <c r="B109" i="30"/>
  <c r="B108" i="30"/>
  <c r="B110" i="30"/>
  <c r="B111" i="30"/>
  <c r="B112" i="30"/>
  <c r="B113" i="30"/>
  <c r="B114" i="30"/>
  <c r="B115" i="30"/>
  <c r="B116" i="30"/>
  <c r="B117" i="30"/>
  <c r="B118" i="30"/>
  <c r="B56" i="30"/>
  <c r="B57" i="30"/>
  <c r="B58" i="30"/>
  <c r="B59" i="30"/>
  <c r="B60" i="30"/>
  <c r="B61" i="30"/>
  <c r="B62" i="30"/>
  <c r="B63" i="30"/>
  <c r="B64" i="30"/>
  <c r="B65" i="30"/>
  <c r="B66" i="30"/>
  <c r="B67" i="30"/>
  <c r="B68" i="30"/>
  <c r="B69" i="30"/>
  <c r="B70" i="30"/>
  <c r="B71" i="30"/>
  <c r="B72" i="30"/>
  <c r="B73" i="30"/>
  <c r="B74" i="30"/>
  <c r="B75" i="30"/>
  <c r="B76" i="30"/>
  <c r="B77" i="30"/>
  <c r="B125" i="30"/>
  <c r="B126" i="30"/>
  <c r="B127" i="30"/>
  <c r="B129" i="30"/>
  <c r="B119" i="30"/>
  <c r="B120" i="30"/>
  <c r="B121" i="30"/>
  <c r="B124" i="30"/>
  <c r="B130" i="30"/>
  <c r="B131" i="30"/>
  <c r="B132" i="30"/>
  <c r="B133" i="30"/>
  <c r="B134" i="30"/>
  <c r="B135" i="30"/>
  <c r="B136" i="30"/>
  <c r="B137" i="30"/>
  <c r="B138" i="30"/>
  <c r="B139" i="30"/>
  <c r="B2" i="30"/>
  <c r="B80" i="31"/>
  <c r="B3" i="31"/>
  <c r="B4" i="31"/>
  <c r="B7" i="31"/>
  <c r="B8" i="31"/>
  <c r="B10" i="31"/>
  <c r="B12" i="31"/>
  <c r="B14" i="31"/>
  <c r="B15" i="31"/>
  <c r="B16" i="31"/>
  <c r="B17" i="31"/>
  <c r="B18" i="31"/>
  <c r="B19" i="31"/>
  <c r="B20" i="31"/>
  <c r="B21" i="31"/>
  <c r="B22" i="31"/>
  <c r="B23" i="31"/>
  <c r="B24" i="31"/>
  <c r="B25" i="31"/>
  <c r="B27" i="31"/>
  <c r="B26" i="31"/>
  <c r="B28" i="31"/>
  <c r="B29" i="31"/>
  <c r="B32" i="31"/>
  <c r="B45" i="31"/>
  <c r="B46" i="31"/>
  <c r="B47" i="31"/>
  <c r="B48" i="31"/>
  <c r="B81" i="31"/>
  <c r="B35" i="31"/>
  <c r="B34" i="31"/>
  <c r="B38" i="31"/>
  <c r="B36" i="31"/>
  <c r="B37" i="31"/>
  <c r="B40" i="31"/>
  <c r="B39" i="31"/>
  <c r="B42" i="31"/>
  <c r="B44" i="31"/>
  <c r="B41" i="31"/>
  <c r="B50" i="31"/>
  <c r="B53" i="31"/>
  <c r="B51" i="31"/>
  <c r="B49" i="31"/>
  <c r="B52" i="31"/>
  <c r="B54" i="31"/>
  <c r="B55" i="31"/>
  <c r="B56" i="31"/>
  <c r="B57" i="31"/>
  <c r="B58" i="31"/>
  <c r="B59" i="31"/>
  <c r="B60" i="31"/>
  <c r="B63" i="31"/>
  <c r="B69" i="31"/>
  <c r="B70" i="31"/>
  <c r="B71" i="31"/>
  <c r="B72" i="31"/>
  <c r="B73" i="31"/>
  <c r="B74" i="31"/>
  <c r="B75" i="31"/>
  <c r="B76" i="31"/>
  <c r="B77" i="31"/>
  <c r="B78" i="31"/>
  <c r="B79" i="31"/>
  <c r="B2" i="31"/>
  <c r="Q64" i="35"/>
  <c r="O64" i="35"/>
  <c r="M64" i="35"/>
  <c r="Q46" i="35"/>
  <c r="O46" i="35"/>
  <c r="M46" i="35"/>
  <c r="S33" i="35"/>
  <c r="Q33" i="35"/>
  <c r="O33" i="35"/>
  <c r="Q65" i="37"/>
  <c r="O65" i="37"/>
  <c r="M65" i="37"/>
  <c r="Q47" i="37"/>
  <c r="O47" i="37"/>
  <c r="M47" i="37"/>
  <c r="S34" i="37"/>
  <c r="Q34" i="37"/>
  <c r="O34" i="37"/>
  <c r="S16" i="37"/>
  <c r="Q16" i="37"/>
  <c r="O16" i="37"/>
  <c r="Q64" i="38"/>
  <c r="O64" i="38"/>
  <c r="M64" i="38"/>
  <c r="Q64" i="39"/>
  <c r="O64" i="39"/>
  <c r="M64" i="39"/>
  <c r="Q46" i="39"/>
  <c r="O46" i="39"/>
  <c r="M46" i="39"/>
  <c r="S33" i="39"/>
  <c r="Q33" i="39"/>
  <c r="O33" i="39"/>
  <c r="Q46" i="38"/>
  <c r="O46" i="38"/>
  <c r="M46" i="38"/>
  <c r="S33" i="38"/>
  <c r="Q33" i="38"/>
  <c r="O33" i="38"/>
  <c r="S15" i="38"/>
  <c r="Q15" i="38"/>
  <c r="O15" i="38"/>
  <c r="S15" i="39"/>
  <c r="Q15" i="39"/>
  <c r="O15" i="39"/>
  <c r="S15" i="35"/>
  <c r="Q15" i="35"/>
  <c r="O15" i="35"/>
  <c r="R68" i="1"/>
  <c r="R64" i="1"/>
  <c r="R62" i="1"/>
  <c r="R60" i="1"/>
  <c r="R58" i="1"/>
  <c r="R56" i="1"/>
  <c r="R54" i="1"/>
  <c r="R52" i="1"/>
  <c r="R50" i="1"/>
  <c r="A24" i="38"/>
  <c r="A23" i="38"/>
  <c r="L39" i="35"/>
  <c r="L38" i="35"/>
  <c r="L37" i="35"/>
  <c r="L36" i="35"/>
  <c r="L35" i="35"/>
  <c r="H5" i="35"/>
  <c r="H3" i="35"/>
  <c r="K83" i="35"/>
  <c r="K81" i="35"/>
  <c r="K79" i="35"/>
  <c r="K77" i="35"/>
  <c r="K75" i="35"/>
  <c r="K73" i="35"/>
  <c r="K71" i="35"/>
  <c r="K69" i="35"/>
  <c r="K67" i="35"/>
  <c r="K65" i="35"/>
  <c r="Z63" i="35"/>
  <c r="S64" i="35"/>
  <c r="S63" i="35"/>
  <c r="K63" i="35"/>
  <c r="J63" i="35"/>
  <c r="D64" i="35"/>
  <c r="D63" i="35"/>
  <c r="J62" i="35"/>
  <c r="A63" i="35"/>
  <c r="A62" i="35"/>
  <c r="A61" i="35"/>
  <c r="S46" i="35"/>
  <c r="S45" i="35"/>
  <c r="M45" i="35"/>
  <c r="K59" i="35"/>
  <c r="K57" i="35"/>
  <c r="K55" i="35"/>
  <c r="K53" i="35"/>
  <c r="K51" i="35"/>
  <c r="D57" i="35"/>
  <c r="D53" i="35"/>
  <c r="D49" i="35"/>
  <c r="E57" i="35"/>
  <c r="E53" i="35"/>
  <c r="E49" i="35"/>
  <c r="J57" i="35"/>
  <c r="J53" i="35"/>
  <c r="J49" i="35"/>
  <c r="J47" i="35"/>
  <c r="I47" i="35"/>
  <c r="G45" i="35"/>
  <c r="E45" i="35"/>
  <c r="D45" i="35"/>
  <c r="A45" i="35"/>
  <c r="D43" i="35"/>
  <c r="A44" i="35"/>
  <c r="A43" i="35"/>
  <c r="A41" i="35"/>
  <c r="U32" i="35"/>
  <c r="O32" i="35"/>
  <c r="L33" i="35"/>
  <c r="K33" i="35"/>
  <c r="I33" i="35"/>
  <c r="I32" i="35"/>
  <c r="B39" i="35"/>
  <c r="B38" i="35"/>
  <c r="B37" i="35"/>
  <c r="B36" i="35"/>
  <c r="B35" i="35"/>
  <c r="B32" i="35"/>
  <c r="A32" i="35"/>
  <c r="A24" i="35"/>
  <c r="A23" i="35"/>
  <c r="U14" i="35"/>
  <c r="O14" i="35"/>
  <c r="L21" i="35"/>
  <c r="L20" i="35"/>
  <c r="L19" i="35"/>
  <c r="L18" i="35"/>
  <c r="L17" i="35"/>
  <c r="L15" i="35"/>
  <c r="K15" i="35"/>
  <c r="I15" i="35"/>
  <c r="I14" i="35"/>
  <c r="B21" i="35"/>
  <c r="B20" i="35"/>
  <c r="B19" i="35"/>
  <c r="B18" i="35"/>
  <c r="B17" i="35"/>
  <c r="B14" i="35"/>
  <c r="A14" i="35"/>
  <c r="A9" i="35"/>
  <c r="A8" i="35"/>
  <c r="U6" i="35"/>
  <c r="U5" i="35"/>
  <c r="U3" i="35"/>
  <c r="D6" i="35"/>
  <c r="D5" i="35"/>
  <c r="D4" i="35"/>
  <c r="D3" i="35"/>
  <c r="A6" i="35"/>
  <c r="A5" i="35"/>
  <c r="A4" i="35"/>
  <c r="A3" i="35"/>
  <c r="A2" i="35"/>
  <c r="J62" i="39"/>
  <c r="U32" i="39"/>
  <c r="Z63" i="39"/>
  <c r="S64" i="39"/>
  <c r="S63" i="39"/>
  <c r="K63" i="39"/>
  <c r="J63" i="39"/>
  <c r="D64" i="39"/>
  <c r="D63" i="39"/>
  <c r="A63" i="39"/>
  <c r="A62" i="39"/>
  <c r="A61" i="39"/>
  <c r="K67" i="39"/>
  <c r="K59" i="39"/>
  <c r="K55" i="39"/>
  <c r="K83" i="39"/>
  <c r="K81" i="39"/>
  <c r="K79" i="39"/>
  <c r="K77" i="39"/>
  <c r="K75" i="39"/>
  <c r="K73" i="39"/>
  <c r="K71" i="39"/>
  <c r="K69" i="39"/>
  <c r="K65" i="39"/>
  <c r="K57" i="39"/>
  <c r="K53" i="39"/>
  <c r="K51" i="39"/>
  <c r="K49" i="39"/>
  <c r="J57" i="39"/>
  <c r="J53" i="39"/>
  <c r="J49" i="39"/>
  <c r="E57" i="39"/>
  <c r="E53" i="39"/>
  <c r="E49" i="39"/>
  <c r="D49" i="39"/>
  <c r="D57" i="39"/>
  <c r="D53" i="39"/>
  <c r="S46" i="39"/>
  <c r="S45" i="39"/>
  <c r="M45" i="39"/>
  <c r="J47" i="39"/>
  <c r="I47" i="39"/>
  <c r="G45" i="39"/>
  <c r="E45" i="39"/>
  <c r="D45" i="39"/>
  <c r="A45" i="39"/>
  <c r="A44" i="39"/>
  <c r="D43" i="39"/>
  <c r="A43" i="39"/>
  <c r="A41" i="39"/>
  <c r="L39" i="39"/>
  <c r="L38" i="39"/>
  <c r="L37" i="39"/>
  <c r="L36" i="39"/>
  <c r="L35" i="39"/>
  <c r="B39" i="39"/>
  <c r="B38" i="39"/>
  <c r="B37" i="39"/>
  <c r="B36" i="39"/>
  <c r="B35" i="39"/>
  <c r="L33" i="39"/>
  <c r="K33" i="39"/>
  <c r="I33" i="39"/>
  <c r="O32" i="39"/>
  <c r="I32" i="39"/>
  <c r="B32" i="39"/>
  <c r="A32" i="39"/>
  <c r="A24" i="39"/>
  <c r="A23" i="39"/>
  <c r="L21" i="39"/>
  <c r="L20" i="39"/>
  <c r="L19" i="39"/>
  <c r="L18" i="39"/>
  <c r="L17" i="39"/>
  <c r="B21" i="39"/>
  <c r="B20" i="39"/>
  <c r="B19" i="39"/>
  <c r="B18" i="39"/>
  <c r="B17" i="39"/>
  <c r="U14" i="39"/>
  <c r="L15" i="39"/>
  <c r="K15" i="39"/>
  <c r="I15" i="39"/>
  <c r="O14" i="39"/>
  <c r="I14" i="39"/>
  <c r="B14" i="39"/>
  <c r="A14" i="39"/>
  <c r="A9" i="39"/>
  <c r="A8" i="39"/>
  <c r="D6" i="39"/>
  <c r="D5" i="39"/>
  <c r="D4" i="39"/>
  <c r="D3" i="39"/>
  <c r="O1" i="39"/>
  <c r="U6" i="39"/>
  <c r="U5" i="39"/>
  <c r="U3" i="39"/>
  <c r="H5" i="39"/>
  <c r="H3" i="39"/>
  <c r="A6" i="39"/>
  <c r="A5" i="39"/>
  <c r="A4" i="39"/>
  <c r="A3" i="39"/>
  <c r="A2" i="39"/>
  <c r="A1" i="39"/>
  <c r="K85" i="37"/>
  <c r="K83" i="37"/>
  <c r="K81" i="37"/>
  <c r="K79" i="37"/>
  <c r="K77" i="37"/>
  <c r="K84" i="37"/>
  <c r="K82" i="37"/>
  <c r="K80" i="37"/>
  <c r="K78" i="37"/>
  <c r="K76" i="37"/>
  <c r="K74" i="37"/>
  <c r="K72" i="37"/>
  <c r="K70" i="37"/>
  <c r="K68" i="37"/>
  <c r="K66" i="37"/>
  <c r="Z64" i="37"/>
  <c r="S65" i="37"/>
  <c r="S64" i="37"/>
  <c r="K64" i="37"/>
  <c r="J64" i="37"/>
  <c r="D65" i="37"/>
  <c r="D64" i="37"/>
  <c r="A64" i="37"/>
  <c r="J63" i="37"/>
  <c r="A63" i="37"/>
  <c r="A62" i="37"/>
  <c r="A82" i="37"/>
  <c r="A78" i="37"/>
  <c r="A74" i="37"/>
  <c r="A70" i="37"/>
  <c r="A66" i="37"/>
  <c r="K60" i="37"/>
  <c r="K58" i="37"/>
  <c r="K56" i="37"/>
  <c r="K54" i="37"/>
  <c r="K52" i="37"/>
  <c r="K50" i="37"/>
  <c r="J58" i="37"/>
  <c r="J54" i="37"/>
  <c r="J50" i="37"/>
  <c r="E58" i="37"/>
  <c r="E54" i="37"/>
  <c r="E50" i="37"/>
  <c r="D50" i="37"/>
  <c r="D58" i="37"/>
  <c r="D54" i="37"/>
  <c r="S47" i="37"/>
  <c r="S46" i="37"/>
  <c r="M46" i="37"/>
  <c r="J48" i="37"/>
  <c r="I48" i="37"/>
  <c r="G46" i="37"/>
  <c r="E46" i="37"/>
  <c r="D46" i="37"/>
  <c r="D44" i="37"/>
  <c r="A45" i="37"/>
  <c r="A44" i="37"/>
  <c r="A42" i="37"/>
  <c r="L40" i="37"/>
  <c r="L39" i="37"/>
  <c r="L38" i="37"/>
  <c r="L37" i="37"/>
  <c r="L36" i="37"/>
  <c r="U33" i="37"/>
  <c r="L34" i="37"/>
  <c r="K34" i="37"/>
  <c r="I34" i="37"/>
  <c r="O33" i="37"/>
  <c r="I33" i="37"/>
  <c r="B40" i="37"/>
  <c r="B39" i="37"/>
  <c r="B38" i="37"/>
  <c r="B37" i="37"/>
  <c r="B36" i="37"/>
  <c r="B33" i="37"/>
  <c r="A33" i="37"/>
  <c r="A25" i="37"/>
  <c r="A24" i="37"/>
  <c r="L22" i="37"/>
  <c r="L21" i="37"/>
  <c r="L20" i="37"/>
  <c r="L19" i="37"/>
  <c r="L18" i="37"/>
  <c r="B22" i="37"/>
  <c r="B21" i="37"/>
  <c r="B20" i="37"/>
  <c r="B19" i="37"/>
  <c r="B18" i="37"/>
  <c r="D7" i="37"/>
  <c r="D6" i="37"/>
  <c r="D5" i="37"/>
  <c r="D4" i="37"/>
  <c r="U15" i="37"/>
  <c r="L16" i="37"/>
  <c r="K16" i="37"/>
  <c r="I16" i="37"/>
  <c r="O15" i="37"/>
  <c r="I15" i="37"/>
  <c r="B15" i="37"/>
  <c r="A15" i="37"/>
  <c r="A10" i="37"/>
  <c r="A9" i="37"/>
  <c r="U7" i="37"/>
  <c r="U6" i="37"/>
  <c r="U4" i="37"/>
  <c r="H6" i="37"/>
  <c r="H4" i="37"/>
  <c r="A7" i="37"/>
  <c r="A6" i="37"/>
  <c r="A5" i="37"/>
  <c r="A4" i="37"/>
  <c r="A3" i="37"/>
  <c r="B32" i="38"/>
  <c r="O2" i="37"/>
  <c r="A2" i="37"/>
  <c r="U3" i="38"/>
  <c r="A1" i="38"/>
  <c r="A65" i="38"/>
  <c r="A73" i="38"/>
  <c r="A69" i="38"/>
  <c r="K83" i="38"/>
  <c r="K81" i="38"/>
  <c r="K79" i="38"/>
  <c r="K77" i="38"/>
  <c r="K75" i="38"/>
  <c r="K73" i="38"/>
  <c r="K71" i="38"/>
  <c r="K69" i="38"/>
  <c r="K67" i="38"/>
  <c r="K65" i="38"/>
  <c r="Z63" i="38"/>
  <c r="S64" i="38"/>
  <c r="S63" i="38"/>
  <c r="K63" i="38"/>
  <c r="J63" i="38"/>
  <c r="D64" i="38"/>
  <c r="D63" i="38"/>
  <c r="A63" i="38"/>
  <c r="J62" i="38"/>
  <c r="A62" i="38"/>
  <c r="A61" i="38"/>
  <c r="S46" i="38"/>
  <c r="S45" i="38"/>
  <c r="M45" i="38"/>
  <c r="K59" i="38"/>
  <c r="K55" i="38"/>
  <c r="K51" i="38"/>
  <c r="K57" i="38"/>
  <c r="K53" i="38"/>
  <c r="K49" i="38"/>
  <c r="J57" i="38"/>
  <c r="J53" i="38"/>
  <c r="J49" i="38"/>
  <c r="E49" i="38"/>
  <c r="E53" i="38"/>
  <c r="E57" i="38"/>
  <c r="D57" i="38"/>
  <c r="D53" i="38"/>
  <c r="D49" i="38"/>
  <c r="J47" i="38"/>
  <c r="I47" i="38"/>
  <c r="G45" i="38"/>
  <c r="E45" i="38"/>
  <c r="D45" i="38"/>
  <c r="A45" i="38"/>
  <c r="A44" i="38"/>
  <c r="D43" i="38"/>
  <c r="A43" i="38"/>
  <c r="A41" i="38"/>
  <c r="L39" i="38"/>
  <c r="L38" i="38"/>
  <c r="L37" i="38"/>
  <c r="L36" i="38"/>
  <c r="L35" i="38"/>
  <c r="B39" i="38"/>
  <c r="B38" i="38"/>
  <c r="B37" i="38"/>
  <c r="B36" i="38"/>
  <c r="B35" i="38"/>
  <c r="U32" i="38"/>
  <c r="L33" i="38"/>
  <c r="K33" i="38"/>
  <c r="I33" i="38"/>
  <c r="O32" i="38"/>
  <c r="I32" i="38"/>
  <c r="A32" i="38"/>
  <c r="L21" i="38"/>
  <c r="L20" i="38"/>
  <c r="L19" i="38"/>
  <c r="L18" i="38"/>
  <c r="L17" i="38"/>
  <c r="B18" i="38"/>
  <c r="B17" i="38"/>
  <c r="U14" i="38"/>
  <c r="O14" i="38"/>
  <c r="L15" i="38"/>
  <c r="K15" i="38"/>
  <c r="I15" i="38"/>
  <c r="I14" i="38"/>
  <c r="B14" i="38"/>
  <c r="A14" i="38"/>
  <c r="A9" i="38"/>
  <c r="A8" i="38"/>
  <c r="D5" i="38"/>
  <c r="D6" i="38"/>
  <c r="D4" i="38"/>
  <c r="D3" i="38"/>
  <c r="U6" i="38"/>
  <c r="U5" i="38"/>
  <c r="O1" i="38"/>
  <c r="H5" i="38"/>
  <c r="H3" i="38"/>
  <c r="A6" i="38"/>
  <c r="A5" i="38"/>
  <c r="A4" i="38"/>
  <c r="A2" i="38"/>
  <c r="R59" i="39"/>
  <c r="P59" i="39"/>
  <c r="N59" i="39"/>
  <c r="R57" i="39"/>
  <c r="P57" i="39"/>
  <c r="N57" i="39"/>
  <c r="H57" i="39"/>
  <c r="R55" i="39"/>
  <c r="P55" i="39"/>
  <c r="N55" i="39"/>
  <c r="R53" i="39"/>
  <c r="P53" i="39"/>
  <c r="N53" i="39"/>
  <c r="H53" i="39"/>
  <c r="R51" i="39"/>
  <c r="P51" i="39"/>
  <c r="N51" i="39"/>
  <c r="R49" i="39"/>
  <c r="P49" i="39"/>
  <c r="N49" i="39"/>
  <c r="H49" i="39"/>
  <c r="R59" i="38"/>
  <c r="P59" i="38"/>
  <c r="N59" i="38"/>
  <c r="R57" i="38"/>
  <c r="P57" i="38"/>
  <c r="N57" i="38"/>
  <c r="H57" i="38"/>
  <c r="R55" i="38"/>
  <c r="P55" i="38"/>
  <c r="N55" i="38"/>
  <c r="R53" i="38"/>
  <c r="P53" i="38"/>
  <c r="N53" i="38"/>
  <c r="H53" i="38"/>
  <c r="R51" i="38"/>
  <c r="P51" i="38"/>
  <c r="N51" i="38"/>
  <c r="R49" i="38"/>
  <c r="P49" i="38"/>
  <c r="N49" i="38"/>
  <c r="H49" i="38"/>
  <c r="R60" i="37"/>
  <c r="P60" i="37"/>
  <c r="N60" i="37"/>
  <c r="R58" i="37"/>
  <c r="P58" i="37"/>
  <c r="N58" i="37"/>
  <c r="H58" i="37"/>
  <c r="R56" i="37"/>
  <c r="P56" i="37"/>
  <c r="N56" i="37"/>
  <c r="R54" i="37"/>
  <c r="P54" i="37"/>
  <c r="N54" i="37"/>
  <c r="H54" i="37"/>
  <c r="R52" i="37"/>
  <c r="P52" i="37"/>
  <c r="N52" i="37"/>
  <c r="R50" i="37"/>
  <c r="P50" i="37"/>
  <c r="N50" i="37"/>
  <c r="H50" i="37"/>
  <c r="T68" i="1"/>
  <c r="P68" i="1"/>
  <c r="N68" i="1"/>
  <c r="T66" i="1"/>
  <c r="T64" i="1"/>
  <c r="P64" i="1"/>
  <c r="N64" i="1"/>
  <c r="T62" i="1"/>
  <c r="N62" i="1"/>
  <c r="H62" i="1"/>
  <c r="T60" i="1"/>
  <c r="P60" i="1"/>
  <c r="N60" i="1"/>
  <c r="T58" i="1"/>
  <c r="P58" i="1"/>
  <c r="N58" i="1"/>
  <c r="C10" i="27"/>
  <c r="D9" i="27"/>
  <c r="R59" i="35"/>
  <c r="P59" i="35"/>
  <c r="N59" i="35"/>
  <c r="R57" i="35"/>
  <c r="P57" i="35"/>
  <c r="N57" i="35"/>
  <c r="H57" i="35"/>
  <c r="R55" i="35"/>
  <c r="P55" i="35"/>
  <c r="N55" i="35"/>
  <c r="R53" i="35"/>
  <c r="P53" i="35"/>
  <c r="N53" i="35"/>
  <c r="H53" i="35"/>
  <c r="R51" i="35"/>
  <c r="P51" i="35"/>
  <c r="N51" i="35"/>
  <c r="R49" i="35"/>
  <c r="P49" i="35"/>
  <c r="N49" i="35"/>
  <c r="H49" i="35"/>
  <c r="S6" i="35"/>
  <c r="S5" i="35"/>
  <c r="S4" i="35"/>
  <c r="S3" i="35"/>
  <c r="T56" i="1"/>
  <c r="T54" i="1"/>
  <c r="T52" i="1"/>
  <c r="T50" i="1"/>
  <c r="P50" i="1"/>
  <c r="P52" i="1"/>
  <c r="P54" i="1"/>
  <c r="P56" i="1"/>
  <c r="N56" i="1"/>
  <c r="N52" i="1"/>
  <c r="H54" i="1"/>
  <c r="H50" i="1"/>
  <c r="P7" i="1"/>
  <c r="D5" i="31"/>
  <c r="D9" i="31"/>
  <c r="D13" i="31"/>
  <c r="D17" i="31"/>
  <c r="D21" i="31"/>
  <c r="D25" i="31"/>
  <c r="D29" i="31"/>
  <c r="D33" i="31"/>
  <c r="D37" i="31"/>
  <c r="D41" i="31"/>
  <c r="D45" i="31"/>
  <c r="D49" i="31"/>
  <c r="D53" i="31"/>
  <c r="D57" i="31"/>
  <c r="D61" i="31"/>
  <c r="D65" i="31"/>
  <c r="D69" i="31"/>
  <c r="D73" i="31"/>
  <c r="D77" i="31"/>
  <c r="D81" i="31"/>
  <c r="C34" i="33"/>
  <c r="C30" i="33"/>
  <c r="C26" i="33"/>
  <c r="C22" i="33"/>
  <c r="C18" i="33"/>
  <c r="C14" i="33"/>
  <c r="C10" i="33"/>
  <c r="C6" i="33"/>
  <c r="C2" i="33"/>
  <c r="D7" i="31"/>
  <c r="D15" i="31"/>
  <c r="D23" i="31"/>
  <c r="D31" i="31"/>
  <c r="D39" i="31"/>
  <c r="D43" i="31"/>
  <c r="D51" i="31"/>
  <c r="D63" i="31"/>
  <c r="D71" i="31"/>
  <c r="D83" i="31"/>
  <c r="C28" i="33"/>
  <c r="C16" i="33"/>
  <c r="C8" i="33"/>
  <c r="D4" i="31"/>
  <c r="D12" i="31"/>
  <c r="D20" i="31"/>
  <c r="D28" i="31"/>
  <c r="D36" i="31"/>
  <c r="D40" i="31"/>
  <c r="D48" i="31"/>
  <c r="D56" i="31"/>
  <c r="D64" i="31"/>
  <c r="D76" i="31"/>
  <c r="D2" i="31"/>
  <c r="C27" i="33"/>
  <c r="C19" i="33"/>
  <c r="C11" i="33"/>
  <c r="D6" i="31"/>
  <c r="D10" i="31"/>
  <c r="D14" i="31"/>
  <c r="D18" i="31"/>
  <c r="D22" i="31"/>
  <c r="D26" i="31"/>
  <c r="D30" i="31"/>
  <c r="D34" i="31"/>
  <c r="D38" i="31"/>
  <c r="D42" i="31"/>
  <c r="D46" i="31"/>
  <c r="D50" i="31"/>
  <c r="D54" i="31"/>
  <c r="D58" i="31"/>
  <c r="D62" i="31"/>
  <c r="D66" i="31"/>
  <c r="D70" i="31"/>
  <c r="D74" i="31"/>
  <c r="D78" i="31"/>
  <c r="D82" i="31"/>
  <c r="C33" i="33"/>
  <c r="C29" i="33"/>
  <c r="C25" i="33"/>
  <c r="C21" i="33"/>
  <c r="C17" i="33"/>
  <c r="C13" i="33"/>
  <c r="C9" i="33"/>
  <c r="C5" i="33"/>
  <c r="D3" i="31"/>
  <c r="D11" i="31"/>
  <c r="D19" i="31"/>
  <c r="D27" i="31"/>
  <c r="D35" i="31"/>
  <c r="D47" i="31"/>
  <c r="D55" i="31"/>
  <c r="D59" i="31"/>
  <c r="D67" i="31"/>
  <c r="D75" i="31"/>
  <c r="D79" i="31"/>
  <c r="C32" i="33"/>
  <c r="C24" i="33"/>
  <c r="C20" i="33"/>
  <c r="C12" i="33"/>
  <c r="C4" i="33"/>
  <c r="D8" i="31"/>
  <c r="D16" i="31"/>
  <c r="D24" i="31"/>
  <c r="D32" i="31"/>
  <c r="D44" i="31"/>
  <c r="D52" i="31"/>
  <c r="D60" i="31"/>
  <c r="D68" i="31"/>
  <c r="D72" i="31"/>
  <c r="D80" i="31"/>
  <c r="C31" i="33"/>
  <c r="C23" i="33"/>
  <c r="C15" i="33"/>
  <c r="C7" i="33"/>
  <c r="C3" i="33"/>
  <c r="C31" i="34"/>
  <c r="C32" i="34"/>
  <c r="U4" i="10"/>
  <c r="U5" i="10"/>
  <c r="A56" i="13"/>
  <c r="A55" i="13"/>
  <c r="H29" i="13"/>
  <c r="A124" i="13"/>
  <c r="A5" i="47" s="1"/>
  <c r="G72" i="13"/>
  <c r="B47" i="47" s="1"/>
  <c r="G100" i="13"/>
  <c r="B53" i="47" s="1"/>
  <c r="G86" i="13"/>
  <c r="B50" i="47" s="1"/>
  <c r="G122" i="13"/>
  <c r="B18" i="47" s="1"/>
  <c r="A116" i="13"/>
  <c r="A120" i="13"/>
  <c r="G121" i="13"/>
  <c r="B17" i="47" s="1"/>
  <c r="A117" i="13"/>
  <c r="A121" i="13"/>
  <c r="A118" i="13"/>
  <c r="G8" i="13"/>
  <c r="B8" i="47" s="1"/>
  <c r="A115" i="13"/>
  <c r="A119" i="13"/>
  <c r="A123" i="13"/>
  <c r="A28" i="47" s="1"/>
  <c r="G80" i="13"/>
  <c r="A32" i="47" s="1"/>
  <c r="G123" i="13"/>
  <c r="B40" i="47" s="1"/>
  <c r="A114" i="13"/>
  <c r="A122" i="13"/>
  <c r="A27" i="47" s="1"/>
  <c r="G119" i="13"/>
  <c r="A6" i="47" s="1"/>
  <c r="G10" i="13"/>
  <c r="B10" i="47" s="1"/>
  <c r="G26" i="13"/>
  <c r="B14" i="47" s="1"/>
  <c r="G30" i="13"/>
  <c r="B29" i="47" s="1"/>
  <c r="G34" i="13"/>
  <c r="G98" i="13"/>
  <c r="B52" i="47" s="1"/>
  <c r="G115" i="13"/>
  <c r="B36" i="47" s="1"/>
  <c r="G11" i="13"/>
  <c r="B11" i="47" s="1"/>
  <c r="G27" i="13"/>
  <c r="B15" i="47" s="1"/>
  <c r="G31" i="13"/>
  <c r="B43" i="47" s="1"/>
  <c r="G35" i="13"/>
  <c r="B51" i="47" s="1"/>
  <c r="G43" i="13"/>
  <c r="B23" i="47" s="1"/>
  <c r="G70" i="13"/>
  <c r="B35" i="47" s="1"/>
  <c r="G79" i="13"/>
  <c r="B32" i="47" s="1"/>
  <c r="G83" i="13"/>
  <c r="B41" i="47" s="1"/>
  <c r="G95" i="13"/>
  <c r="B48" i="47" s="1"/>
  <c r="G116" i="13"/>
  <c r="B37" i="47" s="1"/>
  <c r="G120" i="13"/>
  <c r="B6" i="47" s="1"/>
  <c r="G28" i="13"/>
  <c r="B16" i="47" s="1"/>
  <c r="G32" i="13"/>
  <c r="G40" i="13"/>
  <c r="G44" i="13"/>
  <c r="B24" i="47" s="1"/>
  <c r="G71" i="13"/>
  <c r="B34" i="47" s="1"/>
  <c r="G84" i="13"/>
  <c r="B49" i="47" s="1"/>
  <c r="G117" i="13"/>
  <c r="B38" i="47" s="1"/>
  <c r="G9" i="13"/>
  <c r="B9" i="47" s="1"/>
  <c r="G13" i="13"/>
  <c r="G29" i="13"/>
  <c r="G33" i="13"/>
  <c r="G41" i="13"/>
  <c r="B30" i="47" s="1"/>
  <c r="G45" i="13"/>
  <c r="B25" i="47" s="1"/>
  <c r="G85" i="13"/>
  <c r="B42" i="47" s="1"/>
  <c r="G89" i="13"/>
  <c r="B44" i="47" s="1"/>
  <c r="G93" i="13"/>
  <c r="B46" i="47" s="1"/>
  <c r="A87" i="13"/>
  <c r="A6" i="44" s="1"/>
  <c r="D141" i="30"/>
  <c r="O141" i="30" s="1"/>
  <c r="I141" i="30"/>
  <c r="A113" i="13"/>
  <c r="A6" i="2" s="1"/>
  <c r="A112" i="13"/>
  <c r="A3" i="13"/>
  <c r="A8" i="10"/>
  <c r="A7" i="10"/>
  <c r="C5" i="32"/>
  <c r="C9" i="32"/>
  <c r="C13" i="32"/>
  <c r="C17" i="32"/>
  <c r="C21" i="32"/>
  <c r="C25" i="32"/>
  <c r="C29" i="32"/>
  <c r="C6" i="32"/>
  <c r="C10" i="32"/>
  <c r="C14" i="32"/>
  <c r="C18" i="32"/>
  <c r="C22" i="32"/>
  <c r="C26" i="32"/>
  <c r="C2" i="32"/>
  <c r="C3" i="32"/>
  <c r="C7" i="32"/>
  <c r="C11" i="32"/>
  <c r="C15" i="32"/>
  <c r="C19" i="32"/>
  <c r="C23" i="32"/>
  <c r="C27" i="32"/>
  <c r="C16" i="32"/>
  <c r="C4" i="32"/>
  <c r="C20" i="32"/>
  <c r="C8" i="32"/>
  <c r="C24" i="32"/>
  <c r="C12" i="32"/>
  <c r="C28" i="32"/>
  <c r="D101" i="30"/>
  <c r="O101" i="30" s="1"/>
  <c r="I101" i="30"/>
  <c r="D99" i="30"/>
  <c r="O99" i="30" s="1"/>
  <c r="D78" i="30"/>
  <c r="O78" i="30" s="1"/>
  <c r="D88" i="30"/>
  <c r="O88" i="30" s="1"/>
  <c r="D64" i="30"/>
  <c r="O64" i="30" s="1"/>
  <c r="I113" i="30"/>
  <c r="I54" i="30"/>
  <c r="I63" i="30"/>
  <c r="D79" i="30"/>
  <c r="O79" i="30" s="1"/>
  <c r="I21" i="30"/>
  <c r="G14" i="10"/>
  <c r="D46" i="30"/>
  <c r="O46" i="30" s="1"/>
  <c r="D67" i="30"/>
  <c r="O67" i="30" s="1"/>
  <c r="I55" i="30"/>
  <c r="I65" i="30"/>
  <c r="A19" i="13"/>
  <c r="A18" i="13"/>
  <c r="I11" i="30"/>
  <c r="A46" i="13"/>
  <c r="I76" i="30"/>
  <c r="I40" i="30"/>
  <c r="D51" i="30"/>
  <c r="O51" i="30" s="1"/>
  <c r="I114" i="30"/>
  <c r="D118" i="30"/>
  <c r="O118" i="30" s="1"/>
  <c r="I7" i="30"/>
  <c r="D16" i="30"/>
  <c r="O16" i="30" s="1"/>
  <c r="D113" i="30"/>
  <c r="O113" i="30" s="1"/>
  <c r="A21" i="13"/>
  <c r="I12" i="30"/>
  <c r="I41" i="30"/>
  <c r="D109" i="30"/>
  <c r="O109" i="30" s="1"/>
  <c r="D127" i="30"/>
  <c r="O127" i="30" s="1"/>
  <c r="I27" i="30"/>
  <c r="D63" i="30"/>
  <c r="O63" i="30" s="1"/>
  <c r="D75" i="30"/>
  <c r="O75" i="30" s="1"/>
  <c r="A40" i="13"/>
  <c r="I18" i="30"/>
  <c r="D125" i="30"/>
  <c r="O125" i="30" s="1"/>
  <c r="D40" i="30"/>
  <c r="O40" i="30" s="1"/>
  <c r="I124" i="30"/>
  <c r="I67" i="30"/>
  <c r="I107" i="30"/>
  <c r="G10" i="10"/>
  <c r="D139" i="30"/>
  <c r="O139" i="30" s="1"/>
  <c r="I128" i="30"/>
  <c r="I102" i="30"/>
  <c r="I86" i="30"/>
  <c r="I97" i="30"/>
  <c r="D13" i="30"/>
  <c r="O13" i="30" s="1"/>
  <c r="I74" i="30"/>
  <c r="C11" i="34"/>
  <c r="D36" i="30"/>
  <c r="O36" i="30" s="1"/>
  <c r="C15" i="34"/>
  <c r="D52" i="30"/>
  <c r="O52" i="30" s="1"/>
  <c r="D21" i="30"/>
  <c r="O21" i="30" s="1"/>
  <c r="C14" i="34"/>
  <c r="C20" i="34"/>
  <c r="D124" i="30"/>
  <c r="O124" i="30" s="1"/>
  <c r="A65" i="13"/>
  <c r="C21" i="34"/>
  <c r="I42" i="30"/>
  <c r="D11" i="30"/>
  <c r="O11" i="30" s="1"/>
  <c r="A17" i="13"/>
  <c r="D47" i="30"/>
  <c r="O47" i="30" s="1"/>
  <c r="D74" i="30"/>
  <c r="O74" i="30" s="1"/>
  <c r="A60" i="13"/>
  <c r="D34" i="30"/>
  <c r="O34" i="30" s="1"/>
  <c r="D132" i="30"/>
  <c r="O132" i="30" s="1"/>
  <c r="D128" i="30"/>
  <c r="O128" i="30" s="1"/>
  <c r="D108" i="30"/>
  <c r="O108" i="30" s="1"/>
  <c r="D73" i="30"/>
  <c r="O73" i="30" s="1"/>
  <c r="I4" i="30"/>
  <c r="D62" i="30"/>
  <c r="O62" i="30" s="1"/>
  <c r="D138" i="30"/>
  <c r="O138" i="30" s="1"/>
  <c r="A62" i="13"/>
  <c r="I68" i="30"/>
  <c r="D53" i="30"/>
  <c r="O53" i="30" s="1"/>
  <c r="D8" i="30"/>
  <c r="O8" i="30" s="1"/>
  <c r="A52" i="13"/>
  <c r="D65" i="30"/>
  <c r="O65" i="30" s="1"/>
  <c r="C29" i="34"/>
  <c r="D3" i="30"/>
  <c r="O3" i="30" s="1"/>
  <c r="G5" i="10"/>
  <c r="I58" i="30"/>
  <c r="G7" i="10"/>
  <c r="I135" i="30"/>
  <c r="A76" i="13"/>
  <c r="D19" i="30"/>
  <c r="O19" i="30" s="1"/>
  <c r="D123" i="30"/>
  <c r="O123" i="30" s="1"/>
  <c r="D131" i="30"/>
  <c r="O131" i="30" s="1"/>
  <c r="I75" i="30"/>
  <c r="C12" i="34"/>
  <c r="I130" i="30"/>
  <c r="D30" i="30"/>
  <c r="O30" i="30" s="1"/>
  <c r="D116" i="30"/>
  <c r="O116" i="30" s="1"/>
  <c r="I84" i="30"/>
  <c r="D91" i="30"/>
  <c r="O91" i="30" s="1"/>
  <c r="D134" i="30"/>
  <c r="O134" i="30" s="1"/>
  <c r="A64" i="13"/>
  <c r="I73" i="30"/>
  <c r="C2" i="34"/>
  <c r="G6" i="10"/>
  <c r="A47" i="13"/>
  <c r="D58" i="30"/>
  <c r="O58" i="30" s="1"/>
  <c r="A66" i="13"/>
  <c r="D105" i="30"/>
  <c r="O105" i="30" s="1"/>
  <c r="I83" i="30"/>
  <c r="I8" i="30"/>
  <c r="D17" i="30"/>
  <c r="O17" i="30" s="1"/>
  <c r="I59" i="30"/>
  <c r="C13" i="34"/>
  <c r="I17" i="30"/>
  <c r="I49" i="30"/>
  <c r="C30" i="34"/>
  <c r="D45" i="30"/>
  <c r="O45" i="30" s="1"/>
  <c r="I109" i="30"/>
  <c r="I20" i="30"/>
  <c r="D94" i="30"/>
  <c r="O94" i="30" s="1"/>
  <c r="C6" i="28"/>
  <c r="I116" i="30"/>
  <c r="D5" i="30"/>
  <c r="O5" i="30" s="1"/>
  <c r="D69" i="30"/>
  <c r="O69" i="30" s="1"/>
  <c r="D96" i="30"/>
  <c r="O96" i="30" s="1"/>
  <c r="I9" i="30"/>
  <c r="C27" i="34"/>
  <c r="I93" i="30"/>
  <c r="I57" i="30"/>
  <c r="D135" i="30"/>
  <c r="O135" i="30" s="1"/>
  <c r="D38" i="30"/>
  <c r="O38" i="30" s="1"/>
  <c r="I104" i="30"/>
  <c r="I2" i="30"/>
  <c r="A15" i="13"/>
  <c r="I80" i="30"/>
  <c r="C17" i="34"/>
  <c r="G4" i="10"/>
  <c r="D137" i="30"/>
  <c r="O137" i="30" s="1"/>
  <c r="C5" i="28"/>
  <c r="I38" i="30"/>
  <c r="C7" i="34"/>
  <c r="D33" i="30"/>
  <c r="O33" i="30" s="1"/>
  <c r="I3" i="30"/>
  <c r="I106" i="30"/>
  <c r="D55" i="30"/>
  <c r="O55" i="30" s="1"/>
  <c r="C26" i="34"/>
  <c r="I71" i="30"/>
  <c r="I139" i="30"/>
  <c r="I53" i="30"/>
  <c r="A53" i="13"/>
  <c r="I6" i="30"/>
  <c r="I94" i="30"/>
  <c r="D98" i="30"/>
  <c r="O98" i="30" s="1"/>
  <c r="I64" i="30"/>
  <c r="A61" i="13"/>
  <c r="C5" i="34"/>
  <c r="I131" i="30"/>
  <c r="D119" i="30"/>
  <c r="O119" i="30" s="1"/>
  <c r="I35" i="30"/>
  <c r="I52" i="30"/>
  <c r="C16" i="34"/>
  <c r="I121" i="30"/>
  <c r="I119" i="30"/>
  <c r="I28" i="30"/>
  <c r="I99" i="30"/>
  <c r="C9" i="34"/>
  <c r="D114" i="30"/>
  <c r="O114" i="30" s="1"/>
  <c r="I134" i="30"/>
  <c r="I87" i="30"/>
  <c r="I89" i="30"/>
  <c r="A43" i="13"/>
  <c r="A23" i="47" s="1"/>
  <c r="I15" i="30"/>
  <c r="I85" i="30"/>
  <c r="D117" i="30"/>
  <c r="O117" i="30" s="1"/>
  <c r="A4" i="10"/>
  <c r="I95" i="30"/>
  <c r="C6" i="34"/>
  <c r="D95" i="30"/>
  <c r="O95" i="30" s="1"/>
  <c r="C18" i="34"/>
  <c r="G8" i="10"/>
  <c r="D93" i="30"/>
  <c r="O93" i="30" s="1"/>
  <c r="I66" i="30"/>
  <c r="D121" i="30"/>
  <c r="O121" i="30" s="1"/>
  <c r="I23" i="30"/>
  <c r="I37" i="30"/>
  <c r="D37" i="30"/>
  <c r="O37" i="30" s="1"/>
  <c r="D106" i="30"/>
  <c r="O106" i="30" s="1"/>
  <c r="G9" i="10"/>
  <c r="I16" i="30"/>
  <c r="D18" i="30"/>
  <c r="O18" i="30" s="1"/>
  <c r="D76" i="30"/>
  <c r="O76" i="30" s="1"/>
  <c r="D14" i="30"/>
  <c r="O14" i="30" s="1"/>
  <c r="D9" i="30"/>
  <c r="O9" i="30" s="1"/>
  <c r="I14" i="30"/>
  <c r="D120" i="30"/>
  <c r="O120" i="30" s="1"/>
  <c r="I82" i="30"/>
  <c r="I46" i="30"/>
  <c r="I56" i="30"/>
  <c r="G13" i="10"/>
  <c r="D42" i="30"/>
  <c r="O42" i="30" s="1"/>
  <c r="D103" i="30"/>
  <c r="O103" i="30" s="1"/>
  <c r="G15" i="10"/>
  <c r="D92" i="30"/>
  <c r="O92" i="30" s="1"/>
  <c r="A3" i="10"/>
  <c r="I136" i="30"/>
  <c r="I137" i="30"/>
  <c r="D41" i="30"/>
  <c r="O41" i="30" s="1"/>
  <c r="D122" i="30"/>
  <c r="O122" i="30" s="1"/>
  <c r="I77" i="30"/>
  <c r="D15" i="30"/>
  <c r="O15" i="30" s="1"/>
  <c r="C4" i="28"/>
  <c r="I26" i="30"/>
  <c r="D80" i="30"/>
  <c r="O80" i="30" s="1"/>
  <c r="A20" i="13"/>
  <c r="D84" i="30"/>
  <c r="O84" i="30" s="1"/>
  <c r="D32" i="30"/>
  <c r="O32" i="30" s="1"/>
  <c r="A16" i="13"/>
  <c r="D133" i="30"/>
  <c r="O133" i="30" s="1"/>
  <c r="D35" i="30"/>
  <c r="O35" i="30" s="1"/>
  <c r="I132" i="30"/>
  <c r="D70" i="30"/>
  <c r="O70" i="30" s="1"/>
  <c r="I111" i="30"/>
  <c r="D43" i="30"/>
  <c r="O43" i="30" s="1"/>
  <c r="A88" i="13"/>
  <c r="A7" i="1" s="1"/>
  <c r="A104" i="13"/>
  <c r="A101" i="13"/>
  <c r="A6" i="36" s="1"/>
  <c r="A79" i="13"/>
  <c r="A42" i="1" s="1"/>
  <c r="A26" i="13"/>
  <c r="A108" i="13"/>
  <c r="I9" i="44" s="1"/>
  <c r="A27" i="13"/>
  <c r="A20" i="1" s="1"/>
  <c r="A102" i="13"/>
  <c r="A7" i="36" s="1"/>
  <c r="A103" i="13"/>
  <c r="M7" i="27" s="1"/>
  <c r="A8" i="13"/>
  <c r="A9" i="1" s="1"/>
  <c r="I92" i="30"/>
  <c r="I115" i="30"/>
  <c r="I103" i="30"/>
  <c r="I98" i="30"/>
  <c r="I100" i="30"/>
  <c r="G3" i="10"/>
  <c r="G11" i="10"/>
  <c r="D66" i="30"/>
  <c r="O66" i="30" s="1"/>
  <c r="C28" i="34"/>
  <c r="D82" i="30"/>
  <c r="O82" i="30" s="1"/>
  <c r="I129" i="30"/>
  <c r="D83" i="30"/>
  <c r="O83" i="30" s="1"/>
  <c r="I29" i="30"/>
  <c r="D10" i="30"/>
  <c r="O10" i="30" s="1"/>
  <c r="I39" i="30"/>
  <c r="D111" i="30"/>
  <c r="O111" i="30" s="1"/>
  <c r="A44" i="13"/>
  <c r="A24" i="47" s="1"/>
  <c r="I69" i="30"/>
  <c r="I5" i="30"/>
  <c r="A67" i="13"/>
  <c r="D50" i="30"/>
  <c r="O50" i="30" s="1"/>
  <c r="D49" i="30"/>
  <c r="O49" i="30" s="1"/>
  <c r="D2" i="30"/>
  <c r="O2" i="30" s="1"/>
  <c r="I10" i="30"/>
  <c r="I123" i="30"/>
  <c r="I90" i="30"/>
  <c r="D104" i="30"/>
  <c r="O104" i="30" s="1"/>
  <c r="A49" i="13"/>
  <c r="D22" i="30"/>
  <c r="O22" i="30" s="1"/>
  <c r="I72" i="30"/>
  <c r="A6" i="10"/>
  <c r="D60" i="30"/>
  <c r="O60" i="30" s="1"/>
  <c r="C24" i="34"/>
  <c r="D68" i="30"/>
  <c r="O68" i="30" s="1"/>
  <c r="D81" i="30"/>
  <c r="O81" i="30" s="1"/>
  <c r="A63" i="13"/>
  <c r="C4" i="34"/>
  <c r="A57" i="13"/>
  <c r="A23" i="13"/>
  <c r="D59" i="30"/>
  <c r="O59" i="30" s="1"/>
  <c r="D90" i="30"/>
  <c r="O90" i="30" s="1"/>
  <c r="D31" i="30"/>
  <c r="O31" i="30" s="1"/>
  <c r="I122" i="30"/>
  <c r="D72" i="30"/>
  <c r="O72" i="30" s="1"/>
  <c r="I120" i="30"/>
  <c r="C19" i="34"/>
  <c r="I47" i="30"/>
  <c r="I125" i="30"/>
  <c r="D115" i="30"/>
  <c r="O115" i="30" s="1"/>
  <c r="D39" i="30"/>
  <c r="O39" i="30" s="1"/>
  <c r="I126" i="30"/>
  <c r="D6" i="30"/>
  <c r="O6" i="30" s="1"/>
  <c r="C25" i="34"/>
  <c r="I117" i="30"/>
  <c r="I81" i="30"/>
  <c r="A4" i="13"/>
  <c r="A48" i="13"/>
  <c r="A59" i="13"/>
  <c r="A24" i="13"/>
  <c r="I32" i="30"/>
  <c r="I112" i="30"/>
  <c r="I78" i="30"/>
  <c r="D44" i="30"/>
  <c r="O44" i="30" s="1"/>
  <c r="C8" i="34"/>
  <c r="A74" i="13"/>
  <c r="A7" i="2" s="1"/>
  <c r="A111" i="13"/>
  <c r="D6" i="44" s="1"/>
  <c r="A9" i="13"/>
  <c r="A9" i="47" s="1"/>
  <c r="A25" i="13"/>
  <c r="A13" i="47" s="1"/>
  <c r="D136" i="30"/>
  <c r="O136" i="30" s="1"/>
  <c r="D129" i="30"/>
  <c r="O129" i="30" s="1"/>
  <c r="C22" i="34"/>
  <c r="I60" i="30"/>
  <c r="D54" i="30"/>
  <c r="O54" i="30" s="1"/>
  <c r="D130" i="30"/>
  <c r="O130" i="30" s="1"/>
  <c r="I13" i="30"/>
  <c r="A51" i="13"/>
  <c r="A6" i="13"/>
  <c r="I62" i="30"/>
  <c r="D20" i="30"/>
  <c r="O20" i="30" s="1"/>
  <c r="I70" i="30"/>
  <c r="D4" i="30"/>
  <c r="O4" i="30" s="1"/>
  <c r="I118" i="30"/>
  <c r="D61" i="30"/>
  <c r="O61" i="30" s="1"/>
  <c r="I105" i="30"/>
  <c r="A5" i="10"/>
  <c r="C3" i="28"/>
  <c r="I48" i="30"/>
  <c r="A12" i="13"/>
  <c r="I110" i="30"/>
  <c r="D140" i="30"/>
  <c r="O140" i="30" s="1"/>
  <c r="D107" i="30"/>
  <c r="O107" i="30" s="1"/>
  <c r="D126" i="30"/>
  <c r="O126" i="30" s="1"/>
  <c r="I34" i="30"/>
  <c r="C10" i="34"/>
  <c r="I79" i="30"/>
  <c r="A5" i="13"/>
  <c r="D7" i="30"/>
  <c r="O7" i="30" s="1"/>
  <c r="C3" i="34"/>
  <c r="D85" i="30"/>
  <c r="O85" i="30" s="1"/>
  <c r="U3" i="10"/>
  <c r="C23" i="34"/>
  <c r="I24" i="30"/>
  <c r="I91" i="30"/>
  <c r="A73" i="13"/>
  <c r="D56" i="30"/>
  <c r="O56" i="30" s="1"/>
  <c r="I44" i="30"/>
  <c r="D87" i="30"/>
  <c r="O87" i="30" s="1"/>
  <c r="I31" i="30"/>
  <c r="D86" i="30"/>
  <c r="O86" i="30" s="1"/>
  <c r="A82" i="13"/>
  <c r="Z9" i="1" s="1"/>
  <c r="A75" i="13"/>
  <c r="A8" i="2" s="1"/>
  <c r="A69" i="13"/>
  <c r="I127" i="30"/>
  <c r="I25" i="30"/>
  <c r="A41" i="13"/>
  <c r="I30" i="30"/>
  <c r="D89" i="30"/>
  <c r="O89" i="30" s="1"/>
  <c r="I88" i="30"/>
  <c r="A68" i="13"/>
  <c r="A22" i="13"/>
  <c r="I50" i="30"/>
  <c r="D57" i="30"/>
  <c r="O57" i="30" s="1"/>
  <c r="A109" i="13"/>
  <c r="I10" i="44" s="1"/>
  <c r="D112" i="30"/>
  <c r="O112" i="30" s="1"/>
  <c r="I140" i="30"/>
  <c r="D97" i="30"/>
  <c r="O97" i="30" s="1"/>
  <c r="I19" i="30"/>
  <c r="I43" i="30"/>
  <c r="G12" i="10"/>
  <c r="I133" i="30"/>
  <c r="D12" i="30"/>
  <c r="O12" i="30" s="1"/>
  <c r="D102" i="30"/>
  <c r="O102" i="30" s="1"/>
  <c r="I138" i="30"/>
  <c r="I61" i="30"/>
  <c r="A110" i="13"/>
  <c r="I6" i="44" s="1"/>
  <c r="A11" i="13"/>
  <c r="A12" i="1" s="1"/>
  <c r="A10" i="13"/>
  <c r="A11" i="1" s="1"/>
  <c r="A7" i="13"/>
  <c r="A8" i="1" s="1"/>
  <c r="I108" i="30"/>
  <c r="D29" i="30"/>
  <c r="O29" i="30" s="1"/>
  <c r="D48" i="30"/>
  <c r="O48" i="30" s="1"/>
  <c r="D77" i="30"/>
  <c r="O77" i="30" s="1"/>
  <c r="I22" i="30"/>
  <c r="I96" i="30"/>
  <c r="I33" i="30"/>
  <c r="D100" i="30"/>
  <c r="O100" i="30" s="1"/>
  <c r="A58" i="13"/>
  <c r="D110" i="30"/>
  <c r="O110" i="30" s="1"/>
  <c r="I36" i="30"/>
  <c r="I51" i="30"/>
  <c r="D71" i="30"/>
  <c r="O71" i="30" s="1"/>
  <c r="A42" i="13"/>
  <c r="A14" i="13"/>
  <c r="H11" i="1" s="1"/>
  <c r="I45" i="30"/>
  <c r="A13" i="13"/>
  <c r="A12" i="47" s="1"/>
  <c r="A70" i="13"/>
  <c r="A35" i="47" s="1"/>
  <c r="A28" i="13"/>
  <c r="A9" i="44" s="1"/>
  <c r="A78" i="13"/>
  <c r="W35" i="1" s="1"/>
  <c r="A105" i="13"/>
  <c r="A45" i="13"/>
  <c r="A25" i="47" s="1"/>
  <c r="A32" i="13"/>
  <c r="H36" i="1" s="1"/>
  <c r="W9" i="1"/>
  <c r="D65" i="27" s="1"/>
  <c r="U22" i="1"/>
  <c r="U37" i="1" s="1"/>
  <c r="A2" i="46"/>
  <c r="K405" i="1" l="1"/>
  <c r="K403" i="1"/>
  <c r="K406" i="1"/>
  <c r="K404" i="1"/>
  <c r="A647" i="1"/>
  <c r="J405" i="1"/>
  <c r="A491" i="1"/>
  <c r="A495" i="1"/>
  <c r="J401" i="1"/>
  <c r="K399" i="1"/>
  <c r="K401" i="1"/>
  <c r="K400" i="1"/>
  <c r="K402" i="1"/>
  <c r="J421" i="1"/>
  <c r="K419" i="1"/>
  <c r="K421" i="1"/>
  <c r="K420" i="1"/>
  <c r="K422" i="1"/>
  <c r="J425" i="1"/>
  <c r="K423" i="1"/>
  <c r="K425" i="1"/>
  <c r="K426" i="1"/>
  <c r="K424" i="1"/>
  <c r="D270" i="1"/>
  <c r="E270" i="1"/>
  <c r="J333" i="1"/>
  <c r="K331" i="1"/>
  <c r="K333" i="1"/>
  <c r="K332" i="1"/>
  <c r="K334" i="1"/>
  <c r="J103" i="1"/>
  <c r="D790" i="1"/>
  <c r="D162" i="1"/>
  <c r="J97" i="1"/>
  <c r="K95" i="1"/>
  <c r="K97" i="1"/>
  <c r="K98" i="1"/>
  <c r="K96" i="1"/>
  <c r="K87" i="1"/>
  <c r="K89" i="1"/>
  <c r="K88" i="1"/>
  <c r="K90" i="1"/>
  <c r="J89" i="1"/>
  <c r="K253" i="1"/>
  <c r="K91" i="1"/>
  <c r="K93" i="1"/>
  <c r="K506" i="1"/>
  <c r="K92" i="1"/>
  <c r="K94" i="1"/>
  <c r="J93" i="1"/>
  <c r="E342" i="1"/>
  <c r="J335" i="1"/>
  <c r="K846" i="1"/>
  <c r="K114" i="1"/>
  <c r="J746" i="1"/>
  <c r="K832" i="1"/>
  <c r="K116" i="1"/>
  <c r="J154" i="1"/>
  <c r="J169" i="1"/>
  <c r="E606" i="1"/>
  <c r="K46" i="1"/>
  <c r="E298" i="1"/>
  <c r="J466" i="1"/>
  <c r="J245" i="1"/>
  <c r="J522" i="1"/>
  <c r="J194" i="1"/>
  <c r="D302" i="1"/>
  <c r="J427" i="1"/>
  <c r="J575" i="1"/>
  <c r="J770" i="1"/>
  <c r="J146" i="1"/>
  <c r="J302" i="1"/>
  <c r="E374" i="1"/>
  <c r="J666" i="1"/>
  <c r="D150" i="1"/>
  <c r="D142" i="1"/>
  <c r="J278" i="1"/>
  <c r="B26" i="47"/>
  <c r="J321" i="1"/>
  <c r="D538" i="1"/>
  <c r="J731" i="1"/>
  <c r="J712" i="1"/>
  <c r="E122" i="1"/>
  <c r="J130" i="1"/>
  <c r="A73" i="35"/>
  <c r="D194" i="1"/>
  <c r="D274" i="1"/>
  <c r="E306" i="1"/>
  <c r="K342" i="1"/>
  <c r="D694" i="1"/>
  <c r="I36" i="1"/>
  <c r="D146" i="1"/>
  <c r="D138" i="1"/>
  <c r="E210" i="1"/>
  <c r="J306" i="1"/>
  <c r="E278" i="1"/>
  <c r="A335" i="1"/>
  <c r="E302" i="1"/>
  <c r="J325" i="1"/>
  <c r="B26" i="1"/>
  <c r="J138" i="1"/>
  <c r="D222" i="1"/>
  <c r="J226" i="1"/>
  <c r="E226" i="1"/>
  <c r="D226" i="1"/>
  <c r="J282" i="1"/>
  <c r="J286" i="1"/>
  <c r="J274" i="1"/>
  <c r="J222" i="1"/>
  <c r="J85" i="1"/>
  <c r="J257" i="1"/>
  <c r="J429" i="1"/>
  <c r="E382" i="1"/>
  <c r="D354" i="1"/>
  <c r="J478" i="1"/>
  <c r="J495" i="1"/>
  <c r="I436" i="1"/>
  <c r="D542" i="1"/>
  <c r="J630" i="1"/>
  <c r="J674" i="1"/>
  <c r="E706" i="1"/>
  <c r="E766" i="1"/>
  <c r="K754" i="1"/>
  <c r="D126" i="1"/>
  <c r="A77" i="35"/>
  <c r="E194" i="1"/>
  <c r="J298" i="1"/>
  <c r="J177" i="1"/>
  <c r="J417" i="1"/>
  <c r="E362" i="1"/>
  <c r="D470" i="1"/>
  <c r="E534" i="1"/>
  <c r="J641" i="1"/>
  <c r="D690" i="1"/>
  <c r="E746" i="1"/>
  <c r="J122" i="1"/>
  <c r="D230" i="1"/>
  <c r="D218" i="1"/>
  <c r="D306" i="1"/>
  <c r="J249" i="1"/>
  <c r="D382" i="1"/>
  <c r="J362" i="1"/>
  <c r="J454" i="1"/>
  <c r="E474" i="1"/>
  <c r="J497" i="1"/>
  <c r="D518" i="1"/>
  <c r="J577" i="1"/>
  <c r="J614" i="1"/>
  <c r="D614" i="1"/>
  <c r="J678" i="1"/>
  <c r="J793" i="1"/>
  <c r="K110" i="1"/>
  <c r="J150" i="1"/>
  <c r="J54" i="1"/>
  <c r="J142" i="1"/>
  <c r="D134" i="1"/>
  <c r="J134" i="1"/>
  <c r="E150" i="1"/>
  <c r="G26" i="1"/>
  <c r="D214" i="1"/>
  <c r="E214" i="1"/>
  <c r="J206" i="1"/>
  <c r="E222" i="1"/>
  <c r="W237" i="1"/>
  <c r="J290" i="1"/>
  <c r="D278" i="1"/>
  <c r="E310" i="1"/>
  <c r="K266" i="1"/>
  <c r="K122" i="1"/>
  <c r="J105" i="1"/>
  <c r="J165" i="1"/>
  <c r="J329" i="1"/>
  <c r="E386" i="1"/>
  <c r="D374" i="1"/>
  <c r="D350" i="1"/>
  <c r="D458" i="1"/>
  <c r="D478" i="1"/>
  <c r="E470" i="1"/>
  <c r="J534" i="1"/>
  <c r="J554" i="1"/>
  <c r="J550" i="1"/>
  <c r="J590" i="1"/>
  <c r="J657" i="1"/>
  <c r="J733" i="1"/>
  <c r="E666" i="1"/>
  <c r="J758" i="1"/>
  <c r="B9" i="44"/>
  <c r="A31" i="47"/>
  <c r="J268" i="1"/>
  <c r="A15" i="1"/>
  <c r="A14" i="47"/>
  <c r="E842" i="1"/>
  <c r="E838" i="1"/>
  <c r="E830" i="1"/>
  <c r="J801" i="1"/>
  <c r="J754" i="1"/>
  <c r="D750" i="1"/>
  <c r="J782" i="1"/>
  <c r="J778" i="1"/>
  <c r="A723" i="1"/>
  <c r="J682" i="1"/>
  <c r="E682" i="1"/>
  <c r="D706" i="1"/>
  <c r="E678" i="1"/>
  <c r="E590" i="1"/>
  <c r="E614" i="1"/>
  <c r="J579" i="1"/>
  <c r="J565" i="1"/>
  <c r="J514" i="1"/>
  <c r="E522" i="1"/>
  <c r="E530" i="1"/>
  <c r="J450" i="1"/>
  <c r="J491" i="1"/>
  <c r="E442" i="1"/>
  <c r="D450" i="1"/>
  <c r="E438" i="1"/>
  <c r="D346" i="1"/>
  <c r="E358" i="1"/>
  <c r="E370" i="1"/>
  <c r="J378" i="1"/>
  <c r="J386" i="1"/>
  <c r="J409" i="1"/>
  <c r="J337" i="1"/>
  <c r="J253" i="1"/>
  <c r="J173" i="1"/>
  <c r="J81" i="1"/>
  <c r="J27" i="1"/>
  <c r="J310" i="1"/>
  <c r="D310" i="1"/>
  <c r="A259" i="1"/>
  <c r="D202" i="1"/>
  <c r="E206" i="1"/>
  <c r="J214" i="1"/>
  <c r="E230" i="1"/>
  <c r="D206" i="1"/>
  <c r="D154" i="1"/>
  <c r="B27" i="1"/>
  <c r="E118" i="1"/>
  <c r="N3" i="10"/>
  <c r="E154" i="1"/>
  <c r="J26" i="1"/>
  <c r="A69" i="35"/>
  <c r="J126" i="1"/>
  <c r="A81" i="35"/>
  <c r="A65" i="35"/>
  <c r="D854" i="1"/>
  <c r="J822" i="1"/>
  <c r="E750" i="1"/>
  <c r="J774" i="1"/>
  <c r="A875" i="1"/>
  <c r="J834" i="1"/>
  <c r="E742" i="1"/>
  <c r="D782" i="1"/>
  <c r="E758" i="1"/>
  <c r="E754" i="1"/>
  <c r="A719" i="1"/>
  <c r="E698" i="1"/>
  <c r="A731" i="1"/>
  <c r="J723" i="1"/>
  <c r="D618" i="1"/>
  <c r="E630" i="1"/>
  <c r="A655" i="1"/>
  <c r="J606" i="1"/>
  <c r="E594" i="1"/>
  <c r="D534" i="1"/>
  <c r="J581" i="1"/>
  <c r="D530" i="1"/>
  <c r="J546" i="1"/>
  <c r="J526" i="1"/>
  <c r="E526" i="1"/>
  <c r="A499" i="1"/>
  <c r="E454" i="1"/>
  <c r="A503" i="1"/>
  <c r="D446" i="1"/>
  <c r="E458" i="1"/>
  <c r="E450" i="1"/>
  <c r="J346" i="1"/>
  <c r="D358" i="1"/>
  <c r="E378" i="1"/>
  <c r="D386" i="1"/>
  <c r="J397" i="1"/>
  <c r="J413" i="1"/>
  <c r="J241" i="1"/>
  <c r="J261" i="1"/>
  <c r="J181" i="1"/>
  <c r="J77" i="1"/>
  <c r="J101" i="1"/>
  <c r="J230" i="1"/>
  <c r="D298" i="1"/>
  <c r="J294" i="1"/>
  <c r="E274" i="1"/>
  <c r="J270" i="1"/>
  <c r="D210" i="1"/>
  <c r="J218" i="1"/>
  <c r="E218" i="1"/>
  <c r="E202" i="1"/>
  <c r="J210" i="1"/>
  <c r="J202" i="1"/>
  <c r="E146" i="1"/>
  <c r="D118" i="1"/>
  <c r="E138" i="1"/>
  <c r="D122" i="1"/>
  <c r="E134" i="1"/>
  <c r="G27" i="1"/>
  <c r="J118" i="1"/>
  <c r="E142" i="1"/>
  <c r="E126" i="1"/>
  <c r="E858" i="1"/>
  <c r="D850" i="1"/>
  <c r="J818" i="1"/>
  <c r="D778" i="1"/>
  <c r="A26" i="47"/>
  <c r="A17" i="47"/>
  <c r="E110" i="1"/>
  <c r="E586" i="1"/>
  <c r="E662" i="1"/>
  <c r="K470" i="1"/>
  <c r="D110" i="1"/>
  <c r="K354" i="1"/>
  <c r="K440" i="1"/>
  <c r="W637" i="1"/>
  <c r="K208" i="1"/>
  <c r="Q343" i="1"/>
  <c r="K698" i="1"/>
  <c r="A161" i="1"/>
  <c r="K50" i="1"/>
  <c r="O238" i="1"/>
  <c r="K308" i="1"/>
  <c r="K214" i="1"/>
  <c r="K386" i="1"/>
  <c r="D510" i="1"/>
  <c r="K64" i="1"/>
  <c r="A42" i="47"/>
  <c r="K226" i="1"/>
  <c r="K150" i="1"/>
  <c r="K600" i="1"/>
  <c r="K680" i="1"/>
  <c r="K776" i="1"/>
  <c r="G46" i="1"/>
  <c r="Q74" i="1"/>
  <c r="M267" i="1"/>
  <c r="K144" i="1"/>
  <c r="K126" i="1"/>
  <c r="K368" i="1"/>
  <c r="K464" i="1"/>
  <c r="K536" i="1"/>
  <c r="G586" i="1"/>
  <c r="K602" i="1"/>
  <c r="K688" i="1"/>
  <c r="K784" i="1"/>
  <c r="K60" i="1"/>
  <c r="D238" i="1"/>
  <c r="K336" i="1"/>
  <c r="K246" i="1"/>
  <c r="K276" i="1"/>
  <c r="K286" i="1"/>
  <c r="K274" i="1"/>
  <c r="K202" i="1"/>
  <c r="K370" i="1"/>
  <c r="K458" i="1"/>
  <c r="K554" i="1"/>
  <c r="D638" i="1"/>
  <c r="W713" i="1"/>
  <c r="K844" i="1"/>
  <c r="K848" i="1"/>
  <c r="J161" i="1"/>
  <c r="H9" i="44"/>
  <c r="I21" i="1"/>
  <c r="W161" i="1"/>
  <c r="K175" i="1"/>
  <c r="O111" i="1"/>
  <c r="A237" i="1"/>
  <c r="A11" i="47"/>
  <c r="A29" i="47"/>
  <c r="K111" i="1"/>
  <c r="K292" i="1"/>
  <c r="K306" i="1"/>
  <c r="K294" i="1"/>
  <c r="K198" i="1"/>
  <c r="K66" i="1"/>
  <c r="A316" i="1"/>
  <c r="K352" i="1"/>
  <c r="K362" i="1"/>
  <c r="K476" i="1"/>
  <c r="J485" i="1"/>
  <c r="A484" i="1"/>
  <c r="K522" i="1"/>
  <c r="K645" i="1"/>
  <c r="K632" i="1"/>
  <c r="K594" i="1"/>
  <c r="K727" i="1"/>
  <c r="K670" i="1"/>
  <c r="K662" i="1"/>
  <c r="K772" i="1"/>
  <c r="K758" i="1"/>
  <c r="D74" i="1"/>
  <c r="K56" i="1"/>
  <c r="A45" i="1"/>
  <c r="A72" i="1"/>
  <c r="M35" i="1"/>
  <c r="D186" i="1"/>
  <c r="O47" i="1"/>
  <c r="M238" i="1"/>
  <c r="D266" i="1"/>
  <c r="K320" i="1"/>
  <c r="A317" i="1"/>
  <c r="K128" i="1"/>
  <c r="K224" i="1"/>
  <c r="K230" i="1"/>
  <c r="K138" i="1"/>
  <c r="K58" i="1"/>
  <c r="K146" i="1"/>
  <c r="K267" i="1"/>
  <c r="K384" i="1"/>
  <c r="K378" i="1"/>
  <c r="K346" i="1"/>
  <c r="K487" i="1"/>
  <c r="K435" i="1"/>
  <c r="K466" i="1"/>
  <c r="K544" i="1"/>
  <c r="K550" i="1"/>
  <c r="K604" i="1"/>
  <c r="K587" i="1"/>
  <c r="K684" i="1"/>
  <c r="K686" i="1"/>
  <c r="K807" i="1"/>
  <c r="A788" i="1"/>
  <c r="K828" i="1"/>
  <c r="D46" i="1"/>
  <c r="K52" i="1"/>
  <c r="A108" i="1"/>
  <c r="A160" i="1"/>
  <c r="W73" i="1"/>
  <c r="K83" i="1"/>
  <c r="J237" i="1"/>
  <c r="M21" i="1"/>
  <c r="Q162" i="1"/>
  <c r="S187" i="1"/>
  <c r="G186" i="1"/>
  <c r="J317" i="1"/>
  <c r="S267" i="1"/>
  <c r="K86" i="1"/>
  <c r="K120" i="1"/>
  <c r="K152" i="1"/>
  <c r="K216" i="1"/>
  <c r="K284" i="1"/>
  <c r="K206" i="1"/>
  <c r="K134" i="1"/>
  <c r="K290" i="1"/>
  <c r="K54" i="1"/>
  <c r="K194" i="1"/>
  <c r="K218" i="1"/>
  <c r="K278" i="1"/>
  <c r="K302" i="1"/>
  <c r="K222" i="1"/>
  <c r="K310" i="1"/>
  <c r="D342" i="1"/>
  <c r="K360" i="1"/>
  <c r="K382" i="1"/>
  <c r="K366" i="1"/>
  <c r="K350" i="1"/>
  <c r="K452" i="1"/>
  <c r="K480" i="1"/>
  <c r="D486" i="1"/>
  <c r="K446" i="1"/>
  <c r="K548" i="1"/>
  <c r="K556" i="1"/>
  <c r="K546" i="1"/>
  <c r="A560" i="1"/>
  <c r="K616" i="1"/>
  <c r="K590" i="1"/>
  <c r="K704" i="1"/>
  <c r="D662" i="1"/>
  <c r="K678" i="1"/>
  <c r="K756" i="1"/>
  <c r="D738" i="1"/>
  <c r="K750" i="1"/>
  <c r="K778" i="1"/>
  <c r="J73" i="1"/>
  <c r="J112" i="1"/>
  <c r="K68" i="1"/>
  <c r="A73" i="1"/>
  <c r="S21" i="1"/>
  <c r="U74" i="1"/>
  <c r="K326" i="1"/>
  <c r="A30" i="1"/>
  <c r="A46" i="47"/>
  <c r="K136" i="1"/>
  <c r="K200" i="1"/>
  <c r="K232" i="1"/>
  <c r="K300" i="1"/>
  <c r="K130" i="1"/>
  <c r="K154" i="1"/>
  <c r="K210" i="1"/>
  <c r="K270" i="1"/>
  <c r="K118" i="1"/>
  <c r="K142" i="1"/>
  <c r="K298" i="1"/>
  <c r="K282" i="1"/>
  <c r="K62" i="1"/>
  <c r="K409" i="1"/>
  <c r="K376" i="1"/>
  <c r="K396" i="1"/>
  <c r="K374" i="1"/>
  <c r="K358" i="1"/>
  <c r="S486" i="1"/>
  <c r="K448" i="1"/>
  <c r="K442" i="1"/>
  <c r="K478" i="1"/>
  <c r="K540" i="1"/>
  <c r="K518" i="1"/>
  <c r="K542" i="1"/>
  <c r="Q638" i="1"/>
  <c r="K620" i="1"/>
  <c r="K598" i="1"/>
  <c r="K610" i="1"/>
  <c r="K700" i="1"/>
  <c r="K690" i="1"/>
  <c r="K752" i="1"/>
  <c r="K782" i="1"/>
  <c r="A8" i="47"/>
  <c r="A14" i="1"/>
  <c r="A235" i="1"/>
  <c r="A391" i="1"/>
  <c r="W238" i="1"/>
  <c r="W562" i="1"/>
  <c r="W74" i="1"/>
  <c r="K165" i="1"/>
  <c r="K174" i="1"/>
  <c r="K166" i="1"/>
  <c r="A10" i="47"/>
  <c r="K412" i="1"/>
  <c r="W790" i="1"/>
  <c r="J881" i="1"/>
  <c r="J877" i="1"/>
  <c r="J838" i="1"/>
  <c r="J830" i="1"/>
  <c r="E818" i="1"/>
  <c r="J803" i="1"/>
  <c r="D762" i="1"/>
  <c r="J791" i="1"/>
  <c r="J795" i="1"/>
  <c r="D766" i="1"/>
  <c r="E774" i="1"/>
  <c r="A795" i="1"/>
  <c r="J766" i="1"/>
  <c r="E782" i="1"/>
  <c r="J725" i="1"/>
  <c r="D678" i="1"/>
  <c r="E686" i="1"/>
  <c r="E690" i="1"/>
  <c r="E694" i="1"/>
  <c r="D674" i="1"/>
  <c r="J690" i="1"/>
  <c r="J649" i="1"/>
  <c r="D602" i="1"/>
  <c r="A651" i="1"/>
  <c r="J618" i="1"/>
  <c r="E598" i="1"/>
  <c r="J645" i="1"/>
  <c r="E618" i="1"/>
  <c r="J598" i="1"/>
  <c r="D606" i="1"/>
  <c r="E514" i="1"/>
  <c r="E554" i="1"/>
  <c r="D546" i="1"/>
  <c r="E518" i="1"/>
  <c r="J530" i="1"/>
  <c r="J542" i="1"/>
  <c r="J538" i="1"/>
  <c r="E542" i="1"/>
  <c r="J499" i="1"/>
  <c r="J501" i="1"/>
  <c r="J474" i="1"/>
  <c r="J458" i="1"/>
  <c r="D438" i="1"/>
  <c r="J505" i="1"/>
  <c r="D454" i="1"/>
  <c r="J493" i="1"/>
  <c r="J462" i="1"/>
  <c r="J442" i="1"/>
  <c r="D474" i="1"/>
  <c r="E346" i="1"/>
  <c r="J350" i="1"/>
  <c r="J354" i="1"/>
  <c r="D362" i="1"/>
  <c r="D370" i="1"/>
  <c r="D378" i="1"/>
  <c r="J382" i="1"/>
  <c r="J883" i="1"/>
  <c r="J858" i="1"/>
  <c r="D846" i="1"/>
  <c r="J842" i="1"/>
  <c r="E834" i="1"/>
  <c r="D826" i="1"/>
  <c r="E822" i="1"/>
  <c r="D770" i="1"/>
  <c r="J807" i="1"/>
  <c r="A807" i="1"/>
  <c r="D774" i="1"/>
  <c r="J742" i="1"/>
  <c r="J797" i="1"/>
  <c r="E770" i="1"/>
  <c r="J750" i="1"/>
  <c r="D742" i="1"/>
  <c r="J727" i="1"/>
  <c r="D686" i="1"/>
  <c r="E702" i="1"/>
  <c r="A727" i="1"/>
  <c r="J694" i="1"/>
  <c r="E674" i="1"/>
  <c r="J717" i="1"/>
  <c r="D682" i="1"/>
  <c r="J721" i="1"/>
  <c r="J651" i="1"/>
  <c r="D610" i="1"/>
  <c r="J655" i="1"/>
  <c r="E622" i="1"/>
  <c r="J602" i="1"/>
  <c r="D622" i="1"/>
  <c r="J622" i="1"/>
  <c r="E602" i="1"/>
  <c r="J573" i="1"/>
  <c r="D526" i="1"/>
  <c r="A579" i="1"/>
  <c r="D554" i="1"/>
  <c r="D522" i="1"/>
  <c r="J569" i="1"/>
  <c r="E538" i="1"/>
  <c r="D514" i="1"/>
  <c r="E546" i="1"/>
  <c r="E550" i="1"/>
  <c r="J503" i="1"/>
  <c r="E478" i="1"/>
  <c r="E462" i="1"/>
  <c r="E446" i="1"/>
  <c r="E466" i="1"/>
  <c r="J489" i="1"/>
  <c r="D462" i="1"/>
  <c r="J438" i="1"/>
  <c r="J470" i="1"/>
  <c r="D442" i="1"/>
  <c r="D466" i="1"/>
  <c r="J446" i="1"/>
  <c r="E350" i="1"/>
  <c r="E354" i="1"/>
  <c r="J358" i="1"/>
  <c r="J370" i="1"/>
  <c r="J374" i="1"/>
  <c r="K791" i="1"/>
  <c r="K571" i="1"/>
  <c r="K810" i="1"/>
  <c r="K648" i="1"/>
  <c r="K578" i="1"/>
  <c r="K804" i="1"/>
  <c r="K728" i="1"/>
  <c r="J36" i="1"/>
  <c r="H21" i="1"/>
  <c r="W110" i="1"/>
  <c r="K99" i="1"/>
  <c r="K337" i="1"/>
  <c r="K74" i="35"/>
  <c r="K395" i="1"/>
  <c r="W394" i="1"/>
  <c r="J664" i="1"/>
  <c r="K838" i="1"/>
  <c r="K762" i="1"/>
  <c r="K766" i="1"/>
  <c r="K742" i="1"/>
  <c r="K694" i="1"/>
  <c r="K706" i="1"/>
  <c r="K674" i="1"/>
  <c r="K618" i="1"/>
  <c r="K606" i="1"/>
  <c r="K614" i="1"/>
  <c r="K526" i="1"/>
  <c r="K530" i="1"/>
  <c r="K438" i="1"/>
  <c r="K454" i="1"/>
  <c r="K450" i="1"/>
  <c r="K830" i="1"/>
  <c r="K770" i="1"/>
  <c r="K774" i="1"/>
  <c r="K746" i="1"/>
  <c r="K702" i="1"/>
  <c r="K666" i="1"/>
  <c r="K682" i="1"/>
  <c r="K626" i="1"/>
  <c r="K630" i="1"/>
  <c r="K622" i="1"/>
  <c r="K534" i="1"/>
  <c r="K538" i="1"/>
  <c r="K514" i="1"/>
  <c r="K462" i="1"/>
  <c r="K474" i="1"/>
  <c r="A234" i="1"/>
  <c r="A482" i="1"/>
  <c r="A393" i="1"/>
  <c r="A637" i="1"/>
  <c r="W865" i="1"/>
  <c r="W485" i="1"/>
  <c r="S587" i="1"/>
  <c r="S739" i="1"/>
  <c r="M562" i="1"/>
  <c r="A871" i="1"/>
  <c r="K179" i="1"/>
  <c r="K101" i="1"/>
  <c r="K240" i="1"/>
  <c r="Q240" i="1" s="1"/>
  <c r="K178" i="1"/>
  <c r="K330" i="1"/>
  <c r="A15" i="47"/>
  <c r="A45" i="47"/>
  <c r="B21" i="47"/>
  <c r="K413" i="1"/>
  <c r="K499" i="1"/>
  <c r="K394" i="1"/>
  <c r="W586" i="1"/>
  <c r="K799" i="1"/>
  <c r="K806" i="1"/>
  <c r="J21" i="1"/>
  <c r="K162" i="1"/>
  <c r="A71" i="1"/>
  <c r="K167" i="1"/>
  <c r="K81" i="1"/>
  <c r="D73" i="27"/>
  <c r="K239" i="1"/>
  <c r="Q239" i="1" s="1"/>
  <c r="K325" i="1"/>
  <c r="K68" i="35"/>
  <c r="K262" i="1"/>
  <c r="K102" i="1"/>
  <c r="K416" i="1"/>
  <c r="K498" i="1"/>
  <c r="K563" i="1"/>
  <c r="K570" i="1"/>
  <c r="K643" i="1"/>
  <c r="J512" i="1"/>
  <c r="K654" i="1"/>
  <c r="K715" i="1"/>
  <c r="Q715" i="1" s="1"/>
  <c r="K716" i="1"/>
  <c r="Q716" i="1" s="1"/>
  <c r="W738" i="1"/>
  <c r="J867" i="1"/>
  <c r="J879" i="1"/>
  <c r="W20" i="1"/>
  <c r="A21" i="47"/>
  <c r="M6" i="27"/>
  <c r="A6" i="1"/>
  <c r="A812" i="1"/>
  <c r="A184" i="1"/>
  <c r="A660" i="1"/>
  <c r="A508" i="1"/>
  <c r="A432" i="1"/>
  <c r="G814" i="1"/>
  <c r="G510" i="1"/>
  <c r="G738" i="1"/>
  <c r="G342" i="1"/>
  <c r="G266" i="1"/>
  <c r="K485" i="1"/>
  <c r="K713" i="1"/>
  <c r="H20" i="1"/>
  <c r="A44" i="1"/>
  <c r="K161" i="1"/>
  <c r="A159" i="1"/>
  <c r="K103" i="1"/>
  <c r="K177" i="1"/>
  <c r="K171" i="1"/>
  <c r="K105" i="1"/>
  <c r="K79" i="1"/>
  <c r="K259" i="1"/>
  <c r="A5" i="36"/>
  <c r="K324" i="1"/>
  <c r="K84" i="1"/>
  <c r="K260" i="1"/>
  <c r="K72" i="35"/>
  <c r="K182" i="1"/>
  <c r="A30" i="47"/>
  <c r="A49" i="47"/>
  <c r="B19" i="47"/>
  <c r="A18" i="47"/>
  <c r="A50" i="47"/>
  <c r="J316" i="1"/>
  <c r="K417" i="1"/>
  <c r="K428" i="1"/>
  <c r="K491" i="1"/>
  <c r="K494" i="1"/>
  <c r="K502" i="1"/>
  <c r="K575" i="1"/>
  <c r="K579" i="1"/>
  <c r="K574" i="1"/>
  <c r="K653" i="1"/>
  <c r="K650" i="1"/>
  <c r="K717" i="1"/>
  <c r="K732" i="1"/>
  <c r="A736" i="1"/>
  <c r="K738" i="1"/>
  <c r="K434" i="1"/>
  <c r="A20" i="47"/>
  <c r="M20" i="1"/>
  <c r="K814" i="1"/>
  <c r="K586" i="1"/>
  <c r="A43" i="47"/>
  <c r="K186" i="1"/>
  <c r="A738" i="1"/>
  <c r="A266" i="1"/>
  <c r="W814" i="1"/>
  <c r="W510" i="1"/>
  <c r="W662" i="1"/>
  <c r="W342" i="1"/>
  <c r="W266" i="1"/>
  <c r="W186" i="1"/>
  <c r="A483" i="1"/>
  <c r="A315" i="1"/>
  <c r="D713" i="1"/>
  <c r="D393" i="1"/>
  <c r="A48" i="47"/>
  <c r="D637" i="1"/>
  <c r="AB637" i="1"/>
  <c r="AB713" i="1"/>
  <c r="AB393" i="1"/>
  <c r="W866" i="1"/>
  <c r="W714" i="1"/>
  <c r="W638" i="1"/>
  <c r="W318" i="1"/>
  <c r="W486" i="1"/>
  <c r="K875" i="1"/>
  <c r="K871" i="1"/>
  <c r="K805" i="1"/>
  <c r="K797" i="1"/>
  <c r="K729" i="1"/>
  <c r="K723" i="1"/>
  <c r="K655" i="1"/>
  <c r="K641" i="1"/>
  <c r="K581" i="1"/>
  <c r="K569" i="1"/>
  <c r="K501" i="1"/>
  <c r="K489" i="1"/>
  <c r="K493" i="1"/>
  <c r="K411" i="1"/>
  <c r="K397" i="1"/>
  <c r="K415" i="1"/>
  <c r="K243" i="1"/>
  <c r="K319" i="1"/>
  <c r="K321" i="1"/>
  <c r="K255" i="1"/>
  <c r="K241" i="1"/>
  <c r="K249" i="1"/>
  <c r="K181" i="1"/>
  <c r="K795" i="1"/>
  <c r="K793" i="1"/>
  <c r="K719" i="1"/>
  <c r="K725" i="1"/>
  <c r="K657" i="1"/>
  <c r="K649" i="1"/>
  <c r="K577" i="1"/>
  <c r="K565" i="1"/>
  <c r="K573" i="1"/>
  <c r="K505" i="1"/>
  <c r="K497" i="1"/>
  <c r="K427" i="1"/>
  <c r="K429" i="1"/>
  <c r="A41" i="47"/>
  <c r="K335" i="1"/>
  <c r="K327" i="1"/>
  <c r="K323" i="1"/>
  <c r="K261" i="1"/>
  <c r="K251" i="1"/>
  <c r="K75" i="1"/>
  <c r="K85" i="1"/>
  <c r="Y11" i="1"/>
  <c r="K876" i="1"/>
  <c r="K796" i="1"/>
  <c r="K802" i="1"/>
  <c r="K720" i="1"/>
  <c r="K726" i="1"/>
  <c r="K656" i="1"/>
  <c r="K642" i="1"/>
  <c r="K582" i="1"/>
  <c r="K576" i="1"/>
  <c r="K488" i="1"/>
  <c r="M488" i="1" s="1"/>
  <c r="K500" i="1"/>
  <c r="K418" i="1"/>
  <c r="K398" i="1"/>
  <c r="K78" i="1"/>
  <c r="D74" i="27"/>
  <c r="K70" i="35"/>
  <c r="K172" i="1"/>
  <c r="K338" i="1"/>
  <c r="K66" i="35"/>
  <c r="K170" i="1"/>
  <c r="K82" i="35"/>
  <c r="K80" i="1"/>
  <c r="K254" i="1"/>
  <c r="K78" i="35"/>
  <c r="K76" i="1"/>
  <c r="K248" i="1"/>
  <c r="K242" i="1"/>
  <c r="K808" i="1"/>
  <c r="K800" i="1"/>
  <c r="K730" i="1"/>
  <c r="K724" i="1"/>
  <c r="K640" i="1"/>
  <c r="Q640" i="1" s="1"/>
  <c r="K652" i="1"/>
  <c r="K580" i="1"/>
  <c r="K566" i="1"/>
  <c r="K504" i="1"/>
  <c r="K492" i="1"/>
  <c r="K496" i="1"/>
  <c r="K410" i="1"/>
  <c r="K414" i="1"/>
  <c r="K430" i="1"/>
  <c r="K244" i="1"/>
  <c r="K80" i="35"/>
  <c r="K82" i="1"/>
  <c r="K256" i="1"/>
  <c r="K84" i="35"/>
  <c r="K180" i="1"/>
  <c r="K252" i="1"/>
  <c r="K106" i="1"/>
  <c r="K168" i="1"/>
  <c r="K104" i="1"/>
  <c r="K164" i="1"/>
  <c r="K328" i="1"/>
  <c r="G110" i="1"/>
  <c r="F9" i="44"/>
  <c r="D161" i="1"/>
  <c r="B35" i="1"/>
  <c r="W162" i="1"/>
  <c r="K173" i="1"/>
  <c r="K163" i="1"/>
  <c r="M163" i="1" s="1"/>
  <c r="K77" i="1"/>
  <c r="K169" i="1"/>
  <c r="K247" i="1"/>
  <c r="K257" i="1"/>
  <c r="K329" i="1"/>
  <c r="K258" i="1"/>
  <c r="K322" i="1"/>
  <c r="K100" i="1"/>
  <c r="K176" i="1"/>
  <c r="K250" i="1"/>
  <c r="K76" i="35"/>
  <c r="A53" i="47"/>
  <c r="K245" i="1"/>
  <c r="Y12" i="1"/>
  <c r="A44" i="47"/>
  <c r="K407" i="1"/>
  <c r="K408" i="1"/>
  <c r="K495" i="1"/>
  <c r="K503" i="1"/>
  <c r="G434" i="1"/>
  <c r="K490" i="1"/>
  <c r="W434" i="1"/>
  <c r="A340" i="1"/>
  <c r="K567" i="1"/>
  <c r="K568" i="1"/>
  <c r="K651" i="1"/>
  <c r="A584" i="1"/>
  <c r="K644" i="1"/>
  <c r="A559" i="1"/>
  <c r="K731" i="1"/>
  <c r="K718" i="1"/>
  <c r="K801" i="1"/>
  <c r="G662" i="1"/>
  <c r="K794" i="1"/>
  <c r="A711" i="1"/>
  <c r="E738" i="1"/>
  <c r="E510" i="1"/>
  <c r="E186" i="1"/>
  <c r="E814" i="1"/>
  <c r="E434" i="1"/>
  <c r="E46" i="1"/>
  <c r="K511" i="1"/>
  <c r="K343" i="1"/>
  <c r="K187" i="1"/>
  <c r="K815" i="1"/>
  <c r="K663" i="1"/>
  <c r="K47" i="1"/>
  <c r="K873" i="1"/>
  <c r="K874" i="1"/>
  <c r="K854" i="1"/>
  <c r="W739" i="1"/>
  <c r="K865" i="1"/>
  <c r="K789" i="1"/>
  <c r="K561" i="1"/>
  <c r="J236" i="1"/>
  <c r="A35" i="1"/>
  <c r="A33" i="47"/>
  <c r="J484" i="1"/>
  <c r="W435" i="1"/>
  <c r="J885" i="1"/>
  <c r="A883" i="1"/>
  <c r="J871" i="1"/>
  <c r="E854" i="1"/>
  <c r="J850" i="1"/>
  <c r="J846" i="1"/>
  <c r="D838" i="1"/>
  <c r="E826" i="1"/>
  <c r="D818" i="1"/>
  <c r="A799" i="1"/>
  <c r="D754" i="1"/>
  <c r="J805" i="1"/>
  <c r="J809" i="1"/>
  <c r="A791" i="1"/>
  <c r="D758" i="1"/>
  <c r="A803" i="1"/>
  <c r="J799" i="1"/>
  <c r="E778" i="1"/>
  <c r="E762" i="1"/>
  <c r="D746" i="1"/>
  <c r="J762" i="1"/>
  <c r="D702" i="1"/>
  <c r="J670" i="1"/>
  <c r="J698" i="1"/>
  <c r="J729" i="1"/>
  <c r="J702" i="1"/>
  <c r="J686" i="1"/>
  <c r="D666" i="1"/>
  <c r="J719" i="1"/>
  <c r="D698" i="1"/>
  <c r="E670" i="1"/>
  <c r="J706" i="1"/>
  <c r="D670" i="1"/>
  <c r="D626" i="1"/>
  <c r="J594" i="1"/>
  <c r="J653" i="1"/>
  <c r="J626" i="1"/>
  <c r="J610" i="1"/>
  <c r="D590" i="1"/>
  <c r="J647" i="1"/>
  <c r="E626" i="1"/>
  <c r="E610" i="1"/>
  <c r="D594" i="1"/>
  <c r="D630" i="1"/>
  <c r="D598" i="1"/>
  <c r="D550" i="1"/>
  <c r="J518" i="1"/>
  <c r="A575" i="1"/>
  <c r="A879" i="1"/>
  <c r="J875" i="1"/>
  <c r="J873" i="1"/>
  <c r="J869" i="1"/>
  <c r="A867" i="1"/>
  <c r="D858" i="1"/>
  <c r="J854" i="1"/>
  <c r="E850" i="1"/>
  <c r="E846" i="1"/>
  <c r="D842" i="1"/>
  <c r="D834" i="1"/>
  <c r="D830" i="1"/>
  <c r="J826" i="1"/>
  <c r="D822" i="1"/>
  <c r="K866" i="1"/>
  <c r="K790" i="1"/>
  <c r="K562" i="1"/>
  <c r="K73" i="1"/>
  <c r="W111" i="1"/>
  <c r="J160" i="1"/>
  <c r="A10" i="1"/>
  <c r="B20" i="47"/>
  <c r="K393" i="1"/>
  <c r="K638" i="1"/>
  <c r="W587" i="1"/>
  <c r="J72" i="1"/>
  <c r="K238" i="1"/>
  <c r="K237" i="1"/>
  <c r="K318" i="1"/>
  <c r="H9" i="1"/>
  <c r="A19" i="47"/>
  <c r="K317" i="1"/>
  <c r="J392" i="1"/>
  <c r="K486" i="1"/>
  <c r="K637" i="1"/>
  <c r="K714" i="1"/>
  <c r="A863" i="1"/>
  <c r="A787" i="1"/>
  <c r="A635" i="1"/>
  <c r="K877" i="1"/>
  <c r="K879" i="1"/>
  <c r="K867" i="1"/>
  <c r="K809" i="1"/>
  <c r="K803" i="1"/>
  <c r="K733" i="1"/>
  <c r="K721" i="1"/>
  <c r="K639" i="1"/>
  <c r="Q639" i="1" s="1"/>
  <c r="K647" i="1"/>
  <c r="K885" i="1"/>
  <c r="K883" i="1"/>
  <c r="K881" i="1"/>
  <c r="M24" i="27"/>
  <c r="K868" i="1"/>
  <c r="K792" i="1"/>
  <c r="K798" i="1"/>
  <c r="K734" i="1"/>
  <c r="K722" i="1"/>
  <c r="K658" i="1"/>
  <c r="K646" i="1"/>
  <c r="K564" i="1"/>
  <c r="K572" i="1"/>
  <c r="K884" i="1"/>
  <c r="K882" i="1"/>
  <c r="A737" i="1"/>
  <c r="A585" i="1"/>
  <c r="A341" i="1"/>
  <c r="W815" i="1"/>
  <c r="W663" i="1"/>
  <c r="W511" i="1"/>
  <c r="W343" i="1"/>
  <c r="W267" i="1"/>
  <c r="A887" i="1"/>
  <c r="A659" i="1"/>
  <c r="A339" i="1"/>
  <c r="A735" i="1"/>
  <c r="A507" i="1"/>
  <c r="A183" i="1"/>
  <c r="A109" i="1"/>
  <c r="B28" i="47"/>
  <c r="A811" i="1"/>
  <c r="A786" i="1"/>
  <c r="A8" i="44"/>
  <c r="A314" i="1"/>
  <c r="A865" i="1"/>
  <c r="A713" i="1"/>
  <c r="A561" i="1"/>
  <c r="A485" i="1"/>
  <c r="A263" i="1"/>
  <c r="A107" i="1"/>
  <c r="J816" i="1"/>
  <c r="J740" i="1"/>
  <c r="J588" i="1"/>
  <c r="J436" i="1"/>
  <c r="J48" i="1"/>
  <c r="W47" i="1"/>
  <c r="J188" i="1"/>
  <c r="A185" i="1"/>
  <c r="A7" i="47"/>
  <c r="A265" i="1"/>
  <c r="J344" i="1"/>
  <c r="A431" i="1"/>
  <c r="K860" i="1"/>
  <c r="K856" i="1"/>
  <c r="K852" i="1"/>
  <c r="K824" i="1"/>
  <c r="K744" i="1"/>
  <c r="K780" i="1"/>
  <c r="K748" i="1"/>
  <c r="K708" i="1"/>
  <c r="K676" i="1"/>
  <c r="K672" i="1"/>
  <c r="K624" i="1"/>
  <c r="K628" i="1"/>
  <c r="K596" i="1"/>
  <c r="K552" i="1"/>
  <c r="K524" i="1"/>
  <c r="K532" i="1"/>
  <c r="K456" i="1"/>
  <c r="K460" i="1"/>
  <c r="K348" i="1"/>
  <c r="K364" i="1"/>
  <c r="K380" i="1"/>
  <c r="K312" i="1"/>
  <c r="K296" i="1"/>
  <c r="K280" i="1"/>
  <c r="K228" i="1"/>
  <c r="K212" i="1"/>
  <c r="K196" i="1"/>
  <c r="K148" i="1"/>
  <c r="K132" i="1"/>
  <c r="K840" i="1"/>
  <c r="K836" i="1"/>
  <c r="K820" i="1"/>
  <c r="K760" i="1"/>
  <c r="K764" i="1"/>
  <c r="K768" i="1"/>
  <c r="K668" i="1"/>
  <c r="K692" i="1"/>
  <c r="K696" i="1"/>
  <c r="K592" i="1"/>
  <c r="K608" i="1"/>
  <c r="K612" i="1"/>
  <c r="K516" i="1"/>
  <c r="K528" i="1"/>
  <c r="K520" i="1"/>
  <c r="K472" i="1"/>
  <c r="K468" i="1"/>
  <c r="K444" i="1"/>
  <c r="K356" i="1"/>
  <c r="K372" i="1"/>
  <c r="K388" i="1"/>
  <c r="K304" i="1"/>
  <c r="K288" i="1"/>
  <c r="K272" i="1"/>
  <c r="K220" i="1"/>
  <c r="K204" i="1"/>
  <c r="K156" i="1"/>
  <c r="K140" i="1"/>
  <c r="K124" i="1"/>
  <c r="A864" i="1"/>
  <c r="A712" i="1"/>
  <c r="A636" i="1"/>
  <c r="A392" i="1"/>
  <c r="J637" i="1"/>
  <c r="J561" i="1"/>
  <c r="J393" i="1"/>
  <c r="A47" i="47"/>
  <c r="J713" i="1"/>
  <c r="D434" i="1"/>
  <c r="A34" i="47"/>
  <c r="D394" i="1"/>
  <c r="D714" i="1"/>
  <c r="M394" i="1"/>
  <c r="S435" i="1"/>
  <c r="W393" i="1"/>
  <c r="Q511" i="1"/>
  <c r="O587" i="1"/>
  <c r="W561" i="1"/>
  <c r="S714" i="1"/>
  <c r="U739" i="1"/>
  <c r="W789" i="1"/>
  <c r="M3" i="10"/>
  <c r="A52" i="47"/>
  <c r="U486" i="1"/>
  <c r="K818" i="1"/>
  <c r="K869" i="1"/>
  <c r="G20" i="1"/>
  <c r="G35" i="1"/>
  <c r="A16" i="47"/>
  <c r="B20" i="1"/>
  <c r="A29" i="1"/>
  <c r="A22" i="47"/>
  <c r="A814" i="1"/>
  <c r="A586" i="1"/>
  <c r="A662" i="1"/>
  <c r="A434" i="1"/>
  <c r="A110" i="1"/>
  <c r="A342" i="1"/>
  <c r="A186" i="1"/>
  <c r="A510" i="1"/>
  <c r="D9" i="44"/>
  <c r="Q866" i="1"/>
  <c r="O815" i="1"/>
  <c r="U866" i="1"/>
  <c r="M866" i="1"/>
  <c r="S815" i="1"/>
  <c r="U815" i="1"/>
  <c r="O866" i="1"/>
  <c r="S790" i="1"/>
  <c r="M739" i="1"/>
  <c r="M714" i="1"/>
  <c r="O663" i="1"/>
  <c r="M815" i="1"/>
  <c r="M790" i="1"/>
  <c r="U790" i="1"/>
  <c r="O714" i="1"/>
  <c r="Q714" i="1"/>
  <c r="U638" i="1"/>
  <c r="U587" i="1"/>
  <c r="U562" i="1"/>
  <c r="Q562" i="1"/>
  <c r="M486" i="1"/>
  <c r="O435" i="1"/>
  <c r="O343" i="1"/>
  <c r="S394" i="1"/>
  <c r="M318" i="1"/>
  <c r="U267" i="1"/>
  <c r="Q267" i="1"/>
  <c r="U238" i="1"/>
  <c r="M187" i="1"/>
  <c r="U187" i="1"/>
  <c r="U162" i="1"/>
  <c r="M162" i="1"/>
  <c r="M111" i="1"/>
  <c r="Q36" i="1"/>
  <c r="Q47" i="1"/>
  <c r="O74" i="1"/>
  <c r="S47" i="1"/>
  <c r="S866" i="1"/>
  <c r="O790" i="1"/>
  <c r="Q790" i="1"/>
  <c r="U714" i="1"/>
  <c r="M663" i="1"/>
  <c r="O638" i="1"/>
  <c r="Q587" i="1"/>
  <c r="S638" i="1"/>
  <c r="O562" i="1"/>
  <c r="S562" i="1"/>
  <c r="M511" i="1"/>
  <c r="O486" i="1"/>
  <c r="Q486" i="1"/>
  <c r="U435" i="1"/>
  <c r="M343" i="1"/>
  <c r="S343" i="1"/>
  <c r="O394" i="1"/>
  <c r="S318" i="1"/>
  <c r="Q318" i="1"/>
  <c r="Q187" i="1"/>
  <c r="S238" i="1"/>
  <c r="U111" i="1"/>
  <c r="U47" i="1"/>
  <c r="O162" i="1"/>
  <c r="S111" i="1"/>
  <c r="O36" i="1"/>
  <c r="M74" i="1"/>
  <c r="S36" i="1"/>
  <c r="Q21" i="1"/>
  <c r="Q739" i="1"/>
  <c r="Q663" i="1"/>
  <c r="M587" i="1"/>
  <c r="S511" i="1"/>
  <c r="U511" i="1"/>
  <c r="Q435" i="1"/>
  <c r="Q394" i="1"/>
  <c r="O267" i="1"/>
  <c r="Q238" i="1"/>
  <c r="U21" i="1"/>
  <c r="S162" i="1"/>
  <c r="O21" i="1"/>
  <c r="S74" i="1"/>
  <c r="Q815" i="1"/>
  <c r="O739" i="1"/>
  <c r="U663" i="1"/>
  <c r="M638" i="1"/>
  <c r="O511" i="1"/>
  <c r="M435" i="1"/>
  <c r="U343" i="1"/>
  <c r="U394" i="1"/>
  <c r="U318" i="1"/>
  <c r="O318" i="1"/>
  <c r="O187" i="1"/>
  <c r="U36" i="1"/>
  <c r="Q111" i="1"/>
  <c r="M47" i="1"/>
  <c r="M36" i="1"/>
  <c r="B39" i="47"/>
  <c r="B27" i="47"/>
  <c r="D865" i="1"/>
  <c r="D317" i="1"/>
  <c r="D237" i="1"/>
  <c r="D789" i="1"/>
  <c r="D561" i="1"/>
  <c r="D485" i="1"/>
  <c r="D73" i="1"/>
  <c r="AB865" i="1"/>
  <c r="AB317" i="1"/>
  <c r="AB161" i="1"/>
  <c r="AB789" i="1"/>
  <c r="AB561" i="1"/>
  <c r="AB485" i="1"/>
  <c r="AB237" i="1"/>
  <c r="I816" i="1"/>
  <c r="I588" i="1"/>
  <c r="I740" i="1"/>
  <c r="A51" i="47"/>
  <c r="A39" i="47"/>
  <c r="I48" i="1"/>
  <c r="I512" i="1"/>
  <c r="I344" i="1"/>
  <c r="I268" i="1"/>
  <c r="I188" i="1"/>
  <c r="I112" i="1"/>
  <c r="A862" i="1"/>
  <c r="A710" i="1"/>
  <c r="A390" i="1"/>
  <c r="A70" i="1"/>
  <c r="A558" i="1"/>
  <c r="A41" i="1"/>
  <c r="A634" i="1"/>
  <c r="A158" i="1"/>
  <c r="A28" i="1"/>
  <c r="A813" i="1"/>
  <c r="A661" i="1"/>
  <c r="A509" i="1"/>
  <c r="J864" i="1"/>
  <c r="J788" i="1"/>
  <c r="J636" i="1"/>
  <c r="D814" i="1"/>
  <c r="J865" i="1"/>
  <c r="J789" i="1"/>
  <c r="D866" i="1"/>
  <c r="D562" i="1"/>
  <c r="K872" i="1"/>
  <c r="K870" i="1"/>
  <c r="K886" i="1"/>
  <c r="K880" i="1"/>
  <c r="K878" i="1"/>
  <c r="M25" i="27"/>
  <c r="K858" i="1"/>
  <c r="K842" i="1"/>
  <c r="K826" i="1"/>
  <c r="K822" i="1"/>
  <c r="K850" i="1"/>
  <c r="K834" i="1"/>
  <c r="AO508" i="1"/>
  <c r="AO44" i="1"/>
  <c r="A2" i="42"/>
  <c r="A3" i="46"/>
  <c r="AO660" i="1"/>
  <c r="AO184" i="1"/>
  <c r="AO45" i="1"/>
  <c r="AO340" i="1"/>
  <c r="AO509" i="1"/>
  <c r="AO812" i="1"/>
  <c r="AO736" i="1"/>
  <c r="A2" i="43"/>
  <c r="A2" i="41"/>
  <c r="AO264" i="1"/>
  <c r="AO584" i="1"/>
  <c r="AO432" i="1"/>
  <c r="AO185" i="1"/>
  <c r="AO186" i="1" s="1"/>
  <c r="B2" i="46"/>
  <c r="AO108" i="1"/>
  <c r="Q104" i="1" l="1"/>
  <c r="AY104" i="1" s="1"/>
  <c r="O104" i="1"/>
  <c r="AX104" i="1" s="1"/>
  <c r="M104" i="1"/>
  <c r="O103" i="1"/>
  <c r="AS103" i="1" s="1"/>
  <c r="M103" i="1"/>
  <c r="Q103" i="1"/>
  <c r="AT103" i="1" s="1"/>
  <c r="Q100" i="1"/>
  <c r="AY100" i="1" s="1"/>
  <c r="O100" i="1"/>
  <c r="AX100" i="1" s="1"/>
  <c r="M100" i="1"/>
  <c r="O99" i="1"/>
  <c r="AS99" i="1" s="1"/>
  <c r="Q99" i="1"/>
  <c r="AT99" i="1" s="1"/>
  <c r="M99" i="1"/>
  <c r="O95" i="1"/>
  <c r="M95" i="1"/>
  <c r="Q95" i="1"/>
  <c r="Q96" i="1"/>
  <c r="O96" i="1"/>
  <c r="M96" i="1"/>
  <c r="O91" i="1"/>
  <c r="M91" i="1"/>
  <c r="Q91" i="1"/>
  <c r="Q92" i="1"/>
  <c r="O92" i="1"/>
  <c r="M92" i="1"/>
  <c r="M88" i="1"/>
  <c r="Q88" i="1"/>
  <c r="O88" i="1"/>
  <c r="Q87" i="1"/>
  <c r="O87" i="1"/>
  <c r="M87" i="1"/>
  <c r="O83" i="1"/>
  <c r="M83" i="1"/>
  <c r="Q83" i="1"/>
  <c r="Q84" i="1"/>
  <c r="O84" i="1"/>
  <c r="M84" i="1"/>
  <c r="O256" i="1"/>
  <c r="AX256" i="1" s="1"/>
  <c r="M256" i="1"/>
  <c r="Q256" i="1"/>
  <c r="AY256" i="1" s="1"/>
  <c r="M255" i="1"/>
  <c r="Q255" i="1"/>
  <c r="O255" i="1"/>
  <c r="AS255" i="1" s="1"/>
  <c r="O251" i="1"/>
  <c r="AS251" i="1" s="1"/>
  <c r="M251" i="1"/>
  <c r="Q251" i="1"/>
  <c r="AT251" i="1" s="1"/>
  <c r="Q252" i="1"/>
  <c r="AY252" i="1" s="1"/>
  <c r="O252" i="1"/>
  <c r="AX252" i="1" s="1"/>
  <c r="M252" i="1"/>
  <c r="M247" i="1"/>
  <c r="Q247" i="1"/>
  <c r="AT247" i="1" s="1"/>
  <c r="O247" i="1"/>
  <c r="AS247" i="1" s="1"/>
  <c r="Q248" i="1"/>
  <c r="AY248" i="1" s="1"/>
  <c r="O248" i="1"/>
  <c r="AX248" i="1" s="1"/>
  <c r="M248" i="1"/>
  <c r="Q244" i="1"/>
  <c r="AY244" i="1" s="1"/>
  <c r="O244" i="1"/>
  <c r="AX244" i="1" s="1"/>
  <c r="M244" i="1"/>
  <c r="O243" i="1"/>
  <c r="AS243" i="1" s="1"/>
  <c r="M243" i="1"/>
  <c r="Q243" i="1"/>
  <c r="AT243" i="1" s="1"/>
  <c r="M240" i="1"/>
  <c r="O240" i="1"/>
  <c r="AX240" i="1" s="1"/>
  <c r="M239" i="1"/>
  <c r="O239" i="1"/>
  <c r="AS239" i="1" s="1"/>
  <c r="AY240" i="1"/>
  <c r="M716" i="1"/>
  <c r="O716" i="1"/>
  <c r="AX716" i="1" s="1"/>
  <c r="M715" i="1"/>
  <c r="O715" i="1"/>
  <c r="AS715" i="1" s="1"/>
  <c r="AT715" i="1"/>
  <c r="AY716" i="1"/>
  <c r="Q488" i="1"/>
  <c r="AY488" i="1" s="1"/>
  <c r="O488" i="1"/>
  <c r="AX488" i="1" s="1"/>
  <c r="M487" i="1"/>
  <c r="Q487" i="1"/>
  <c r="AT487" i="1" s="1"/>
  <c r="O487" i="1"/>
  <c r="AS487" i="1" s="1"/>
  <c r="M640" i="1"/>
  <c r="O640" i="1"/>
  <c r="AX640" i="1" s="1"/>
  <c r="M639" i="1"/>
  <c r="O639" i="1"/>
  <c r="AS639" i="1" s="1"/>
  <c r="Q644" i="1"/>
  <c r="AY644" i="1" s="1"/>
  <c r="O644" i="1"/>
  <c r="AX644" i="1" s="1"/>
  <c r="M644" i="1"/>
  <c r="O643" i="1"/>
  <c r="AS643" i="1" s="1"/>
  <c r="M643" i="1"/>
  <c r="Q643" i="1"/>
  <c r="AT643" i="1" s="1"/>
  <c r="AT639" i="1"/>
  <c r="AY640" i="1"/>
  <c r="Q572" i="1"/>
  <c r="AY572" i="1" s="1"/>
  <c r="M572" i="1"/>
  <c r="O572" i="1"/>
  <c r="AX572" i="1" s="1"/>
  <c r="O571" i="1"/>
  <c r="AS571" i="1" s="1"/>
  <c r="M571" i="1"/>
  <c r="Q571" i="1"/>
  <c r="AT571" i="1" s="1"/>
  <c r="O567" i="1"/>
  <c r="AS567" i="1" s="1"/>
  <c r="M567" i="1"/>
  <c r="AR567" i="1" s="1"/>
  <c r="Q567" i="1"/>
  <c r="AT567" i="1" s="1"/>
  <c r="Q568" i="1"/>
  <c r="AY568" i="1" s="1"/>
  <c r="O568" i="1"/>
  <c r="AX568" i="1" s="1"/>
  <c r="M568" i="1"/>
  <c r="AW568" i="1" s="1"/>
  <c r="O563" i="1"/>
  <c r="AS563" i="1" s="1"/>
  <c r="M563" i="1"/>
  <c r="AR563" i="1" s="1"/>
  <c r="Q563" i="1"/>
  <c r="AT563" i="1" s="1"/>
  <c r="Q564" i="1"/>
  <c r="AY564" i="1" s="1"/>
  <c r="O564" i="1"/>
  <c r="AX564" i="1" s="1"/>
  <c r="M564" i="1"/>
  <c r="AW564" i="1" s="1"/>
  <c r="Q404" i="1"/>
  <c r="AY404" i="1" s="1"/>
  <c r="O404" i="1"/>
  <c r="AX404" i="1" s="1"/>
  <c r="M404" i="1"/>
  <c r="O403" i="1"/>
  <c r="AS403" i="1" s="1"/>
  <c r="M403" i="1"/>
  <c r="Q403" i="1"/>
  <c r="AT403" i="1" s="1"/>
  <c r="O427" i="1"/>
  <c r="AS427" i="1" s="1"/>
  <c r="Q427" i="1"/>
  <c r="AT427" i="1" s="1"/>
  <c r="M427" i="1"/>
  <c r="Q428" i="1"/>
  <c r="AY428" i="1" s="1"/>
  <c r="M428" i="1"/>
  <c r="O428" i="1"/>
  <c r="AX428" i="1" s="1"/>
  <c r="O423" i="1"/>
  <c r="AS423" i="1" s="1"/>
  <c r="M423" i="1"/>
  <c r="Q423" i="1"/>
  <c r="AT423" i="1" s="1"/>
  <c r="Q424" i="1"/>
  <c r="AY424" i="1" s="1"/>
  <c r="O424" i="1"/>
  <c r="AX424" i="1" s="1"/>
  <c r="M424" i="1"/>
  <c r="Q420" i="1"/>
  <c r="AY420" i="1" s="1"/>
  <c r="O420" i="1"/>
  <c r="AX420" i="1" s="1"/>
  <c r="M420" i="1"/>
  <c r="O419" i="1"/>
  <c r="AS419" i="1" s="1"/>
  <c r="M419" i="1"/>
  <c r="Q419" i="1"/>
  <c r="AT419" i="1" s="1"/>
  <c r="O415" i="1"/>
  <c r="AS415" i="1" s="1"/>
  <c r="M415" i="1"/>
  <c r="Q415" i="1"/>
  <c r="AT415" i="1" s="1"/>
  <c r="Q416" i="1"/>
  <c r="AY416" i="1" s="1"/>
  <c r="O416" i="1"/>
  <c r="AX416" i="1" s="1"/>
  <c r="M416" i="1"/>
  <c r="Q412" i="1"/>
  <c r="AY412" i="1" s="1"/>
  <c r="M412" i="1"/>
  <c r="O412" i="1"/>
  <c r="AX412" i="1" s="1"/>
  <c r="O411" i="1"/>
  <c r="AS411" i="1" s="1"/>
  <c r="M411" i="1"/>
  <c r="Q411" i="1"/>
  <c r="AT411" i="1" s="1"/>
  <c r="O407" i="1"/>
  <c r="AS407" i="1" s="1"/>
  <c r="M407" i="1"/>
  <c r="Q407" i="1"/>
  <c r="AT407" i="1" s="1"/>
  <c r="Q408" i="1"/>
  <c r="AY408" i="1" s="1"/>
  <c r="O408" i="1"/>
  <c r="AX408" i="1" s="1"/>
  <c r="M408" i="1"/>
  <c r="O399" i="1"/>
  <c r="AS399" i="1" s="1"/>
  <c r="M399" i="1"/>
  <c r="Q399" i="1"/>
  <c r="AT399" i="1" s="1"/>
  <c r="Q400" i="1"/>
  <c r="AY400" i="1" s="1"/>
  <c r="M400" i="1"/>
  <c r="O400" i="1"/>
  <c r="AX400" i="1" s="1"/>
  <c r="O395" i="1"/>
  <c r="AS395" i="1" s="1"/>
  <c r="M395" i="1"/>
  <c r="Q395" i="1"/>
  <c r="AT395" i="1" s="1"/>
  <c r="Q396" i="1"/>
  <c r="AY396" i="1" s="1"/>
  <c r="M396" i="1"/>
  <c r="O396" i="1"/>
  <c r="AX396" i="1" s="1"/>
  <c r="Q332" i="1"/>
  <c r="AY332" i="1" s="1"/>
  <c r="O332" i="1"/>
  <c r="AX332" i="1" s="1"/>
  <c r="M332" i="1"/>
  <c r="O331" i="1"/>
  <c r="AS331" i="1" s="1"/>
  <c r="M331" i="1"/>
  <c r="Q331" i="1"/>
  <c r="AT331" i="1" s="1"/>
  <c r="Q328" i="1"/>
  <c r="AY328" i="1" s="1"/>
  <c r="O328" i="1"/>
  <c r="AX328" i="1" s="1"/>
  <c r="M328" i="1"/>
  <c r="O327" i="1"/>
  <c r="AS327" i="1" s="1"/>
  <c r="M327" i="1"/>
  <c r="Q327" i="1"/>
  <c r="AT327" i="1" s="1"/>
  <c r="Q324" i="1"/>
  <c r="AY324" i="1" s="1"/>
  <c r="O324" i="1"/>
  <c r="AX324" i="1" s="1"/>
  <c r="M324" i="1"/>
  <c r="O323" i="1"/>
  <c r="AS323" i="1" s="1"/>
  <c r="M323" i="1"/>
  <c r="Q323" i="1"/>
  <c r="AT323" i="1" s="1"/>
  <c r="O319" i="1"/>
  <c r="AS319" i="1" s="1"/>
  <c r="M319" i="1"/>
  <c r="Q319" i="1"/>
  <c r="AT319" i="1" s="1"/>
  <c r="Q320" i="1"/>
  <c r="AY320" i="1" s="1"/>
  <c r="O320" i="1"/>
  <c r="AX320" i="1" s="1"/>
  <c r="M320" i="1"/>
  <c r="AT255" i="1"/>
  <c r="AT239" i="1"/>
  <c r="O179" i="1"/>
  <c r="AS179" i="1" s="1"/>
  <c r="M179" i="1"/>
  <c r="Q179" i="1"/>
  <c r="AT179" i="1" s="1"/>
  <c r="Q180" i="1"/>
  <c r="AY180" i="1" s="1"/>
  <c r="O180" i="1"/>
  <c r="AX180" i="1" s="1"/>
  <c r="M180" i="1"/>
  <c r="O175" i="1"/>
  <c r="AS175" i="1" s="1"/>
  <c r="M175" i="1"/>
  <c r="Q175" i="1"/>
  <c r="AT175" i="1" s="1"/>
  <c r="Q176" i="1"/>
  <c r="AY176" i="1" s="1"/>
  <c r="O176" i="1"/>
  <c r="AX176" i="1" s="1"/>
  <c r="M176" i="1"/>
  <c r="O171" i="1"/>
  <c r="AS171" i="1" s="1"/>
  <c r="M171" i="1"/>
  <c r="Q171" i="1"/>
  <c r="AT171" i="1" s="1"/>
  <c r="Q172" i="1"/>
  <c r="AY172" i="1" s="1"/>
  <c r="O172" i="1"/>
  <c r="AX172" i="1" s="1"/>
  <c r="M172" i="1"/>
  <c r="Q168" i="1"/>
  <c r="AY168" i="1" s="1"/>
  <c r="O168" i="1"/>
  <c r="AX168" i="1" s="1"/>
  <c r="M168" i="1"/>
  <c r="O167" i="1"/>
  <c r="AS167" i="1" s="1"/>
  <c r="M167" i="1"/>
  <c r="Q167" i="1"/>
  <c r="AT167" i="1" s="1"/>
  <c r="O163" i="1"/>
  <c r="AS163" i="1" s="1"/>
  <c r="Q163" i="1"/>
  <c r="AT163" i="1" s="1"/>
  <c r="Q164" i="1"/>
  <c r="AY164" i="1" s="1"/>
  <c r="O164" i="1"/>
  <c r="AX164" i="1" s="1"/>
  <c r="M164" i="1"/>
  <c r="AZ568" i="1"/>
  <c r="H74" i="27" s="1"/>
  <c r="Q25" i="27" s="1"/>
  <c r="AU567" i="1"/>
  <c r="AN186" i="1"/>
  <c r="AL186" i="1"/>
  <c r="AM186" i="1"/>
  <c r="AN510" i="1"/>
  <c r="AL510" i="1"/>
  <c r="AM510" i="1"/>
  <c r="F788" i="1"/>
  <c r="AP788" i="1" s="1"/>
  <c r="F62" i="35"/>
  <c r="Y5" i="35" s="1"/>
  <c r="W788" i="1"/>
  <c r="AQ788" i="1" s="1"/>
  <c r="Q62" i="35"/>
  <c r="Y6" i="35" s="1"/>
  <c r="O16" i="38"/>
  <c r="O17" i="37"/>
  <c r="O16" i="35"/>
  <c r="O16" i="39"/>
  <c r="G68" i="27"/>
  <c r="AL46" i="1"/>
  <c r="AM46" i="1"/>
  <c r="AN46" i="1"/>
  <c r="C2" i="46"/>
  <c r="W864" i="1"/>
  <c r="AQ864" i="1" s="1"/>
  <c r="F864" i="1"/>
  <c r="AP864" i="1" s="1"/>
  <c r="E67" i="27"/>
  <c r="I74" i="27"/>
  <c r="R25" i="27" s="1"/>
  <c r="G66" i="27"/>
  <c r="G69" i="27"/>
  <c r="G67" i="27"/>
  <c r="E69" i="27"/>
  <c r="H73" i="27"/>
  <c r="Q24" i="27" s="1"/>
  <c r="E66" i="27"/>
  <c r="I73" i="27"/>
  <c r="R24" i="27" s="1"/>
  <c r="E68" i="27"/>
  <c r="AO109" i="1"/>
  <c r="B2" i="43"/>
  <c r="A3" i="41"/>
  <c r="AM187" i="1"/>
  <c r="A3" i="43"/>
  <c r="AO187" i="1"/>
  <c r="AO265" i="1"/>
  <c r="AO585" i="1"/>
  <c r="AM47" i="1"/>
  <c r="AO510" i="1"/>
  <c r="AO341" i="1"/>
  <c r="AM511" i="1"/>
  <c r="AO737" i="1"/>
  <c r="AL511" i="1"/>
  <c r="A4" i="46"/>
  <c r="AL47" i="1"/>
  <c r="AO813" i="1"/>
  <c r="AL187" i="1"/>
  <c r="AO433" i="1"/>
  <c r="AO434" i="1" s="1"/>
  <c r="B3" i="46"/>
  <c r="AO661" i="1"/>
  <c r="AO738" i="1"/>
  <c r="B2" i="41"/>
  <c r="B2" i="42"/>
  <c r="A3" i="42"/>
  <c r="AO46" i="1"/>
  <c r="AO47" i="1" s="1"/>
  <c r="AO342" i="1"/>
  <c r="AO266" i="1"/>
  <c r="AO110" i="1"/>
  <c r="AN110" i="1" l="1"/>
  <c r="AL110" i="1"/>
  <c r="AM110" i="1"/>
  <c r="W712" i="1"/>
  <c r="AQ712" i="1" s="1"/>
  <c r="F712" i="1"/>
  <c r="AP712" i="1" s="1"/>
  <c r="AQ715" i="1"/>
  <c r="AW716" i="1"/>
  <c r="AP715" i="1"/>
  <c r="AR715" i="1"/>
  <c r="W636" i="1"/>
  <c r="AQ636" i="1" s="1"/>
  <c r="AQ643" i="1"/>
  <c r="AW644" i="1"/>
  <c r="AP643" i="1"/>
  <c r="AR643" i="1"/>
  <c r="AQ639" i="1"/>
  <c r="AW640" i="1"/>
  <c r="AP639" i="1"/>
  <c r="AR639" i="1"/>
  <c r="F636" i="1"/>
  <c r="AP636" i="1" s="1"/>
  <c r="W484" i="1"/>
  <c r="AQ484" i="1" s="1"/>
  <c r="F484" i="1"/>
  <c r="AP484" i="1" s="1"/>
  <c r="AW488" i="1"/>
  <c r="AQ487" i="1"/>
  <c r="AR487" i="1"/>
  <c r="AP487" i="1"/>
  <c r="AQ403" i="1"/>
  <c r="AW404" i="1"/>
  <c r="AR403" i="1"/>
  <c r="AP403" i="1"/>
  <c r="AR427" i="1"/>
  <c r="AP427" i="1"/>
  <c r="AQ427" i="1"/>
  <c r="AW428" i="1"/>
  <c r="AW424" i="1"/>
  <c r="AQ423" i="1"/>
  <c r="AR423" i="1"/>
  <c r="AP423" i="1"/>
  <c r="AW420" i="1"/>
  <c r="AQ419" i="1"/>
  <c r="AR419" i="1"/>
  <c r="AP419" i="1"/>
  <c r="AQ415" i="1"/>
  <c r="AW416" i="1"/>
  <c r="AR415" i="1"/>
  <c r="AP415" i="1"/>
  <c r="AQ411" i="1"/>
  <c r="AW412" i="1"/>
  <c r="F392" i="1"/>
  <c r="AP392" i="1" s="1"/>
  <c r="AR411" i="1"/>
  <c r="AP411" i="1"/>
  <c r="AQ407" i="1"/>
  <c r="AW408" i="1"/>
  <c r="AR407" i="1"/>
  <c r="AP407" i="1"/>
  <c r="F236" i="1"/>
  <c r="AP236" i="1" s="1"/>
  <c r="AP399" i="1"/>
  <c r="AR399" i="1"/>
  <c r="AQ399" i="1"/>
  <c r="AW400" i="1"/>
  <c r="W392" i="1"/>
  <c r="AQ392" i="1" s="1"/>
  <c r="AR395" i="1"/>
  <c r="AP395" i="1"/>
  <c r="AQ395" i="1"/>
  <c r="AW396" i="1"/>
  <c r="AQ331" i="1"/>
  <c r="AW332" i="1"/>
  <c r="AP331" i="1"/>
  <c r="AR331" i="1"/>
  <c r="AQ327" i="1"/>
  <c r="AW328" i="1"/>
  <c r="W316" i="1"/>
  <c r="AQ316" i="1" s="1"/>
  <c r="AP327" i="1"/>
  <c r="AR327" i="1"/>
  <c r="AQ323" i="1"/>
  <c r="AW324" i="1"/>
  <c r="AP323" i="1"/>
  <c r="AR323" i="1"/>
  <c r="AQ319" i="1"/>
  <c r="AW320" i="1"/>
  <c r="AP319" i="1"/>
  <c r="AR319" i="1"/>
  <c r="F316" i="1"/>
  <c r="AP316" i="1" s="1"/>
  <c r="AQ255" i="1"/>
  <c r="AW256" i="1"/>
  <c r="AR255" i="1"/>
  <c r="AP255" i="1"/>
  <c r="AQ251" i="1"/>
  <c r="AW252" i="1"/>
  <c r="AR251" i="1"/>
  <c r="AP251" i="1"/>
  <c r="AQ247" i="1"/>
  <c r="AW248" i="1"/>
  <c r="AR247" i="1"/>
  <c r="AP247" i="1"/>
  <c r="AW244" i="1"/>
  <c r="AQ243" i="1"/>
  <c r="AP243" i="1"/>
  <c r="AR243" i="1"/>
  <c r="AW240" i="1"/>
  <c r="AQ239" i="1"/>
  <c r="AR239" i="1"/>
  <c r="AP239" i="1"/>
  <c r="W236" i="1"/>
  <c r="AQ236" i="1" s="1"/>
  <c r="AQ179" i="1"/>
  <c r="AW180" i="1"/>
  <c r="AR179" i="1"/>
  <c r="AP179" i="1"/>
  <c r="AQ175" i="1"/>
  <c r="AW176" i="1"/>
  <c r="AR175" i="1"/>
  <c r="AP175" i="1"/>
  <c r="AQ171" i="1"/>
  <c r="AW172" i="1"/>
  <c r="AR171" i="1"/>
  <c r="AP171" i="1"/>
  <c r="AQ167" i="1"/>
  <c r="AW168" i="1"/>
  <c r="AR167" i="1"/>
  <c r="AP167" i="1"/>
  <c r="F160" i="1"/>
  <c r="AP160" i="1" s="1"/>
  <c r="W160" i="1"/>
  <c r="AQ160" i="1" s="1"/>
  <c r="AQ163" i="1"/>
  <c r="AW164" i="1"/>
  <c r="AR163" i="1"/>
  <c r="AP163" i="1"/>
  <c r="AW104" i="1"/>
  <c r="AQ103" i="1"/>
  <c r="AR103" i="1"/>
  <c r="AP103" i="1"/>
  <c r="AQ99" i="1"/>
  <c r="AW100" i="1"/>
  <c r="AR99" i="1"/>
  <c r="AP99" i="1"/>
  <c r="AN434" i="1"/>
  <c r="AL434" i="1"/>
  <c r="AM434" i="1"/>
  <c r="AM266" i="1"/>
  <c r="AL266" i="1"/>
  <c r="AN266" i="1"/>
  <c r="AN662" i="1"/>
  <c r="AM662" i="1"/>
  <c r="AL662" i="1"/>
  <c r="AW572" i="1"/>
  <c r="AQ571" i="1"/>
  <c r="AR571" i="1"/>
  <c r="AP571" i="1"/>
  <c r="AP563" i="1"/>
  <c r="AQ563" i="1"/>
  <c r="W560" i="1"/>
  <c r="AQ560" i="1" s="1"/>
  <c r="F560" i="1"/>
  <c r="AP560" i="1" s="1"/>
  <c r="AP567" i="1"/>
  <c r="AQ567" i="1"/>
  <c r="AM738" i="1"/>
  <c r="AL738" i="1"/>
  <c r="AN738" i="1"/>
  <c r="AL814" i="1"/>
  <c r="AM814" i="1"/>
  <c r="AN814" i="1"/>
  <c r="AN342" i="1"/>
  <c r="AL342" i="1"/>
  <c r="AM342" i="1"/>
  <c r="AM586" i="1"/>
  <c r="AN586" i="1"/>
  <c r="AL586" i="1"/>
  <c r="Q16" i="39"/>
  <c r="O34" i="39"/>
  <c r="Q16" i="35"/>
  <c r="O34" i="35"/>
  <c r="Q17" i="37"/>
  <c r="O35" i="37"/>
  <c r="Q16" i="38"/>
  <c r="O34" i="38"/>
  <c r="C3" i="46"/>
  <c r="C2" i="43"/>
  <c r="B11" i="44" s="1"/>
  <c r="D2" i="42"/>
  <c r="H2" i="42"/>
  <c r="E2" i="42"/>
  <c r="F2" i="42"/>
  <c r="G2" i="42" s="1"/>
  <c r="I2" i="42"/>
  <c r="C2" i="42"/>
  <c r="C2" i="41"/>
  <c r="A11" i="44" s="1"/>
  <c r="R26" i="27"/>
  <c r="I66" i="27"/>
  <c r="I68" i="27"/>
  <c r="I69" i="27"/>
  <c r="I67" i="27"/>
  <c r="Q26" i="27"/>
  <c r="AO111" i="1"/>
  <c r="AO112" i="1" s="1"/>
  <c r="AL663" i="1"/>
  <c r="AL343" i="1"/>
  <c r="AL815" i="1"/>
  <c r="AO435" i="1"/>
  <c r="AM343" i="1"/>
  <c r="AM188" i="1"/>
  <c r="A4" i="43"/>
  <c r="AM663" i="1"/>
  <c r="AM512" i="1"/>
  <c r="B4" i="46"/>
  <c r="AO739" i="1"/>
  <c r="AM587" i="1"/>
  <c r="AM815" i="1"/>
  <c r="AL435" i="1"/>
  <c r="AO662" i="1"/>
  <c r="AL111" i="1"/>
  <c r="AL112" i="1" s="1"/>
  <c r="AL113" i="1" s="1"/>
  <c r="AO113" i="1"/>
  <c r="AO48" i="1"/>
  <c r="AL267" i="1"/>
  <c r="A5" i="46"/>
  <c r="A4" i="42"/>
  <c r="B3" i="43"/>
  <c r="AO343" i="1"/>
  <c r="AL188" i="1"/>
  <c r="AL739" i="1"/>
  <c r="AO188" i="1"/>
  <c r="AO511" i="1"/>
  <c r="AO512" i="1" s="1"/>
  <c r="AM111" i="1"/>
  <c r="B3" i="42"/>
  <c r="B3" i="41"/>
  <c r="AM739" i="1"/>
  <c r="AL512" i="1"/>
  <c r="AO267" i="1"/>
  <c r="AM435" i="1"/>
  <c r="AL48" i="1"/>
  <c r="A4" i="41"/>
  <c r="AO586" i="1"/>
  <c r="AO587" i="1" s="1"/>
  <c r="AO814" i="1"/>
  <c r="AO815" i="1" s="1"/>
  <c r="AO663" i="1"/>
  <c r="AM267" i="1"/>
  <c r="AM48" i="1"/>
  <c r="AL587" i="1"/>
  <c r="S16" i="38" l="1"/>
  <c r="S34" i="38" s="1"/>
  <c r="Q34" i="38"/>
  <c r="S16" i="35"/>
  <c r="S34" i="35" s="1"/>
  <c r="Q34" i="35"/>
  <c r="Q35" i="37"/>
  <c r="S17" i="37"/>
  <c r="S35" i="37" s="1"/>
  <c r="S16" i="39"/>
  <c r="S34" i="39" s="1"/>
  <c r="Q34" i="39"/>
  <c r="E3" i="42"/>
  <c r="F3" i="42"/>
  <c r="G3" i="42" s="1"/>
  <c r="D3" i="42"/>
  <c r="I3" i="42"/>
  <c r="H3" i="42"/>
  <c r="C3" i="42"/>
  <c r="C3" i="41"/>
  <c r="A12" i="44" s="1"/>
  <c r="C4" i="46"/>
  <c r="C3" i="43"/>
  <c r="B12" i="44" s="1"/>
  <c r="A68" i="27"/>
  <c r="A67" i="27"/>
  <c r="A69" i="27"/>
  <c r="E11" i="44"/>
  <c r="F11" i="44" s="1"/>
  <c r="C11" i="44"/>
  <c r="G11" i="44"/>
  <c r="A66" i="27"/>
  <c r="AM268" i="1"/>
  <c r="AL436" i="1"/>
  <c r="AO816" i="1"/>
  <c r="AM344" i="1"/>
  <c r="AL437" i="1"/>
  <c r="AO740" i="1"/>
  <c r="AL588" i="1"/>
  <c r="AM740" i="1"/>
  <c r="AM513" i="1"/>
  <c r="AO664" i="1"/>
  <c r="AL344" i="1"/>
  <c r="A6" i="46"/>
  <c r="AL513" i="1"/>
  <c r="AL189" i="1"/>
  <c r="AO114" i="1"/>
  <c r="AM269" i="1"/>
  <c r="AO189" i="1"/>
  <c r="AM112" i="1"/>
  <c r="AM113" i="1" s="1"/>
  <c r="B4" i="42"/>
  <c r="AL740" i="1"/>
  <c r="B5" i="46"/>
  <c r="AL49" i="1"/>
  <c r="AL816" i="1"/>
  <c r="AL268" i="1"/>
  <c r="AL269" i="1" s="1"/>
  <c r="AO268" i="1"/>
  <c r="AO588" i="1"/>
  <c r="AM588" i="1"/>
  <c r="AM114" i="1"/>
  <c r="AO513" i="1"/>
  <c r="AL664" i="1"/>
  <c r="AO49" i="1"/>
  <c r="AL114" i="1"/>
  <c r="AL665" i="1"/>
  <c r="B4" i="43"/>
  <c r="AM189" i="1"/>
  <c r="AM436" i="1"/>
  <c r="AM664" i="1"/>
  <c r="AM665" i="1" s="1"/>
  <c r="AM49" i="1"/>
  <c r="AM437" i="1"/>
  <c r="AM816" i="1"/>
  <c r="A5" i="43"/>
  <c r="AO344" i="1"/>
  <c r="AO436" i="1"/>
  <c r="AO437" i="1" s="1"/>
  <c r="A5" i="42"/>
  <c r="A5" i="41"/>
  <c r="B4" i="41"/>
  <c r="D11" i="44"/>
  <c r="E20" i="44" l="1"/>
  <c r="C5" i="46"/>
  <c r="C4" i="41"/>
  <c r="A13" i="44" s="1"/>
  <c r="D4" i="42"/>
  <c r="H4" i="42"/>
  <c r="E4" i="42"/>
  <c r="F4" i="42"/>
  <c r="G4" i="42" s="1"/>
  <c r="I4" i="42"/>
  <c r="C4" i="42"/>
  <c r="C4" i="43"/>
  <c r="B13" i="44" s="1"/>
  <c r="C20" i="44"/>
  <c r="G20" i="44"/>
  <c r="AO269" i="1"/>
  <c r="AO270" i="1" s="1"/>
  <c r="AL438" i="1"/>
  <c r="AL817" i="1"/>
  <c r="AL589" i="1"/>
  <c r="AL666" i="1"/>
  <c r="AO514" i="1"/>
  <c r="AL345" i="1"/>
  <c r="AM514" i="1"/>
  <c r="AM115" i="1"/>
  <c r="H11" i="44"/>
  <c r="I11" i="44"/>
  <c r="AL270" i="1"/>
  <c r="AM345" i="1"/>
  <c r="AO190" i="1"/>
  <c r="AL667" i="1"/>
  <c r="AM190" i="1"/>
  <c r="AM666" i="1"/>
  <c r="A7" i="46"/>
  <c r="AL741" i="1"/>
  <c r="AO438" i="1"/>
  <c r="AO50" i="1"/>
  <c r="AO665" i="1"/>
  <c r="AO817" i="1"/>
  <c r="AM438" i="1"/>
  <c r="AM589" i="1"/>
  <c r="A6" i="43"/>
  <c r="AM741" i="1"/>
  <c r="AM270" i="1"/>
  <c r="AM817" i="1"/>
  <c r="B5" i="41"/>
  <c r="AO345" i="1"/>
  <c r="AO741" i="1"/>
  <c r="AL514" i="1"/>
  <c r="AL190" i="1"/>
  <c r="AL50" i="1"/>
  <c r="AL271" i="1"/>
  <c r="AO271" i="1"/>
  <c r="B5" i="43"/>
  <c r="AO589" i="1"/>
  <c r="B6" i="46"/>
  <c r="AM50" i="1"/>
  <c r="AL115" i="1"/>
  <c r="AL116" i="1" s="1"/>
  <c r="AO115" i="1"/>
  <c r="B5" i="42"/>
  <c r="AL439" i="1"/>
  <c r="A6" i="41"/>
  <c r="AN114" i="1"/>
  <c r="A6" i="42"/>
  <c r="D20" i="44"/>
  <c r="C5" i="43" l="1"/>
  <c r="B14" i="44" s="1"/>
  <c r="C5" i="41"/>
  <c r="A14" i="44" s="1"/>
  <c r="E5" i="42"/>
  <c r="D5" i="42"/>
  <c r="F5" i="42"/>
  <c r="G5" i="42" s="1"/>
  <c r="H5" i="42"/>
  <c r="I5" i="42"/>
  <c r="C5" i="42"/>
  <c r="C6" i="46"/>
  <c r="E26" i="44"/>
  <c r="G26" i="44"/>
  <c r="C26" i="44"/>
  <c r="AO272" i="1"/>
  <c r="AO191" i="1"/>
  <c r="AL346" i="1"/>
  <c r="AO515" i="1"/>
  <c r="AM742" i="1"/>
  <c r="AN270" i="1"/>
  <c r="AO666" i="1"/>
  <c r="B6" i="42"/>
  <c r="AO742" i="1"/>
  <c r="AO51" i="1"/>
  <c r="A7" i="43"/>
  <c r="B6" i="41"/>
  <c r="AM116" i="1"/>
  <c r="AO818" i="1"/>
  <c r="AL51" i="1"/>
  <c r="AL515" i="1"/>
  <c r="AL516" i="1" s="1"/>
  <c r="AO273" i="1"/>
  <c r="AM51" i="1"/>
  <c r="AM439" i="1"/>
  <c r="B6" i="43"/>
  <c r="AN514" i="1"/>
  <c r="AM515" i="1"/>
  <c r="A8" i="46"/>
  <c r="AL272" i="1"/>
  <c r="AO116" i="1"/>
  <c r="AM346" i="1"/>
  <c r="AM191" i="1"/>
  <c r="AO590" i="1"/>
  <c r="AN666" i="1"/>
  <c r="AN190" i="1"/>
  <c r="AL668" i="1"/>
  <c r="AM590" i="1"/>
  <c r="AN438" i="1"/>
  <c r="AN50" i="1"/>
  <c r="AO439" i="1"/>
  <c r="AO440" i="1" s="1"/>
  <c r="AL590" i="1"/>
  <c r="AL591" i="1" s="1"/>
  <c r="B7" i="46"/>
  <c r="A7" i="41"/>
  <c r="D26" i="44"/>
  <c r="A114" i="1"/>
  <c r="AO192" i="1"/>
  <c r="A7" i="42"/>
  <c r="AL117" i="1"/>
  <c r="AL818" i="1"/>
  <c r="AM818" i="1"/>
  <c r="AL440" i="1"/>
  <c r="AL742" i="1"/>
  <c r="AL347" i="1"/>
  <c r="I20" i="44"/>
  <c r="AL52" i="1"/>
  <c r="AL191" i="1"/>
  <c r="H20" i="44"/>
  <c r="AL192" i="1"/>
  <c r="AM667" i="1"/>
  <c r="AM271" i="1"/>
  <c r="AO346" i="1"/>
  <c r="G32" i="44" l="1"/>
  <c r="F6" i="42"/>
  <c r="G6" i="42" s="1"/>
  <c r="H6" i="42"/>
  <c r="D6" i="42"/>
  <c r="E6" i="42"/>
  <c r="C6" i="42"/>
  <c r="I6" i="42"/>
  <c r="C6" i="43"/>
  <c r="B15" i="44" s="1"/>
  <c r="C6" i="41"/>
  <c r="A15" i="44" s="1"/>
  <c r="C7" i="46"/>
  <c r="E32" i="44"/>
  <c r="C32" i="44"/>
  <c r="AL743" i="1"/>
  <c r="A8" i="42"/>
  <c r="H32" i="44"/>
  <c r="A270" i="1"/>
  <c r="AL441" i="1"/>
  <c r="AM516" i="1"/>
  <c r="AM591" i="1"/>
  <c r="AM52" i="1"/>
  <c r="A50" i="1"/>
  <c r="AM819" i="1"/>
  <c r="AM668" i="1"/>
  <c r="AL517" i="1"/>
  <c r="B8" i="46"/>
  <c r="AO667" i="1"/>
  <c r="A9" i="46"/>
  <c r="AM347" i="1"/>
  <c r="AO743" i="1"/>
  <c r="AL669" i="1"/>
  <c r="AN742" i="1"/>
  <c r="I26" i="44"/>
  <c r="A438" i="1"/>
  <c r="AO274" i="1"/>
  <c r="AL592" i="1"/>
  <c r="A190" i="1"/>
  <c r="AL193" i="1"/>
  <c r="B7" i="43"/>
  <c r="AM272" i="1"/>
  <c r="AN590" i="1"/>
  <c r="AO441" i="1"/>
  <c r="A514" i="1"/>
  <c r="B7" i="42"/>
  <c r="AO442" i="1"/>
  <c r="D32" i="44"/>
  <c r="AM117" i="1"/>
  <c r="AO52" i="1"/>
  <c r="B7" i="41"/>
  <c r="AM440" i="1"/>
  <c r="AO347" i="1"/>
  <c r="A8" i="41"/>
  <c r="AL744" i="1"/>
  <c r="AN346" i="1"/>
  <c r="AM743" i="1"/>
  <c r="AM192" i="1"/>
  <c r="AL53" i="1"/>
  <c r="AO193" i="1"/>
  <c r="A8" i="43"/>
  <c r="AL819" i="1"/>
  <c r="AL820" i="1" s="1"/>
  <c r="AO117" i="1"/>
  <c r="AO516" i="1"/>
  <c r="A666" i="1"/>
  <c r="I32" i="44"/>
  <c r="H26" i="44"/>
  <c r="AL118" i="1"/>
  <c r="AO819" i="1"/>
  <c r="AO591" i="1"/>
  <c r="AL348" i="1"/>
  <c r="AN818" i="1"/>
  <c r="AL273" i="1"/>
  <c r="G40" i="44" l="1"/>
  <c r="E40" i="44"/>
  <c r="C7" i="41"/>
  <c r="A16" i="44" s="1"/>
  <c r="C7" i="43"/>
  <c r="B16" i="44" s="1"/>
  <c r="E7" i="42"/>
  <c r="D7" i="42"/>
  <c r="F7" i="42"/>
  <c r="G7" i="42" s="1"/>
  <c r="I7" i="42"/>
  <c r="C7" i="42"/>
  <c r="H7" i="42"/>
  <c r="C8" i="46"/>
  <c r="C40" i="44"/>
  <c r="AL821" i="1"/>
  <c r="AM193" i="1"/>
  <c r="B8" i="42"/>
  <c r="AM669" i="1"/>
  <c r="A346" i="1"/>
  <c r="AO275" i="1"/>
  <c r="AL442" i="1"/>
  <c r="AM348" i="1"/>
  <c r="AM118" i="1"/>
  <c r="AL745" i="1"/>
  <c r="AM441" i="1"/>
  <c r="AL349" i="1"/>
  <c r="AL518" i="1"/>
  <c r="B9" i="46"/>
  <c r="AO592" i="1"/>
  <c r="H40" i="44"/>
  <c r="A590" i="1"/>
  <c r="AL593" i="1"/>
  <c r="AL119" i="1"/>
  <c r="AL120" i="1" s="1"/>
  <c r="AM744" i="1"/>
  <c r="AM592" i="1"/>
  <c r="B8" i="41"/>
  <c r="AM820" i="1"/>
  <c r="A9" i="41"/>
  <c r="A9" i="43"/>
  <c r="AO443" i="1"/>
  <c r="AO444" i="1" s="1"/>
  <c r="AO348" i="1"/>
  <c r="AO118" i="1"/>
  <c r="AL443" i="1"/>
  <c r="AL274" i="1"/>
  <c r="AL275" i="1" s="1"/>
  <c r="AM53" i="1"/>
  <c r="AL670" i="1"/>
  <c r="AL671" i="1" s="1"/>
  <c r="A742" i="1"/>
  <c r="AO194" i="1"/>
  <c r="AO517" i="1"/>
  <c r="AL54" i="1"/>
  <c r="AL55" i="1" s="1"/>
  <c r="B8" i="43"/>
  <c r="AM273" i="1"/>
  <c r="AL194" i="1"/>
  <c r="A9" i="42"/>
  <c r="A818" i="1"/>
  <c r="AO668" i="1"/>
  <c r="AO669" i="1" s="1"/>
  <c r="AO670" i="1" s="1"/>
  <c r="AO671" i="1" s="1"/>
  <c r="AO820" i="1"/>
  <c r="AM517" i="1"/>
  <c r="AO53" i="1"/>
  <c r="AO744" i="1"/>
  <c r="A10" i="46"/>
  <c r="D40" i="44"/>
  <c r="O76" i="1" l="1"/>
  <c r="AX76" i="1" s="1"/>
  <c r="Q76" i="1"/>
  <c r="AY76" i="1" s="1"/>
  <c r="Q75" i="1"/>
  <c r="AT75" i="1" s="1"/>
  <c r="M76" i="1"/>
  <c r="M75" i="1"/>
  <c r="AR75" i="1" s="1"/>
  <c r="O75" i="1"/>
  <c r="AS75" i="1" s="1"/>
  <c r="AY96" i="1"/>
  <c r="AS95" i="1"/>
  <c r="AX96" i="1"/>
  <c r="AT95" i="1"/>
  <c r="AY92" i="1"/>
  <c r="AS91" i="1"/>
  <c r="AT91" i="1"/>
  <c r="AX92" i="1"/>
  <c r="AY88" i="1"/>
  <c r="AS87" i="1"/>
  <c r="AX88" i="1"/>
  <c r="AT87" i="1"/>
  <c r="AY84" i="1"/>
  <c r="AS83" i="1"/>
  <c r="AX84" i="1"/>
  <c r="AT83" i="1"/>
  <c r="C8" i="43"/>
  <c r="B17" i="44" s="1"/>
  <c r="C9" i="46"/>
  <c r="D8" i="42"/>
  <c r="F8" i="42"/>
  <c r="G8" i="42" s="1"/>
  <c r="H8" i="42"/>
  <c r="E8" i="42"/>
  <c r="I8" i="42"/>
  <c r="C8" i="42"/>
  <c r="C8" i="41"/>
  <c r="A17" i="44" s="1"/>
  <c r="G45" i="44"/>
  <c r="C45" i="44"/>
  <c r="E45" i="44"/>
  <c r="AL195" i="1"/>
  <c r="AL350" i="1"/>
  <c r="AO821" i="1"/>
  <c r="AO119" i="1"/>
  <c r="AO745" i="1"/>
  <c r="AM274" i="1"/>
  <c r="AO276" i="1"/>
  <c r="AO445" i="1"/>
  <c r="AO54" i="1"/>
  <c r="AL276" i="1"/>
  <c r="AO195" i="1"/>
  <c r="B10" i="46"/>
  <c r="AM54" i="1"/>
  <c r="B9" i="41"/>
  <c r="AM442" i="1"/>
  <c r="AL746" i="1"/>
  <c r="AL519" i="1"/>
  <c r="AL594" i="1"/>
  <c r="AO349" i="1"/>
  <c r="AL196" i="1"/>
  <c r="AL747" i="1"/>
  <c r="B9" i="42"/>
  <c r="AL351" i="1"/>
  <c r="AL121" i="1"/>
  <c r="I40" i="44"/>
  <c r="AL822" i="1"/>
  <c r="AO518" i="1"/>
  <c r="A10" i="41"/>
  <c r="A10" i="43"/>
  <c r="AL672" i="1"/>
  <c r="AM349" i="1"/>
  <c r="AO593" i="1"/>
  <c r="AM119" i="1"/>
  <c r="AM194" i="1"/>
  <c r="D45" i="44"/>
  <c r="AO672" i="1"/>
  <c r="AO673" i="1" s="1"/>
  <c r="AL444" i="1"/>
  <c r="AM745" i="1"/>
  <c r="AM670" i="1"/>
  <c r="AM821" i="1"/>
  <c r="A11" i="46"/>
  <c r="AM518" i="1"/>
  <c r="A10" i="42"/>
  <c r="B9" i="43"/>
  <c r="AM593" i="1"/>
  <c r="AN118" i="1"/>
  <c r="AL56" i="1"/>
  <c r="AW96" i="1" l="1"/>
  <c r="AQ95" i="1"/>
  <c r="AP95" i="1"/>
  <c r="AR95" i="1"/>
  <c r="AW92" i="1"/>
  <c r="AQ91" i="1"/>
  <c r="AR91" i="1"/>
  <c r="AP91" i="1"/>
  <c r="AR87" i="1"/>
  <c r="AP87" i="1"/>
  <c r="AW88" i="1"/>
  <c r="AQ87" i="1"/>
  <c r="AR83" i="1"/>
  <c r="AP83" i="1"/>
  <c r="AW84" i="1"/>
  <c r="AQ83" i="1"/>
  <c r="AW76" i="1"/>
  <c r="AQ75" i="1"/>
  <c r="AP75" i="1"/>
  <c r="G51" i="44"/>
  <c r="C51" i="44"/>
  <c r="C10" i="46"/>
  <c r="C9" i="43"/>
  <c r="B18" i="44" s="1"/>
  <c r="C9" i="41"/>
  <c r="A18" i="44" s="1"/>
  <c r="E9" i="42"/>
  <c r="H9" i="42"/>
  <c r="F9" i="42"/>
  <c r="G9" i="42" s="1"/>
  <c r="D9" i="42"/>
  <c r="I9" i="42"/>
  <c r="C9" i="42"/>
  <c r="AM120" i="1"/>
  <c r="AO277" i="1"/>
  <c r="AL57" i="1"/>
  <c r="AL823" i="1"/>
  <c r="AN442" i="1"/>
  <c r="AO674" i="1"/>
  <c r="AL352" i="1"/>
  <c r="B10" i="43"/>
  <c r="AM443" i="1"/>
  <c r="AM594" i="1"/>
  <c r="AL197" i="1"/>
  <c r="AO55" i="1"/>
  <c r="AL445" i="1"/>
  <c r="AO446" i="1"/>
  <c r="AO822" i="1"/>
  <c r="AM519" i="1"/>
  <c r="H45" i="44"/>
  <c r="AO196" i="1"/>
  <c r="AL277" i="1"/>
  <c r="AO519" i="1"/>
  <c r="AM822" i="1"/>
  <c r="AM275" i="1"/>
  <c r="A118" i="1"/>
  <c r="AL520" i="1"/>
  <c r="AO594" i="1"/>
  <c r="AN54" i="1"/>
  <c r="AL673" i="1"/>
  <c r="AM55" i="1"/>
  <c r="A11" i="41"/>
  <c r="B11" i="46"/>
  <c r="A11" i="42"/>
  <c r="AO746" i="1"/>
  <c r="AO350" i="1"/>
  <c r="AN670" i="1"/>
  <c r="AL122" i="1"/>
  <c r="AN274" i="1"/>
  <c r="I45" i="44"/>
  <c r="B10" i="41"/>
  <c r="AM195" i="1"/>
  <c r="AM671" i="1"/>
  <c r="AO120" i="1"/>
  <c r="AN518" i="1"/>
  <c r="I51" i="44"/>
  <c r="AL595" i="1"/>
  <c r="AL596" i="1" s="1"/>
  <c r="B10" i="42"/>
  <c r="AL824" i="1"/>
  <c r="A11" i="43"/>
  <c r="AM350" i="1"/>
  <c r="AL123" i="1"/>
  <c r="AN194" i="1"/>
  <c r="A12" i="46"/>
  <c r="D51" i="44"/>
  <c r="AL521" i="1"/>
  <c r="AL748" i="1"/>
  <c r="AM746" i="1"/>
  <c r="C10" i="41" l="1"/>
  <c r="A19" i="44" s="1"/>
  <c r="F10" i="42"/>
  <c r="G10" i="42" s="1"/>
  <c r="H10" i="42"/>
  <c r="D10" i="42"/>
  <c r="E10" i="42"/>
  <c r="I10" i="42"/>
  <c r="C10" i="42"/>
  <c r="C11" i="46"/>
  <c r="C10" i="43"/>
  <c r="B19" i="44" s="1"/>
  <c r="AM595" i="1"/>
  <c r="AM823" i="1"/>
  <c r="AM196" i="1"/>
  <c r="AN350" i="1"/>
  <c r="AM747" i="1"/>
  <c r="B12" i="46"/>
  <c r="A442" i="1"/>
  <c r="H51" i="44"/>
  <c r="AO447" i="1"/>
  <c r="AO823" i="1"/>
  <c r="A518" i="1"/>
  <c r="AL58" i="1"/>
  <c r="AL278" i="1"/>
  <c r="B11" i="42"/>
  <c r="A12" i="43"/>
  <c r="AL124" i="1"/>
  <c r="AN594" i="1"/>
  <c r="AM520" i="1"/>
  <c r="AL446" i="1"/>
  <c r="AM121" i="1"/>
  <c r="AO520" i="1"/>
  <c r="B11" i="43"/>
  <c r="AO121" i="1"/>
  <c r="A13" i="46"/>
  <c r="AL353" i="1"/>
  <c r="A54" i="1"/>
  <c r="AL522" i="1"/>
  <c r="AN746" i="1"/>
  <c r="A274" i="1"/>
  <c r="AM444" i="1"/>
  <c r="A194" i="1"/>
  <c r="AO747" i="1"/>
  <c r="AO595" i="1"/>
  <c r="A12" i="42"/>
  <c r="AM276" i="1"/>
  <c r="AO278" i="1"/>
  <c r="AL825" i="1"/>
  <c r="AN822" i="1"/>
  <c r="AO351" i="1"/>
  <c r="AO197" i="1"/>
  <c r="AM351" i="1"/>
  <c r="AO56" i="1"/>
  <c r="AL198" i="1"/>
  <c r="AM672" i="1"/>
  <c r="AM56" i="1"/>
  <c r="AO675" i="1"/>
  <c r="B11" i="41"/>
  <c r="AL749" i="1"/>
  <c r="AL523" i="1"/>
  <c r="AL597" i="1"/>
  <c r="A12" i="41"/>
  <c r="AL674" i="1"/>
  <c r="A670" i="1"/>
  <c r="C11" i="41" l="1"/>
  <c r="A20" i="44" s="1"/>
  <c r="E11" i="42"/>
  <c r="D11" i="42"/>
  <c r="H11" i="42"/>
  <c r="F11" i="42"/>
  <c r="G11" i="42" s="1"/>
  <c r="I11" i="42"/>
  <c r="C11" i="42"/>
  <c r="C11" i="43"/>
  <c r="B20" i="44" s="1"/>
  <c r="C12" i="46"/>
  <c r="G65" i="44"/>
  <c r="B13" i="46"/>
  <c r="AL59" i="1"/>
  <c r="AM352" i="1"/>
  <c r="AM57" i="1"/>
  <c r="AM521" i="1"/>
  <c r="A350" i="1"/>
  <c r="B12" i="43"/>
  <c r="A14" i="46"/>
  <c r="AO57" i="1"/>
  <c r="AL125" i="1"/>
  <c r="A13" i="42"/>
  <c r="AL675" i="1"/>
  <c r="AL524" i="1"/>
  <c r="AO122" i="1"/>
  <c r="AO198" i="1"/>
  <c r="AO676" i="1"/>
  <c r="AL676" i="1"/>
  <c r="AO824" i="1"/>
  <c r="AM748" i="1"/>
  <c r="AO352" i="1"/>
  <c r="A13" i="43"/>
  <c r="AM277" i="1"/>
  <c r="AL826" i="1"/>
  <c r="AL279" i="1"/>
  <c r="AL280" i="1"/>
  <c r="AL354" i="1"/>
  <c r="AO748" i="1"/>
  <c r="AO448" i="1"/>
  <c r="A822" i="1"/>
  <c r="AM197" i="1"/>
  <c r="AL750" i="1"/>
  <c r="AL199" i="1"/>
  <c r="AO521" i="1"/>
  <c r="B12" i="42"/>
  <c r="AM673" i="1"/>
  <c r="A746" i="1"/>
  <c r="AM122" i="1"/>
  <c r="A594" i="1"/>
  <c r="A13" i="41"/>
  <c r="AM596" i="1"/>
  <c r="AL447" i="1"/>
  <c r="AL60" i="1"/>
  <c r="AM445" i="1"/>
  <c r="AO596" i="1"/>
  <c r="B12" i="41"/>
  <c r="AM824" i="1"/>
  <c r="AL598" i="1"/>
  <c r="AO279" i="1"/>
  <c r="D12" i="42" l="1"/>
  <c r="F12" i="42"/>
  <c r="G12" i="42" s="1"/>
  <c r="H12" i="42"/>
  <c r="E12" i="42"/>
  <c r="C12" i="42"/>
  <c r="I12" i="42"/>
  <c r="C12" i="41"/>
  <c r="A21" i="44" s="1"/>
  <c r="C12" i="43"/>
  <c r="B21" i="44" s="1"/>
  <c r="C13" i="46"/>
  <c r="AL599" i="1"/>
  <c r="AM825" i="1"/>
  <c r="AM597" i="1"/>
  <c r="AM674" i="1"/>
  <c r="AL355" i="1"/>
  <c r="AO825" i="1"/>
  <c r="A14" i="43"/>
  <c r="AL600" i="1"/>
  <c r="AO199" i="1"/>
  <c r="AO677" i="1"/>
  <c r="AL448" i="1"/>
  <c r="AM749" i="1"/>
  <c r="AM198" i="1"/>
  <c r="A14" i="42"/>
  <c r="B13" i="42"/>
  <c r="AL356" i="1"/>
  <c r="AL200" i="1"/>
  <c r="AL201" i="1" s="1"/>
  <c r="AO749" i="1"/>
  <c r="AO123" i="1"/>
  <c r="AL449" i="1"/>
  <c r="AL281" i="1"/>
  <c r="AN122" i="1"/>
  <c r="AM353" i="1"/>
  <c r="AO353" i="1"/>
  <c r="AL525" i="1"/>
  <c r="AO280" i="1"/>
  <c r="A14" i="41"/>
  <c r="AL751" i="1"/>
  <c r="AL752" i="1" s="1"/>
  <c r="I65" i="44"/>
  <c r="A15" i="46"/>
  <c r="B13" i="41"/>
  <c r="AM522" i="1"/>
  <c r="B14" i="46"/>
  <c r="AL126" i="1"/>
  <c r="AL827" i="1"/>
  <c r="AL828" i="1" s="1"/>
  <c r="AO597" i="1"/>
  <c r="H65" i="44"/>
  <c r="B13" i="43"/>
  <c r="AO522" i="1"/>
  <c r="AM58" i="1"/>
  <c r="AM278" i="1"/>
  <c r="AM123" i="1"/>
  <c r="AO449" i="1"/>
  <c r="AO58" i="1"/>
  <c r="AL61" i="1"/>
  <c r="AM446" i="1"/>
  <c r="AL677" i="1"/>
  <c r="C13" i="43" l="1"/>
  <c r="B22" i="44" s="1"/>
  <c r="C13" i="41"/>
  <c r="A22" i="44" s="1"/>
  <c r="E13" i="42"/>
  <c r="F13" i="42"/>
  <c r="G13" i="42" s="1"/>
  <c r="H13" i="42"/>
  <c r="D13" i="42"/>
  <c r="C13" i="42"/>
  <c r="I13" i="42"/>
  <c r="C14" i="46"/>
  <c r="AM750" i="1"/>
  <c r="AO826" i="1"/>
  <c r="AN278" i="1"/>
  <c r="B14" i="43"/>
  <c r="AM523" i="1"/>
  <c r="A15" i="41"/>
  <c r="A122" i="1"/>
  <c r="AM124" i="1"/>
  <c r="AO750" i="1"/>
  <c r="AM826" i="1"/>
  <c r="AL202" i="1"/>
  <c r="AO200" i="1"/>
  <c r="AL127" i="1"/>
  <c r="AM598" i="1"/>
  <c r="AO598" i="1"/>
  <c r="AN674" i="1"/>
  <c r="AO281" i="1"/>
  <c r="AL601" i="1"/>
  <c r="AL450" i="1"/>
  <c r="AL357" i="1"/>
  <c r="AL678" i="1"/>
  <c r="AN446" i="1"/>
  <c r="AL282" i="1"/>
  <c r="AN522" i="1"/>
  <c r="A16" i="46"/>
  <c r="AO450" i="1"/>
  <c r="AM279" i="1"/>
  <c r="AM59" i="1"/>
  <c r="AL753" i="1"/>
  <c r="AL128" i="1"/>
  <c r="AL829" i="1"/>
  <c r="A15" i="42"/>
  <c r="AO59" i="1"/>
  <c r="AN58" i="1"/>
  <c r="AM354" i="1"/>
  <c r="AN198" i="1"/>
  <c r="AL526" i="1"/>
  <c r="AO678" i="1"/>
  <c r="AM199" i="1"/>
  <c r="AO523" i="1"/>
  <c r="A15" i="43"/>
  <c r="AO354" i="1"/>
  <c r="AM675" i="1"/>
  <c r="AO451" i="1"/>
  <c r="AL62" i="1"/>
  <c r="AO124" i="1"/>
  <c r="B15" i="46"/>
  <c r="AM447" i="1"/>
  <c r="B14" i="41"/>
  <c r="B14" i="42"/>
  <c r="C15" i="46" l="1"/>
  <c r="C14" i="41"/>
  <c r="A23" i="44" s="1"/>
  <c r="C14" i="43"/>
  <c r="B23" i="44" s="1"/>
  <c r="F14" i="42"/>
  <c r="G14" i="42" s="1"/>
  <c r="H14" i="42"/>
  <c r="D14" i="42"/>
  <c r="E14" i="42"/>
  <c r="I14" i="42"/>
  <c r="C14" i="42"/>
  <c r="AL203" i="1"/>
  <c r="A16" i="41"/>
  <c r="A674" i="1"/>
  <c r="AM676" i="1"/>
  <c r="A16" i="42"/>
  <c r="B15" i="43"/>
  <c r="A16" i="43"/>
  <c r="AM280" i="1"/>
  <c r="AO679" i="1"/>
  <c r="AN750" i="1"/>
  <c r="AL358" i="1"/>
  <c r="AL451" i="1"/>
  <c r="AL452" i="1"/>
  <c r="AL754" i="1"/>
  <c r="AL602" i="1"/>
  <c r="AO524" i="1"/>
  <c r="AM751" i="1"/>
  <c r="AN354" i="1"/>
  <c r="AL129" i="1"/>
  <c r="A17" i="46"/>
  <c r="AO125" i="1"/>
  <c r="AL830" i="1"/>
  <c r="AL831" i="1" s="1"/>
  <c r="B15" i="42"/>
  <c r="B16" i="46"/>
  <c r="AO452" i="1"/>
  <c r="AN598" i="1"/>
  <c r="AM599" i="1"/>
  <c r="AM355" i="1"/>
  <c r="A446" i="1"/>
  <c r="A522" i="1"/>
  <c r="B15" i="41"/>
  <c r="AL679" i="1"/>
  <c r="AL680" i="1" s="1"/>
  <c r="AM60" i="1"/>
  <c r="AM448" i="1"/>
  <c r="AL204" i="1"/>
  <c r="AO827" i="1"/>
  <c r="AO751" i="1"/>
  <c r="AL63" i="1"/>
  <c r="AL527" i="1"/>
  <c r="AL528" i="1" s="1"/>
  <c r="A278" i="1"/>
  <c r="AL283" i="1"/>
  <c r="AL284" i="1" s="1"/>
  <c r="AO599" i="1"/>
  <c r="AL64" i="1"/>
  <c r="AM524" i="1"/>
  <c r="AO355" i="1"/>
  <c r="A58" i="1"/>
  <c r="AO282" i="1"/>
  <c r="AO283" i="1" s="1"/>
  <c r="AM200" i="1"/>
  <c r="AM125" i="1"/>
  <c r="AO201" i="1"/>
  <c r="AO202" i="1" s="1"/>
  <c r="AM827" i="1"/>
  <c r="A198" i="1"/>
  <c r="AN826" i="1"/>
  <c r="AO60" i="1"/>
  <c r="C15" i="41" l="1"/>
  <c r="A24" i="44" s="1"/>
  <c r="C16" i="46"/>
  <c r="E15" i="42"/>
  <c r="D15" i="42"/>
  <c r="F15" i="42"/>
  <c r="G15" i="42" s="1"/>
  <c r="H15" i="42"/>
  <c r="C15" i="42"/>
  <c r="I15" i="42"/>
  <c r="C15" i="43"/>
  <c r="B24" i="44" s="1"/>
  <c r="AL603" i="1"/>
  <c r="AM356" i="1"/>
  <c r="AO752" i="1"/>
  <c r="AM201" i="1"/>
  <c r="AM677" i="1"/>
  <c r="A17" i="42"/>
  <c r="AM600" i="1"/>
  <c r="AL681" i="1"/>
  <c r="AM752" i="1"/>
  <c r="AM126" i="1"/>
  <c r="B16" i="43"/>
  <c r="AL65" i="1"/>
  <c r="AL832" i="1"/>
  <c r="B16" i="41"/>
  <c r="A18" i="46"/>
  <c r="B16" i="42"/>
  <c r="AL604" i="1"/>
  <c r="AL130" i="1"/>
  <c r="AO203" i="1"/>
  <c r="AO61" i="1"/>
  <c r="AO284" i="1"/>
  <c r="AL529" i="1"/>
  <c r="AL359" i="1"/>
  <c r="AL360" i="1" s="1"/>
  <c r="AM525" i="1"/>
  <c r="AO600" i="1"/>
  <c r="A17" i="41"/>
  <c r="AO680" i="1"/>
  <c r="AL755" i="1"/>
  <c r="AL756" i="1" s="1"/>
  <c r="AO828" i="1"/>
  <c r="B17" i="46"/>
  <c r="AO525" i="1"/>
  <c r="AO453" i="1"/>
  <c r="AO126" i="1"/>
  <c r="A598" i="1"/>
  <c r="A17" i="43"/>
  <c r="AM449" i="1"/>
  <c r="A826" i="1"/>
  <c r="AL205" i="1"/>
  <c r="AM281" i="1"/>
  <c r="A750" i="1"/>
  <c r="AL453" i="1"/>
  <c r="AO356" i="1"/>
  <c r="A354" i="1"/>
  <c r="AM61" i="1"/>
  <c r="AL285" i="1"/>
  <c r="AM828" i="1"/>
  <c r="C16" i="41" l="1"/>
  <c r="A25" i="44" s="1"/>
  <c r="C16" i="43"/>
  <c r="B25" i="44" s="1"/>
  <c r="D16" i="42"/>
  <c r="F16" i="42"/>
  <c r="G16" i="42" s="1"/>
  <c r="H16" i="42"/>
  <c r="E16" i="42"/>
  <c r="I16" i="42"/>
  <c r="C16" i="42"/>
  <c r="C17" i="46"/>
  <c r="AO204" i="1"/>
  <c r="AM450" i="1"/>
  <c r="AM526" i="1"/>
  <c r="AM601" i="1"/>
  <c r="AO526" i="1"/>
  <c r="AO62" i="1"/>
  <c r="AL361" i="1"/>
  <c r="B17" i="42"/>
  <c r="B18" i="46"/>
  <c r="AO601" i="1"/>
  <c r="AL286" i="1"/>
  <c r="AL287" i="1" s="1"/>
  <c r="AM127" i="1"/>
  <c r="AL605" i="1"/>
  <c r="AL682" i="1"/>
  <c r="AN126" i="1"/>
  <c r="AM282" i="1"/>
  <c r="B17" i="41"/>
  <c r="B17" i="43"/>
  <c r="A19" i="46"/>
  <c r="A18" i="41"/>
  <c r="AM753" i="1"/>
  <c r="AL206" i="1"/>
  <c r="AO753" i="1"/>
  <c r="AO357" i="1"/>
  <c r="AM829" i="1"/>
  <c r="AO454" i="1"/>
  <c r="AL454" i="1"/>
  <c r="AL66" i="1"/>
  <c r="AL67" i="1" s="1"/>
  <c r="AO127" i="1"/>
  <c r="AM202" i="1"/>
  <c r="AO681" i="1"/>
  <c r="AL131" i="1"/>
  <c r="AL132" i="1" s="1"/>
  <c r="A18" i="43"/>
  <c r="AL833" i="1"/>
  <c r="AM678" i="1"/>
  <c r="AL683" i="1"/>
  <c r="AM357" i="1"/>
  <c r="AM62" i="1"/>
  <c r="AO285" i="1"/>
  <c r="AL530" i="1"/>
  <c r="AO829" i="1"/>
  <c r="A18" i="42"/>
  <c r="AL757" i="1"/>
  <c r="E17" i="42" l="1"/>
  <c r="H17" i="42"/>
  <c r="F17" i="42"/>
  <c r="G17" i="42" s="1"/>
  <c r="I17" i="42"/>
  <c r="C17" i="42"/>
  <c r="D17" i="42"/>
  <c r="C17" i="41"/>
  <c r="A26" i="44" s="1"/>
  <c r="C18" i="46"/>
  <c r="C17" i="43"/>
  <c r="B26" i="44" s="1"/>
  <c r="AL455" i="1"/>
  <c r="B19" i="46"/>
  <c r="AO205" i="1"/>
  <c r="AL288" i="1"/>
  <c r="AO128" i="1"/>
  <c r="AO830" i="1"/>
  <c r="AN282" i="1"/>
  <c r="AN202" i="1"/>
  <c r="AL456" i="1"/>
  <c r="AM358" i="1"/>
  <c r="AM451" i="1"/>
  <c r="AL133" i="1"/>
  <c r="A19" i="41"/>
  <c r="AO358" i="1"/>
  <c r="AL606" i="1"/>
  <c r="B18" i="42"/>
  <c r="B18" i="43"/>
  <c r="AL684" i="1"/>
  <c r="AO455" i="1"/>
  <c r="AO602" i="1"/>
  <c r="AM203" i="1"/>
  <c r="AN450" i="1"/>
  <c r="AL758" i="1"/>
  <c r="AL362" i="1"/>
  <c r="AN526" i="1"/>
  <c r="AL531" i="1"/>
  <c r="AN62" i="1"/>
  <c r="AM679" i="1"/>
  <c r="A20" i="46"/>
  <c r="A126" i="1"/>
  <c r="AL607" i="1"/>
  <c r="AM283" i="1"/>
  <c r="AM754" i="1"/>
  <c r="AL532" i="1"/>
  <c r="A19" i="42"/>
  <c r="AL834" i="1"/>
  <c r="AO682" i="1"/>
  <c r="B18" i="41"/>
  <c r="AM830" i="1"/>
  <c r="A19" i="43"/>
  <c r="AO754" i="1"/>
  <c r="AL207" i="1"/>
  <c r="AL208" i="1" s="1"/>
  <c r="AM63" i="1"/>
  <c r="AM128" i="1"/>
  <c r="AN678" i="1"/>
  <c r="AO527" i="1"/>
  <c r="AM602" i="1"/>
  <c r="AM527" i="1"/>
  <c r="AL68" i="1"/>
  <c r="AO286" i="1"/>
  <c r="AO63" i="1"/>
  <c r="C18" i="43" l="1"/>
  <c r="B27" i="44" s="1"/>
  <c r="C19" i="46"/>
  <c r="C18" i="41"/>
  <c r="A27" i="44" s="1"/>
  <c r="F18" i="42"/>
  <c r="G18" i="42" s="1"/>
  <c r="H18" i="42"/>
  <c r="D18" i="42"/>
  <c r="E18" i="42"/>
  <c r="I18" i="42"/>
  <c r="C18" i="42"/>
  <c r="AO287" i="1"/>
  <c r="AN830" i="1"/>
  <c r="A21" i="46"/>
  <c r="AO755" i="1"/>
  <c r="AL759" i="1"/>
  <c r="AL69" i="1"/>
  <c r="AL608" i="1"/>
  <c r="AM528" i="1"/>
  <c r="B19" i="42"/>
  <c r="A20" i="41"/>
  <c r="AO359" i="1"/>
  <c r="AN358" i="1"/>
  <c r="AO831" i="1"/>
  <c r="AN754" i="1"/>
  <c r="AM452" i="1"/>
  <c r="AL289" i="1"/>
  <c r="A202" i="1"/>
  <c r="AM755" i="1"/>
  <c r="A20" i="43"/>
  <c r="AO603" i="1"/>
  <c r="AM64" i="1"/>
  <c r="A526" i="1"/>
  <c r="AM680" i="1"/>
  <c r="AM831" i="1"/>
  <c r="AN602" i="1"/>
  <c r="AO456" i="1"/>
  <c r="AL363" i="1"/>
  <c r="A62" i="1"/>
  <c r="B20" i="46"/>
  <c r="A450" i="1"/>
  <c r="AO206" i="1"/>
  <c r="AO528" i="1"/>
  <c r="AL364" i="1"/>
  <c r="AL457" i="1"/>
  <c r="AL209" i="1"/>
  <c r="AM204" i="1"/>
  <c r="AL134" i="1"/>
  <c r="AL835" i="1"/>
  <c r="AM129" i="1"/>
  <c r="AL760" i="1"/>
  <c r="A678" i="1"/>
  <c r="AO64" i="1"/>
  <c r="AM284" i="1"/>
  <c r="AO683" i="1"/>
  <c r="B19" i="43"/>
  <c r="AM359" i="1"/>
  <c r="AO129" i="1"/>
  <c r="B19" i="41"/>
  <c r="AL533" i="1"/>
  <c r="AM603" i="1"/>
  <c r="A20" i="42"/>
  <c r="AL685" i="1"/>
  <c r="E19" i="42" l="1"/>
  <c r="D19" i="42"/>
  <c r="H19" i="42"/>
  <c r="F19" i="42"/>
  <c r="G19" i="42" s="1"/>
  <c r="C19" i="42"/>
  <c r="I19" i="42"/>
  <c r="C20" i="46"/>
  <c r="C19" i="41"/>
  <c r="A28" i="44" s="1"/>
  <c r="C19" i="43"/>
  <c r="B28" i="44" s="1"/>
  <c r="B21" i="46"/>
  <c r="AL761" i="1"/>
  <c r="AM529" i="1"/>
  <c r="AO604" i="1"/>
  <c r="AM681" i="1"/>
  <c r="A602" i="1"/>
  <c r="AM360" i="1"/>
  <c r="A21" i="42"/>
  <c r="AM604" i="1"/>
  <c r="AL210" i="1"/>
  <c r="AO288" i="1"/>
  <c r="AO684" i="1"/>
  <c r="A830" i="1"/>
  <c r="A358" i="1"/>
  <c r="AO529" i="1"/>
  <c r="AL458" i="1"/>
  <c r="AL365" i="1"/>
  <c r="AL609" i="1"/>
  <c r="A754" i="1"/>
  <c r="A21" i="43"/>
  <c r="AM832" i="1"/>
  <c r="AO832" i="1"/>
  <c r="AL836" i="1"/>
  <c r="AM130" i="1"/>
  <c r="AM205" i="1"/>
  <c r="AL290" i="1"/>
  <c r="AO457" i="1"/>
  <c r="B20" i="43"/>
  <c r="A21" i="41"/>
  <c r="A22" i="46"/>
  <c r="B20" i="42"/>
  <c r="AO756" i="1"/>
  <c r="AO65" i="1"/>
  <c r="AL135" i="1"/>
  <c r="AL136" i="1" s="1"/>
  <c r="AO360" i="1"/>
  <c r="AO130" i="1"/>
  <c r="AM285" i="1"/>
  <c r="AL837" i="1"/>
  <c r="AL686" i="1"/>
  <c r="B20" i="41"/>
  <c r="AL534" i="1"/>
  <c r="AM453" i="1"/>
  <c r="AM65" i="1"/>
  <c r="AO207" i="1"/>
  <c r="AM756" i="1"/>
  <c r="C20" i="43" l="1"/>
  <c r="B29" i="44" s="1"/>
  <c r="C21" i="46"/>
  <c r="D20" i="42"/>
  <c r="F20" i="42"/>
  <c r="G20" i="42" s="1"/>
  <c r="H20" i="42"/>
  <c r="E20" i="42"/>
  <c r="I20" i="42"/>
  <c r="C20" i="42"/>
  <c r="C20" i="41"/>
  <c r="A29" i="44" s="1"/>
  <c r="AO289" i="1"/>
  <c r="AM66" i="1"/>
  <c r="A22" i="43"/>
  <c r="AL137" i="1"/>
  <c r="B21" i="42"/>
  <c r="AM131" i="1"/>
  <c r="AM286" i="1"/>
  <c r="AO208" i="1"/>
  <c r="AM833" i="1"/>
  <c r="AL366" i="1"/>
  <c r="AL367" i="1" s="1"/>
  <c r="AO605" i="1"/>
  <c r="AM757" i="1"/>
  <c r="AM530" i="1"/>
  <c r="A22" i="42"/>
  <c r="B22" i="46"/>
  <c r="AM605" i="1"/>
  <c r="A23" i="46"/>
  <c r="B21" i="41"/>
  <c r="AO685" i="1"/>
  <c r="AL291" i="1"/>
  <c r="AM454" i="1"/>
  <c r="AO66" i="1"/>
  <c r="AL838" i="1"/>
  <c r="AO757" i="1"/>
  <c r="AO131" i="1"/>
  <c r="AL610" i="1"/>
  <c r="AL459" i="1"/>
  <c r="AL460" i="1" s="1"/>
  <c r="AL687" i="1"/>
  <c r="AL688" i="1" s="1"/>
  <c r="AO530" i="1"/>
  <c r="AL762" i="1"/>
  <c r="AM682" i="1"/>
  <c r="AO458" i="1"/>
  <c r="AL763" i="1"/>
  <c r="AM206" i="1"/>
  <c r="AO833" i="1"/>
  <c r="AL839" i="1"/>
  <c r="AL211" i="1"/>
  <c r="AL212" i="1" s="1"/>
  <c r="AM361" i="1"/>
  <c r="AN130" i="1"/>
  <c r="AO361" i="1"/>
  <c r="AL535" i="1"/>
  <c r="AL536" i="1" s="1"/>
  <c r="B21" i="43"/>
  <c r="A22" i="41"/>
  <c r="E21" i="42" l="1"/>
  <c r="F21" i="42"/>
  <c r="G21" i="42" s="1"/>
  <c r="D21" i="42"/>
  <c r="H21" i="42"/>
  <c r="I21" i="42"/>
  <c r="C21" i="42"/>
  <c r="C21" i="43"/>
  <c r="B30" i="44" s="1"/>
  <c r="C22" i="46"/>
  <c r="C21" i="41"/>
  <c r="A30" i="44" s="1"/>
  <c r="AO290" i="1"/>
  <c r="B22" i="41"/>
  <c r="AM67" i="1"/>
  <c r="AO834" i="1"/>
  <c r="AN454" i="1"/>
  <c r="AM287" i="1"/>
  <c r="AM455" i="1"/>
  <c r="AN206" i="1"/>
  <c r="A23" i="42"/>
  <c r="AL461" i="1"/>
  <c r="B22" i="42"/>
  <c r="A23" i="41"/>
  <c r="AL840" i="1"/>
  <c r="AN286" i="1"/>
  <c r="AL213" i="1"/>
  <c r="AL138" i="1"/>
  <c r="AM758" i="1"/>
  <c r="AM531" i="1"/>
  <c r="AL689" i="1"/>
  <c r="AN530" i="1"/>
  <c r="AM207" i="1"/>
  <c r="B23" i="46"/>
  <c r="A130" i="1"/>
  <c r="AO67" i="1"/>
  <c r="AO362" i="1"/>
  <c r="AM132" i="1"/>
  <c r="AO686" i="1"/>
  <c r="AO606" i="1"/>
  <c r="AM834" i="1"/>
  <c r="AO758" i="1"/>
  <c r="AO531" i="1"/>
  <c r="AL368" i="1"/>
  <c r="A23" i="43"/>
  <c r="AN66" i="1"/>
  <c r="AL764" i="1"/>
  <c r="AL292" i="1"/>
  <c r="AL293" i="1" s="1"/>
  <c r="AL611" i="1"/>
  <c r="AL612" i="1" s="1"/>
  <c r="AM683" i="1"/>
  <c r="AL537" i="1"/>
  <c r="AM362" i="1"/>
  <c r="A24" i="46"/>
  <c r="AO209" i="1"/>
  <c r="AO210" i="1" s="1"/>
  <c r="AN682" i="1"/>
  <c r="AO459" i="1"/>
  <c r="B22" i="43"/>
  <c r="AM606" i="1"/>
  <c r="AO132" i="1"/>
  <c r="C22" i="41" l="1"/>
  <c r="A31" i="44" s="1"/>
  <c r="C23" i="46"/>
  <c r="E22" i="42"/>
  <c r="D22" i="42"/>
  <c r="F22" i="42"/>
  <c r="G22" i="42" s="1"/>
  <c r="H22" i="42"/>
  <c r="C22" i="42"/>
  <c r="I22" i="42"/>
  <c r="C22" i="43"/>
  <c r="B31" i="44" s="1"/>
  <c r="AL139" i="1"/>
  <c r="AN362" i="1"/>
  <c r="AO532" i="1"/>
  <c r="B23" i="43"/>
  <c r="A24" i="41"/>
  <c r="AL214" i="1"/>
  <c r="AN758" i="1"/>
  <c r="A530" i="1"/>
  <c r="AL690" i="1"/>
  <c r="AM835" i="1"/>
  <c r="AO607" i="1"/>
  <c r="AM363" i="1"/>
  <c r="A25" i="46"/>
  <c r="A24" i="42"/>
  <c r="A682" i="1"/>
  <c r="AM532" i="1"/>
  <c r="AO211" i="1"/>
  <c r="B24" i="46"/>
  <c r="AL841" i="1"/>
  <c r="AM684" i="1"/>
  <c r="B23" i="42"/>
  <c r="AM607" i="1"/>
  <c r="AM759" i="1"/>
  <c r="AL369" i="1"/>
  <c r="AM208" i="1"/>
  <c r="AL613" i="1"/>
  <c r="AO687" i="1"/>
  <c r="AN834" i="1"/>
  <c r="AO759" i="1"/>
  <c r="AO68" i="1"/>
  <c r="AO363" i="1"/>
  <c r="AM68" i="1"/>
  <c r="AO133" i="1"/>
  <c r="AL765" i="1"/>
  <c r="B23" i="41"/>
  <c r="AL140" i="1"/>
  <c r="A454" i="1"/>
  <c r="AO460" i="1"/>
  <c r="AM133" i="1"/>
  <c r="A24" i="43"/>
  <c r="AO835" i="1"/>
  <c r="AO291" i="1"/>
  <c r="AO292" i="1" s="1"/>
  <c r="AO293" i="1" s="1"/>
  <c r="AO294" i="1" s="1"/>
  <c r="AL538" i="1"/>
  <c r="AL539" i="1" s="1"/>
  <c r="AM288" i="1"/>
  <c r="A206" i="1"/>
  <c r="AL294" i="1"/>
  <c r="AL295" i="1" s="1"/>
  <c r="AL462" i="1"/>
  <c r="AL463" i="1" s="1"/>
  <c r="AM456" i="1"/>
  <c r="AO295" i="1"/>
  <c r="AN606" i="1"/>
  <c r="C23" i="43" l="1"/>
  <c r="B32" i="44" s="1"/>
  <c r="C23" i="41"/>
  <c r="A32" i="44" s="1"/>
  <c r="E23" i="42"/>
  <c r="F23" i="42"/>
  <c r="G23" i="42" s="1"/>
  <c r="D23" i="42"/>
  <c r="H23" i="42"/>
  <c r="I23" i="42"/>
  <c r="C23" i="42"/>
  <c r="C24" i="46"/>
  <c r="AL842" i="1"/>
  <c r="A25" i="42"/>
  <c r="AM533" i="1"/>
  <c r="AO212" i="1"/>
  <c r="AM685" i="1"/>
  <c r="AM69" i="1"/>
  <c r="A606" i="1"/>
  <c r="B24" i="42"/>
  <c r="AO688" i="1"/>
  <c r="AO836" i="1"/>
  <c r="AM836" i="1"/>
  <c r="AM289" i="1"/>
  <c r="AM457" i="1"/>
  <c r="AO461" i="1"/>
  <c r="AL766" i="1"/>
  <c r="AO296" i="1"/>
  <c r="AO608" i="1"/>
  <c r="B24" i="41"/>
  <c r="AM760" i="1"/>
  <c r="AO760" i="1"/>
  <c r="AO134" i="1"/>
  <c r="AL691" i="1"/>
  <c r="AL296" i="1"/>
  <c r="A26" i="46"/>
  <c r="AL464" i="1"/>
  <c r="A25" i="43"/>
  <c r="AL141" i="1"/>
  <c r="AL692" i="1"/>
  <c r="B24" i="43"/>
  <c r="AL215" i="1"/>
  <c r="AL216" i="1" s="1"/>
  <c r="AM209" i="1"/>
  <c r="AM134" i="1"/>
  <c r="A758" i="1"/>
  <c r="B25" i="46"/>
  <c r="AL843" i="1"/>
  <c r="AM364" i="1"/>
  <c r="AO462" i="1"/>
  <c r="AL540" i="1"/>
  <c r="AM608" i="1"/>
  <c r="AO533" i="1"/>
  <c r="A362" i="1"/>
  <c r="AL767" i="1"/>
  <c r="A25" i="41"/>
  <c r="AL370" i="1"/>
  <c r="AO69" i="1"/>
  <c r="AO364" i="1"/>
  <c r="AL614" i="1"/>
  <c r="A834" i="1"/>
  <c r="C24" i="41" l="1"/>
  <c r="A33" i="44" s="1"/>
  <c r="E24" i="42"/>
  <c r="D24" i="42"/>
  <c r="F24" i="42"/>
  <c r="G24" i="42" s="1"/>
  <c r="H24" i="42"/>
  <c r="I24" i="42"/>
  <c r="C24" i="42"/>
  <c r="C25" i="46"/>
  <c r="C24" i="43"/>
  <c r="B33" i="44" s="1"/>
  <c r="AL371" i="1"/>
  <c r="AL217" i="1"/>
  <c r="AO609" i="1"/>
  <c r="AM290" i="1"/>
  <c r="AL372" i="1"/>
  <c r="AO135" i="1"/>
  <c r="AM458" i="1"/>
  <c r="AL465" i="1"/>
  <c r="A26" i="41"/>
  <c r="B25" i="43"/>
  <c r="AO534" i="1"/>
  <c r="AL297" i="1"/>
  <c r="B26" i="46"/>
  <c r="AM686" i="1"/>
  <c r="AL142" i="1"/>
  <c r="AO70" i="1"/>
  <c r="A26" i="42"/>
  <c r="B25" i="41"/>
  <c r="AL693" i="1"/>
  <c r="AM609" i="1"/>
  <c r="AL844" i="1"/>
  <c r="A26" i="43"/>
  <c r="AM761" i="1"/>
  <c r="AO365" i="1"/>
  <c r="AM210" i="1"/>
  <c r="AN134" i="1"/>
  <c r="AM135" i="1"/>
  <c r="AL768" i="1"/>
  <c r="AO689" i="1"/>
  <c r="AM837" i="1"/>
  <c r="AO761" i="1"/>
  <c r="AO297" i="1"/>
  <c r="B25" i="42"/>
  <c r="AO463" i="1"/>
  <c r="AO213" i="1"/>
  <c r="AL541" i="1"/>
  <c r="AL615" i="1"/>
  <c r="AL616" i="1" s="1"/>
  <c r="AM534" i="1"/>
  <c r="AM365" i="1"/>
  <c r="AO837" i="1"/>
  <c r="A27" i="46"/>
  <c r="C25" i="43" l="1"/>
  <c r="B34" i="44" s="1"/>
  <c r="E25" i="42"/>
  <c r="F25" i="42"/>
  <c r="G25" i="42" s="1"/>
  <c r="D25" i="42"/>
  <c r="I25" i="42"/>
  <c r="C25" i="42"/>
  <c r="H25" i="42"/>
  <c r="C25" i="41"/>
  <c r="A34" i="44" s="1"/>
  <c r="C26" i="46"/>
  <c r="AN290" i="1"/>
  <c r="AO298" i="1"/>
  <c r="AO464" i="1"/>
  <c r="AN686" i="1"/>
  <c r="A27" i="42"/>
  <c r="AN458" i="1"/>
  <c r="AL542" i="1"/>
  <c r="AL373" i="1"/>
  <c r="AM366" i="1"/>
  <c r="AM762" i="1"/>
  <c r="AN534" i="1"/>
  <c r="AO690" i="1"/>
  <c r="AL143" i="1"/>
  <c r="AO214" i="1"/>
  <c r="AL144" i="1"/>
  <c r="AM459" i="1"/>
  <c r="AL298" i="1"/>
  <c r="AL299" i="1" s="1"/>
  <c r="A28" i="46"/>
  <c r="A27" i="43"/>
  <c r="AO136" i="1"/>
  <c r="A134" i="1"/>
  <c r="AL845" i="1"/>
  <c r="AO366" i="1"/>
  <c r="AO535" i="1"/>
  <c r="AM211" i="1"/>
  <c r="AL617" i="1"/>
  <c r="B27" i="46"/>
  <c r="B26" i="41"/>
  <c r="AL694" i="1"/>
  <c r="AL466" i="1"/>
  <c r="AL467" i="1" s="1"/>
  <c r="AL543" i="1"/>
  <c r="AM687" i="1"/>
  <c r="AL218" i="1"/>
  <c r="AO762" i="1"/>
  <c r="AL769" i="1"/>
  <c r="AN210" i="1"/>
  <c r="AM291" i="1"/>
  <c r="AM535" i="1"/>
  <c r="AM136" i="1"/>
  <c r="B26" i="42"/>
  <c r="AM838" i="1"/>
  <c r="AL219" i="1"/>
  <c r="AM610" i="1"/>
  <c r="AO838" i="1"/>
  <c r="A27" i="41"/>
  <c r="B26" i="43"/>
  <c r="AO71" i="1"/>
  <c r="AO610" i="1"/>
  <c r="C26" i="41" l="1"/>
  <c r="A35" i="44" s="1"/>
  <c r="C26" i="43"/>
  <c r="B35" i="44" s="1"/>
  <c r="C27" i="46"/>
  <c r="E26" i="42"/>
  <c r="D26" i="42"/>
  <c r="F26" i="42"/>
  <c r="G26" i="42" s="1"/>
  <c r="I26" i="42"/>
  <c r="C26" i="42"/>
  <c r="H26" i="42"/>
  <c r="AL220" i="1"/>
  <c r="AO137" i="1"/>
  <c r="B27" i="43"/>
  <c r="A458" i="1"/>
  <c r="AO536" i="1"/>
  <c r="AO367" i="1"/>
  <c r="AM688" i="1"/>
  <c r="AO215" i="1"/>
  <c r="A28" i="43"/>
  <c r="AM137" i="1"/>
  <c r="B28" i="46"/>
  <c r="A28" i="41"/>
  <c r="AO72" i="1"/>
  <c r="A210" i="1"/>
  <c r="AM460" i="1"/>
  <c r="AO839" i="1"/>
  <c r="AO691" i="1"/>
  <c r="B27" i="41"/>
  <c r="AM536" i="1"/>
  <c r="AN762" i="1"/>
  <c r="AL695" i="1"/>
  <c r="AL696" i="1" s="1"/>
  <c r="AM367" i="1"/>
  <c r="AN610" i="1"/>
  <c r="A29" i="46"/>
  <c r="AL544" i="1"/>
  <c r="AM611" i="1"/>
  <c r="AM212" i="1"/>
  <c r="A686" i="1"/>
  <c r="AL374" i="1"/>
  <c r="AL375" i="1" s="1"/>
  <c r="AO299" i="1"/>
  <c r="AL300" i="1"/>
  <c r="AM763" i="1"/>
  <c r="A534" i="1"/>
  <c r="B27" i="42"/>
  <c r="AN366" i="1"/>
  <c r="AL618" i="1"/>
  <c r="AL619" i="1" s="1"/>
  <c r="AN838" i="1"/>
  <c r="AO611" i="1"/>
  <c r="AL145" i="1"/>
  <c r="AO465" i="1"/>
  <c r="AO763" i="1"/>
  <c r="A28" i="42"/>
  <c r="AM292" i="1"/>
  <c r="AM839" i="1"/>
  <c r="AL846" i="1"/>
  <c r="AL468" i="1"/>
  <c r="AL770" i="1"/>
  <c r="C28" i="46" l="1"/>
  <c r="E27" i="42"/>
  <c r="F27" i="42"/>
  <c r="G27" i="42" s="1"/>
  <c r="C27" i="42"/>
  <c r="I27" i="42"/>
  <c r="D27" i="42"/>
  <c r="H27" i="42"/>
  <c r="C27" i="41"/>
  <c r="A36" i="44" s="1"/>
  <c r="C27" i="43"/>
  <c r="B36" i="44" s="1"/>
  <c r="AM368" i="1"/>
  <c r="AM840" i="1"/>
  <c r="B28" i="43"/>
  <c r="A29" i="42"/>
  <c r="AO840" i="1"/>
  <c r="AL545" i="1"/>
  <c r="B28" i="42"/>
  <c r="AM537" i="1"/>
  <c r="A29" i="43"/>
  <c r="AO73" i="1"/>
  <c r="AM461" i="1"/>
  <c r="AM764" i="1"/>
  <c r="AO466" i="1"/>
  <c r="AM213" i="1"/>
  <c r="AO300" i="1"/>
  <c r="AO216" i="1"/>
  <c r="AL301" i="1"/>
  <c r="AM689" i="1"/>
  <c r="AL469" i="1"/>
  <c r="AL376" i="1"/>
  <c r="B28" i="41"/>
  <c r="AL771" i="1"/>
  <c r="AL772" i="1" s="1"/>
  <c r="AL620" i="1"/>
  <c r="AO764" i="1"/>
  <c r="AO138" i="1"/>
  <c r="A29" i="41"/>
  <c r="A762" i="1"/>
  <c r="AO368" i="1"/>
  <c r="AM138" i="1"/>
  <c r="AM293" i="1"/>
  <c r="AL221" i="1"/>
  <c r="B29" i="46"/>
  <c r="AL847" i="1"/>
  <c r="AO612" i="1"/>
  <c r="A838" i="1"/>
  <c r="AM612" i="1"/>
  <c r="A30" i="46"/>
  <c r="AL697" i="1"/>
  <c r="AL146" i="1"/>
  <c r="AL147" i="1" s="1"/>
  <c r="AL848" i="1"/>
  <c r="AO537" i="1"/>
  <c r="AO692" i="1"/>
  <c r="A610" i="1"/>
  <c r="E28" i="42" l="1"/>
  <c r="D28" i="42"/>
  <c r="F28" i="42"/>
  <c r="G28" i="42" s="1"/>
  <c r="I28" i="42"/>
  <c r="C28" i="42"/>
  <c r="H28" i="42"/>
  <c r="C29" i="46"/>
  <c r="C28" i="41"/>
  <c r="A37" i="44" s="1"/>
  <c r="C28" i="43"/>
  <c r="B37" i="44" s="1"/>
  <c r="A30" i="42"/>
  <c r="A30" i="43"/>
  <c r="A31" i="46"/>
  <c r="AL849" i="1"/>
  <c r="AM841" i="1"/>
  <c r="AL546" i="1"/>
  <c r="AM538" i="1"/>
  <c r="B29" i="41"/>
  <c r="B30" i="46"/>
  <c r="AO369" i="1"/>
  <c r="AO301" i="1"/>
  <c r="AL698" i="1"/>
  <c r="AM294" i="1"/>
  <c r="AL148" i="1"/>
  <c r="AL377" i="1"/>
  <c r="AL773" i="1"/>
  <c r="AN138" i="1"/>
  <c r="AM214" i="1"/>
  <c r="A30" i="41"/>
  <c r="AM369" i="1"/>
  <c r="AO613" i="1"/>
  <c r="AM765" i="1"/>
  <c r="AM613" i="1"/>
  <c r="AL302" i="1"/>
  <c r="AO538" i="1"/>
  <c r="AO74" i="1"/>
  <c r="AO139" i="1"/>
  <c r="AM139" i="1"/>
  <c r="B29" i="42"/>
  <c r="AM690" i="1"/>
  <c r="AO765" i="1"/>
  <c r="AO467" i="1"/>
  <c r="AL222" i="1"/>
  <c r="AL223" i="1" s="1"/>
  <c r="AL621" i="1"/>
  <c r="AO841" i="1"/>
  <c r="AL470" i="1"/>
  <c r="AO217" i="1"/>
  <c r="AM462" i="1"/>
  <c r="AO693" i="1"/>
  <c r="B29" i="43"/>
  <c r="C29" i="43" l="1"/>
  <c r="B38" i="44" s="1"/>
  <c r="C29" i="41"/>
  <c r="A38" i="44" s="1"/>
  <c r="C30" i="46"/>
  <c r="E29" i="42"/>
  <c r="F29" i="42"/>
  <c r="G29" i="42" s="1"/>
  <c r="D29" i="42"/>
  <c r="I29" i="42"/>
  <c r="C29" i="42"/>
  <c r="H29" i="42"/>
  <c r="AL224" i="1"/>
  <c r="AM766" i="1"/>
  <c r="A31" i="42"/>
  <c r="AO842" i="1"/>
  <c r="AL622" i="1"/>
  <c r="AM842" i="1"/>
  <c r="AM539" i="1"/>
  <c r="B30" i="41"/>
  <c r="AM140" i="1"/>
  <c r="AL850" i="1"/>
  <c r="AM295" i="1"/>
  <c r="AO140" i="1"/>
  <c r="A31" i="43"/>
  <c r="AO218" i="1"/>
  <c r="AO219" i="1" s="1"/>
  <c r="AM614" i="1"/>
  <c r="AO766" i="1"/>
  <c r="AO614" i="1"/>
  <c r="AO302" i="1"/>
  <c r="AL547" i="1"/>
  <c r="AL548" i="1" s="1"/>
  <c r="AO539" i="1"/>
  <c r="B30" i="42"/>
  <c r="AO370" i="1"/>
  <c r="AM215" i="1"/>
  <c r="AO468" i="1"/>
  <c r="AL471" i="1"/>
  <c r="AM691" i="1"/>
  <c r="AL378" i="1"/>
  <c r="AO694" i="1"/>
  <c r="A31" i="41"/>
  <c r="AN294" i="1"/>
  <c r="B30" i="43"/>
  <c r="AL303" i="1"/>
  <c r="AL304" i="1" s="1"/>
  <c r="AN462" i="1"/>
  <c r="AN214" i="1"/>
  <c r="AM463" i="1"/>
  <c r="A138" i="1"/>
  <c r="AL774" i="1"/>
  <c r="AN690" i="1"/>
  <c r="AL379" i="1"/>
  <c r="B31" i="46"/>
  <c r="AN538" i="1"/>
  <c r="AL623" i="1"/>
  <c r="A32" i="46"/>
  <c r="AL472" i="1"/>
  <c r="AM370" i="1"/>
  <c r="AO220" i="1"/>
  <c r="AL699" i="1"/>
  <c r="AL700" i="1"/>
  <c r="AL149" i="1"/>
  <c r="E30" i="42" l="1"/>
  <c r="D30" i="42"/>
  <c r="F30" i="42"/>
  <c r="G30" i="42" s="1"/>
  <c r="C30" i="42"/>
  <c r="H30" i="42"/>
  <c r="I30" i="42"/>
  <c r="C30" i="43"/>
  <c r="B39" i="44" s="1"/>
  <c r="C31" i="46"/>
  <c r="C30" i="41"/>
  <c r="A39" i="44" s="1"/>
  <c r="AL851" i="1"/>
  <c r="AL225" i="1"/>
  <c r="AM843" i="1"/>
  <c r="AN370" i="1"/>
  <c r="A462" i="1"/>
  <c r="AL549" i="1"/>
  <c r="B31" i="41"/>
  <c r="AM216" i="1"/>
  <c r="A33" i="46"/>
  <c r="B31" i="43"/>
  <c r="AO469" i="1"/>
  <c r="AM615" i="1"/>
  <c r="AL775" i="1"/>
  <c r="AN614" i="1"/>
  <c r="AM540" i="1"/>
  <c r="A32" i="43"/>
  <c r="AM767" i="1"/>
  <c r="AM692" i="1"/>
  <c r="AO695" i="1"/>
  <c r="AO696" i="1" s="1"/>
  <c r="AL701" i="1"/>
  <c r="AL852" i="1"/>
  <c r="AM141" i="1"/>
  <c r="AO221" i="1"/>
  <c r="AN842" i="1"/>
  <c r="AO141" i="1"/>
  <c r="A214" i="1"/>
  <c r="AL305" i="1"/>
  <c r="A538" i="1"/>
  <c r="A690" i="1"/>
  <c r="AL473" i="1"/>
  <c r="AM464" i="1"/>
  <c r="AO615" i="1"/>
  <c r="AL380" i="1"/>
  <c r="AM296" i="1"/>
  <c r="AO371" i="1"/>
  <c r="AN766" i="1"/>
  <c r="AO843" i="1"/>
  <c r="AL624" i="1"/>
  <c r="AO767" i="1"/>
  <c r="B32" i="46"/>
  <c r="AO303" i="1"/>
  <c r="B31" i="42"/>
  <c r="AM371" i="1"/>
  <c r="AL776" i="1"/>
  <c r="AL150" i="1"/>
  <c r="A32" i="41"/>
  <c r="AO540" i="1"/>
  <c r="A32" i="42"/>
  <c r="C32" i="46" l="1"/>
  <c r="E31" i="42"/>
  <c r="F31" i="42"/>
  <c r="G31" i="42" s="1"/>
  <c r="D31" i="42"/>
  <c r="I31" i="42"/>
  <c r="C31" i="42"/>
  <c r="H31" i="42"/>
  <c r="C31" i="43"/>
  <c r="B40" i="44" s="1"/>
  <c r="C31" i="41"/>
  <c r="A40" i="44" s="1"/>
  <c r="AL226" i="1"/>
  <c r="AO697" i="1"/>
  <c r="AM768" i="1"/>
  <c r="AL227" i="1"/>
  <c r="AO222" i="1"/>
  <c r="B32" i="43"/>
  <c r="AM844" i="1"/>
  <c r="AM616" i="1"/>
  <c r="A33" i="42"/>
  <c r="AL550" i="1"/>
  <c r="AL625" i="1"/>
  <c r="AL151" i="1"/>
  <c r="A766" i="1"/>
  <c r="AL474" i="1"/>
  <c r="AL702" i="1"/>
  <c r="A614" i="1"/>
  <c r="AO372" i="1"/>
  <c r="AO541" i="1"/>
  <c r="AL381" i="1"/>
  <c r="AM541" i="1"/>
  <c r="AO844" i="1"/>
  <c r="AL475" i="1"/>
  <c r="AO142" i="1"/>
  <c r="AO470" i="1"/>
  <c r="B32" i="41"/>
  <c r="AM142" i="1"/>
  <c r="A370" i="1"/>
  <c r="B33" i="46"/>
  <c r="AO768" i="1"/>
  <c r="AL306" i="1"/>
  <c r="A34" i="46"/>
  <c r="AL853" i="1"/>
  <c r="A33" i="41"/>
  <c r="A33" i="43"/>
  <c r="AM372" i="1"/>
  <c r="AL777" i="1"/>
  <c r="AL152" i="1"/>
  <c r="AO616" i="1"/>
  <c r="B32" i="42"/>
  <c r="AM693" i="1"/>
  <c r="AO304" i="1"/>
  <c r="AM465" i="1"/>
  <c r="A842" i="1"/>
  <c r="AM217" i="1"/>
  <c r="AM297" i="1"/>
  <c r="E32" i="42" l="1"/>
  <c r="D32" i="42"/>
  <c r="I32" i="42"/>
  <c r="F32" i="42"/>
  <c r="G32" i="42" s="1"/>
  <c r="C32" i="42"/>
  <c r="H32" i="42"/>
  <c r="C32" i="43"/>
  <c r="B41" i="44" s="1"/>
  <c r="C33" i="46"/>
  <c r="C32" i="41"/>
  <c r="A41" i="44" s="1"/>
  <c r="AL551" i="1"/>
  <c r="AL382" i="1"/>
  <c r="B33" i="43"/>
  <c r="AO471" i="1"/>
  <c r="B33" i="41"/>
  <c r="A34" i="42"/>
  <c r="AN142" i="1"/>
  <c r="AM617" i="1"/>
  <c r="AM373" i="1"/>
  <c r="AL552" i="1"/>
  <c r="AL476" i="1"/>
  <c r="A34" i="43"/>
  <c r="AL228" i="1"/>
  <c r="AL153" i="1"/>
  <c r="AO617" i="1"/>
  <c r="AO769" i="1"/>
  <c r="A35" i="46"/>
  <c r="B33" i="42"/>
  <c r="A34" i="41"/>
  <c r="AM769" i="1"/>
  <c r="AL383" i="1"/>
  <c r="AO845" i="1"/>
  <c r="AO143" i="1"/>
  <c r="AM542" i="1"/>
  <c r="AO698" i="1"/>
  <c r="AL307" i="1"/>
  <c r="AO542" i="1"/>
  <c r="AM143" i="1"/>
  <c r="AO373" i="1"/>
  <c r="AM466" i="1"/>
  <c r="AM694" i="1"/>
  <c r="AO223" i="1"/>
  <c r="AM298" i="1"/>
  <c r="AL703" i="1"/>
  <c r="AL704" i="1" s="1"/>
  <c r="AL626" i="1"/>
  <c r="AL778" i="1"/>
  <c r="AO305" i="1"/>
  <c r="AL854" i="1"/>
  <c r="AL855" i="1" s="1"/>
  <c r="AM845" i="1"/>
  <c r="B34" i="46"/>
  <c r="AM218" i="1"/>
  <c r="C33" i="41" l="1"/>
  <c r="A42" i="44" s="1"/>
  <c r="C34" i="46"/>
  <c r="C33" i="43"/>
  <c r="B42" i="44" s="1"/>
  <c r="E33" i="42"/>
  <c r="F33" i="42"/>
  <c r="G33" i="42" s="1"/>
  <c r="D33" i="42"/>
  <c r="C33" i="42"/>
  <c r="H33" i="42"/>
  <c r="I33" i="42"/>
  <c r="AO224" i="1"/>
  <c r="AN298" i="1"/>
  <c r="A35" i="41"/>
  <c r="AO846" i="1"/>
  <c r="AO472" i="1"/>
  <c r="AL384" i="1"/>
  <c r="AL229" i="1"/>
  <c r="AL477" i="1"/>
  <c r="B34" i="43"/>
  <c r="AL705" i="1"/>
  <c r="AM299" i="1"/>
  <c r="AO543" i="1"/>
  <c r="AM144" i="1"/>
  <c r="B35" i="46"/>
  <c r="AL779" i="1"/>
  <c r="AO374" i="1"/>
  <c r="A35" i="42"/>
  <c r="AN466" i="1"/>
  <c r="AL856" i="1"/>
  <c r="AM374" i="1"/>
  <c r="A35" i="43"/>
  <c r="AL627" i="1"/>
  <c r="AL628" i="1" s="1"/>
  <c r="AO699" i="1"/>
  <c r="AM543" i="1"/>
  <c r="AL553" i="1"/>
  <c r="B34" i="41"/>
  <c r="AM618" i="1"/>
  <c r="AM467" i="1"/>
  <c r="AO618" i="1"/>
  <c r="AM695" i="1"/>
  <c r="AM770" i="1"/>
  <c r="AL308" i="1"/>
  <c r="AL309" i="1" s="1"/>
  <c r="AO770" i="1"/>
  <c r="AO306" i="1"/>
  <c r="AN694" i="1"/>
  <c r="AL780" i="1"/>
  <c r="AO225" i="1"/>
  <c r="AL154" i="1"/>
  <c r="AL155" i="1" s="1"/>
  <c r="AM846" i="1"/>
  <c r="A36" i="46"/>
  <c r="B34" i="42"/>
  <c r="AO144" i="1"/>
  <c r="A142" i="1"/>
  <c r="AM219" i="1"/>
  <c r="AN542" i="1"/>
  <c r="AN218" i="1"/>
  <c r="C34" i="43" l="1"/>
  <c r="B43" i="44" s="1"/>
  <c r="C35" i="46"/>
  <c r="E34" i="42"/>
  <c r="D34" i="42"/>
  <c r="F34" i="42"/>
  <c r="G34" i="42" s="1"/>
  <c r="H34" i="42"/>
  <c r="I34" i="42"/>
  <c r="C34" i="42"/>
  <c r="C34" i="41"/>
  <c r="A43" i="44" s="1"/>
  <c r="AL706" i="1"/>
  <c r="A466" i="1"/>
  <c r="A218" i="1"/>
  <c r="AO375" i="1"/>
  <c r="AL629" i="1"/>
  <c r="AM220" i="1"/>
  <c r="AM300" i="1"/>
  <c r="AO226" i="1"/>
  <c r="AM468" i="1"/>
  <c r="A542" i="1"/>
  <c r="A36" i="43"/>
  <c r="AO619" i="1"/>
  <c r="AO700" i="1"/>
  <c r="AL385" i="1"/>
  <c r="AO544" i="1"/>
  <c r="AM696" i="1"/>
  <c r="AO145" i="1"/>
  <c r="AN618" i="1"/>
  <c r="AN770" i="1"/>
  <c r="AM771" i="1"/>
  <c r="B35" i="42"/>
  <c r="AL230" i="1"/>
  <c r="AO307" i="1"/>
  <c r="AN374" i="1"/>
  <c r="AM145" i="1"/>
  <c r="AM619" i="1"/>
  <c r="AN846" i="1"/>
  <c r="A694" i="1"/>
  <c r="B35" i="43"/>
  <c r="A37" i="46"/>
  <c r="AL857" i="1"/>
  <c r="AO473" i="1"/>
  <c r="A36" i="41"/>
  <c r="AL310" i="1"/>
  <c r="AO847" i="1"/>
  <c r="AL231" i="1"/>
  <c r="AL311" i="1"/>
  <c r="B36" i="46"/>
  <c r="AL156" i="1"/>
  <c r="AM544" i="1"/>
  <c r="AL707" i="1"/>
  <c r="AL554" i="1"/>
  <c r="B35" i="41"/>
  <c r="AM375" i="1"/>
  <c r="AL478" i="1"/>
  <c r="AM847" i="1"/>
  <c r="AO771" i="1"/>
  <c r="AL781" i="1"/>
  <c r="A36" i="42"/>
  <c r="C36" i="46" l="1"/>
  <c r="C35" i="41"/>
  <c r="A44" i="44" s="1"/>
  <c r="C35" i="43"/>
  <c r="B44" i="44" s="1"/>
  <c r="E35" i="42"/>
  <c r="F35" i="42"/>
  <c r="G35" i="42" s="1"/>
  <c r="D35" i="42"/>
  <c r="I35" i="42"/>
  <c r="H35" i="42"/>
  <c r="C35" i="42"/>
  <c r="AO308" i="1"/>
  <c r="AO848" i="1"/>
  <c r="AO620" i="1"/>
  <c r="A37" i="43"/>
  <c r="AM545" i="1"/>
  <c r="B36" i="43"/>
  <c r="A846" i="1"/>
  <c r="AL630" i="1"/>
  <c r="A37" i="42"/>
  <c r="AO474" i="1"/>
  <c r="AM620" i="1"/>
  <c r="A37" i="41"/>
  <c r="AL386" i="1"/>
  <c r="AM697" i="1"/>
  <c r="AM221" i="1"/>
  <c r="A38" i="46"/>
  <c r="AL631" i="1"/>
  <c r="AL782" i="1"/>
  <c r="AL708" i="1"/>
  <c r="B37" i="46"/>
  <c r="AM376" i="1"/>
  <c r="AL312" i="1"/>
  <c r="A618" i="1"/>
  <c r="B36" i="42"/>
  <c r="AO146" i="1"/>
  <c r="AM772" i="1"/>
  <c r="AM146" i="1"/>
  <c r="AO701" i="1"/>
  <c r="AM301" i="1"/>
  <c r="AL479" i="1"/>
  <c r="B36" i="41"/>
  <c r="A374" i="1"/>
  <c r="AM848" i="1"/>
  <c r="AL232" i="1"/>
  <c r="AM469" i="1"/>
  <c r="AL858" i="1"/>
  <c r="AL859" i="1" s="1"/>
  <c r="AO772" i="1"/>
  <c r="AO545" i="1"/>
  <c r="AL555" i="1"/>
  <c r="AL556" i="1" s="1"/>
  <c r="AO227" i="1"/>
  <c r="AL157" i="1"/>
  <c r="AO376" i="1"/>
  <c r="A770" i="1"/>
  <c r="C37" i="46" l="1"/>
  <c r="C36" i="43"/>
  <c r="B45" i="44" s="1"/>
  <c r="E36" i="42"/>
  <c r="D36" i="42"/>
  <c r="F36" i="42"/>
  <c r="G36" i="42" s="1"/>
  <c r="C36" i="42"/>
  <c r="H36" i="42"/>
  <c r="I36" i="42"/>
  <c r="C36" i="41"/>
  <c r="A45" i="44" s="1"/>
  <c r="AL783" i="1"/>
  <c r="AM621" i="1"/>
  <c r="A38" i="43"/>
  <c r="AM377" i="1"/>
  <c r="AO546" i="1"/>
  <c r="A39" i="46"/>
  <c r="AL233" i="1"/>
  <c r="B38" i="46"/>
  <c r="AO475" i="1"/>
  <c r="AL313" i="1"/>
  <c r="AO309" i="1"/>
  <c r="A38" i="41"/>
  <c r="AO702" i="1"/>
  <c r="AM849" i="1"/>
  <c r="AM698" i="1"/>
  <c r="AM147" i="1"/>
  <c r="AO147" i="1"/>
  <c r="AL709" i="1"/>
  <c r="AL632" i="1"/>
  <c r="AO773" i="1"/>
  <c r="B37" i="43"/>
  <c r="B37" i="42"/>
  <c r="AM773" i="1"/>
  <c r="AO377" i="1"/>
  <c r="B37" i="41"/>
  <c r="AM302" i="1"/>
  <c r="AM222" i="1"/>
  <c r="A38" i="42"/>
  <c r="AM546" i="1"/>
  <c r="AL557" i="1"/>
  <c r="AO228" i="1"/>
  <c r="AM470" i="1"/>
  <c r="AL480" i="1"/>
  <c r="AL481" i="1" s="1"/>
  <c r="AL784" i="1"/>
  <c r="AO621" i="1"/>
  <c r="AL387" i="1"/>
  <c r="AL388" i="1" s="1"/>
  <c r="AN146" i="1"/>
  <c r="AO849" i="1"/>
  <c r="AL860" i="1"/>
  <c r="C38" i="46" l="1"/>
  <c r="C37" i="43"/>
  <c r="B46" i="44" s="1"/>
  <c r="E37" i="42"/>
  <c r="F37" i="42"/>
  <c r="G37" i="42" s="1"/>
  <c r="D37" i="42"/>
  <c r="I37" i="42"/>
  <c r="H37" i="42"/>
  <c r="C37" i="42"/>
  <c r="C37" i="41"/>
  <c r="A46" i="44" s="1"/>
  <c r="AL861" i="1"/>
  <c r="AO703" i="1"/>
  <c r="AO476" i="1"/>
  <c r="AO547" i="1"/>
  <c r="AO850" i="1"/>
  <c r="B39" i="46"/>
  <c r="AL633" i="1"/>
  <c r="AO310" i="1"/>
  <c r="AO622" i="1"/>
  <c r="AN302" i="1"/>
  <c r="AO378" i="1"/>
  <c r="AN222" i="1"/>
  <c r="B38" i="41"/>
  <c r="A146" i="1"/>
  <c r="AM547" i="1"/>
  <c r="B38" i="42"/>
  <c r="AN470" i="1"/>
  <c r="B38" i="43"/>
  <c r="A40" i="46"/>
  <c r="AN698" i="1"/>
  <c r="AM699" i="1"/>
  <c r="AM303" i="1"/>
  <c r="AM148" i="1"/>
  <c r="AO774" i="1"/>
  <c r="AO229" i="1"/>
  <c r="AM850" i="1"/>
  <c r="AN546" i="1"/>
  <c r="AM622" i="1"/>
  <c r="A39" i="42"/>
  <c r="A39" i="43"/>
  <c r="AM223" i="1"/>
  <c r="AO148" i="1"/>
  <c r="AL389" i="1"/>
  <c r="AM378" i="1"/>
  <c r="A39" i="41"/>
  <c r="AM774" i="1"/>
  <c r="AM471" i="1"/>
  <c r="AL785" i="1"/>
  <c r="C39" i="46" l="1"/>
  <c r="C38" i="43"/>
  <c r="B47" i="44" s="1"/>
  <c r="C38" i="41"/>
  <c r="A47" i="44" s="1"/>
  <c r="E38" i="42"/>
  <c r="D38" i="42"/>
  <c r="F38" i="42"/>
  <c r="G38" i="42" s="1"/>
  <c r="C38" i="42"/>
  <c r="H38" i="42"/>
  <c r="I38" i="42"/>
  <c r="AO379" i="1"/>
  <c r="A698" i="1"/>
  <c r="A40" i="43"/>
  <c r="AN774" i="1"/>
  <c r="AN850" i="1"/>
  <c r="AO704" i="1"/>
  <c r="B39" i="42"/>
  <c r="AM851" i="1"/>
  <c r="AO548" i="1"/>
  <c r="AN378" i="1"/>
  <c r="AN622" i="1"/>
  <c r="AM379" i="1"/>
  <c r="AO311" i="1"/>
  <c r="AO149" i="1"/>
  <c r="AM548" i="1"/>
  <c r="A41" i="46"/>
  <c r="AM700" i="1"/>
  <c r="AM304" i="1"/>
  <c r="AM224" i="1"/>
  <c r="B39" i="43"/>
  <c r="A222" i="1"/>
  <c r="AO775" i="1"/>
  <c r="A40" i="42"/>
  <c r="AM149" i="1"/>
  <c r="AO230" i="1"/>
  <c r="AO851" i="1"/>
  <c r="B39" i="41"/>
  <c r="AM472" i="1"/>
  <c r="AM623" i="1"/>
  <c r="A40" i="41"/>
  <c r="AM775" i="1"/>
  <c r="AO477" i="1"/>
  <c r="A546" i="1"/>
  <c r="A470" i="1"/>
  <c r="B40" i="46"/>
  <c r="AO623" i="1"/>
  <c r="C39" i="43" l="1"/>
  <c r="B48" i="44" s="1"/>
  <c r="C40" i="46"/>
  <c r="C39" i="41"/>
  <c r="A48" i="44" s="1"/>
  <c r="E39" i="42"/>
  <c r="F39" i="42"/>
  <c r="G39" i="42" s="1"/>
  <c r="D39" i="42"/>
  <c r="C39" i="42"/>
  <c r="H39" i="42"/>
  <c r="I39" i="42"/>
  <c r="A42" i="46"/>
  <c r="AO231" i="1"/>
  <c r="AM473" i="1"/>
  <c r="AM225" i="1"/>
  <c r="AO549" i="1"/>
  <c r="A41" i="42"/>
  <c r="B40" i="43"/>
  <c r="AO312" i="1"/>
  <c r="A622" i="1"/>
  <c r="AM701" i="1"/>
  <c r="AM549" i="1"/>
  <c r="AM852" i="1"/>
  <c r="AM305" i="1"/>
  <c r="AM380" i="1"/>
  <c r="A41" i="43"/>
  <c r="AO150" i="1"/>
  <c r="AO776" i="1"/>
  <c r="A774" i="1"/>
  <c r="AO624" i="1"/>
  <c r="A41" i="41"/>
  <c r="AM624" i="1"/>
  <c r="AO478" i="1"/>
  <c r="AO705" i="1"/>
  <c r="AO380" i="1"/>
  <c r="AO852" i="1"/>
  <c r="AM776" i="1"/>
  <c r="AM150" i="1"/>
  <c r="B41" i="46"/>
  <c r="B40" i="41"/>
  <c r="B40" i="42"/>
  <c r="A850" i="1"/>
  <c r="A378" i="1"/>
  <c r="E40" i="42" l="1"/>
  <c r="D40" i="42"/>
  <c r="F40" i="42"/>
  <c r="G40" i="42" s="1"/>
  <c r="I40" i="42"/>
  <c r="C40" i="42"/>
  <c r="H40" i="42"/>
  <c r="C40" i="41"/>
  <c r="A49" i="44" s="1"/>
  <c r="C41" i="46"/>
  <c r="C40" i="43"/>
  <c r="B49" i="44" s="1"/>
  <c r="AO625" i="1"/>
  <c r="AN150" i="1"/>
  <c r="AO151" i="1"/>
  <c r="AM550" i="1"/>
  <c r="B41" i="42"/>
  <c r="B41" i="41"/>
  <c r="AM777" i="1"/>
  <c r="B42" i="46"/>
  <c r="B41" i="43"/>
  <c r="AO853" i="1"/>
  <c r="AM226" i="1"/>
  <c r="A42" i="42"/>
  <c r="AO550" i="1"/>
  <c r="AM853" i="1"/>
  <c r="AM306" i="1"/>
  <c r="AO479" i="1"/>
  <c r="AO381" i="1"/>
  <c r="AM625" i="1"/>
  <c r="A42" i="41"/>
  <c r="AM381" i="1"/>
  <c r="A42" i="43"/>
  <c r="AO313" i="1"/>
  <c r="AO314" i="1" s="1"/>
  <c r="AM702" i="1"/>
  <c r="AO232" i="1"/>
  <c r="A43" i="46"/>
  <c r="AM151" i="1"/>
  <c r="AO777" i="1"/>
  <c r="AM474" i="1"/>
  <c r="AO706" i="1"/>
  <c r="E41" i="42" l="1"/>
  <c r="F41" i="42"/>
  <c r="G41" i="42" s="1"/>
  <c r="D41" i="42"/>
  <c r="H41" i="42"/>
  <c r="C41" i="42"/>
  <c r="I41" i="42"/>
  <c r="C41" i="41"/>
  <c r="A50" i="44" s="1"/>
  <c r="C42" i="46"/>
  <c r="C41" i="43"/>
  <c r="B50" i="44" s="1"/>
  <c r="AO382" i="1"/>
  <c r="B42" i="41"/>
  <c r="AM626" i="1"/>
  <c r="AN306" i="1"/>
  <c r="AO626" i="1"/>
  <c r="AM152" i="1"/>
  <c r="AO152" i="1"/>
  <c r="A43" i="41"/>
  <c r="AN226" i="1"/>
  <c r="AO233" i="1"/>
  <c r="AO854" i="1"/>
  <c r="AN702" i="1"/>
  <c r="AO480" i="1"/>
  <c r="AO481" i="1" s="1"/>
  <c r="AM703" i="1"/>
  <c r="A43" i="43"/>
  <c r="AO315" i="1"/>
  <c r="B42" i="42"/>
  <c r="A43" i="42"/>
  <c r="AM551" i="1"/>
  <c r="AM307" i="1"/>
  <c r="AM854" i="1"/>
  <c r="AO551" i="1"/>
  <c r="AN474" i="1"/>
  <c r="AM778" i="1"/>
  <c r="AN550" i="1"/>
  <c r="AO707" i="1"/>
  <c r="AO708" i="1" s="1"/>
  <c r="AO709" i="1" s="1"/>
  <c r="AM475" i="1"/>
  <c r="A150" i="1"/>
  <c r="B42" i="43"/>
  <c r="AM227" i="1"/>
  <c r="B43" i="46"/>
  <c r="AM382" i="1"/>
  <c r="AO778" i="1"/>
  <c r="A44" i="46"/>
  <c r="C42" i="41" l="1"/>
  <c r="A51" i="44" s="1"/>
  <c r="C42" i="43"/>
  <c r="B51" i="44" s="1"/>
  <c r="C43" i="46"/>
  <c r="E42" i="42"/>
  <c r="D42" i="42"/>
  <c r="F42" i="42"/>
  <c r="G42" i="42" s="1"/>
  <c r="H42" i="42"/>
  <c r="I42" i="42"/>
  <c r="C42" i="42"/>
  <c r="A550" i="1"/>
  <c r="AN382" i="1"/>
  <c r="AN854" i="1"/>
  <c r="AM779" i="1"/>
  <c r="AM228" i="1"/>
  <c r="AM552" i="1"/>
  <c r="AM704" i="1"/>
  <c r="AO383" i="1"/>
  <c r="B43" i="42"/>
  <c r="B43" i="41"/>
  <c r="AN778" i="1"/>
  <c r="AO627" i="1"/>
  <c r="A44" i="41"/>
  <c r="AO855" i="1"/>
  <c r="AM627" i="1"/>
  <c r="A702" i="1"/>
  <c r="B43" i="43"/>
  <c r="AO153" i="1"/>
  <c r="AM383" i="1"/>
  <c r="AM153" i="1"/>
  <c r="AO482" i="1"/>
  <c r="A44" i="43"/>
  <c r="AO552" i="1"/>
  <c r="A226" i="1"/>
  <c r="A45" i="46"/>
  <c r="AO234" i="1"/>
  <c r="AO235" i="1" s="1"/>
  <c r="A306" i="1"/>
  <c r="A474" i="1"/>
  <c r="AO710" i="1"/>
  <c r="AO711" i="1" s="1"/>
  <c r="AN626" i="1"/>
  <c r="AM476" i="1"/>
  <c r="AM308" i="1"/>
  <c r="A44" i="42"/>
  <c r="AM855" i="1"/>
  <c r="AO779" i="1"/>
  <c r="AO316" i="1"/>
  <c r="B44" i="46"/>
  <c r="C43" i="43" l="1"/>
  <c r="B52" i="44" s="1"/>
  <c r="E43" i="42"/>
  <c r="F43" i="42"/>
  <c r="G43" i="42" s="1"/>
  <c r="D43" i="42"/>
  <c r="H43" i="42"/>
  <c r="C43" i="42"/>
  <c r="I43" i="42"/>
  <c r="C44" i="46"/>
  <c r="C43" i="41"/>
  <c r="A52" i="44" s="1"/>
  <c r="AM384" i="1"/>
  <c r="AM154" i="1"/>
  <c r="AM856" i="1"/>
  <c r="AO628" i="1"/>
  <c r="AO712" i="1"/>
  <c r="A45" i="42"/>
  <c r="AM229" i="1"/>
  <c r="AO384" i="1"/>
  <c r="A854" i="1"/>
  <c r="AM780" i="1"/>
  <c r="AO317" i="1"/>
  <c r="AO780" i="1"/>
  <c r="B44" i="43"/>
  <c r="AM628" i="1"/>
  <c r="AO483" i="1"/>
  <c r="AM477" i="1"/>
  <c r="AO553" i="1"/>
  <c r="A626" i="1"/>
  <c r="A45" i="41"/>
  <c r="AM553" i="1"/>
  <c r="B44" i="41"/>
  <c r="AO856" i="1"/>
  <c r="AO318" i="1"/>
  <c r="A778" i="1"/>
  <c r="A382" i="1"/>
  <c r="AM309" i="1"/>
  <c r="A46" i="46"/>
  <c r="A45" i="43"/>
  <c r="B45" i="46"/>
  <c r="AO154" i="1"/>
  <c r="AM705" i="1"/>
  <c r="AO236" i="1"/>
  <c r="B44" i="42"/>
  <c r="C45" i="46" l="1"/>
  <c r="C44" i="41"/>
  <c r="A53" i="44" s="1"/>
  <c r="C44" i="43"/>
  <c r="B53" i="44" s="1"/>
  <c r="E44" i="42"/>
  <c r="D44" i="42"/>
  <c r="F44" i="42"/>
  <c r="G44" i="42" s="1"/>
  <c r="I44" i="42"/>
  <c r="C44" i="42"/>
  <c r="H44" i="42"/>
  <c r="A46" i="42"/>
  <c r="B45" i="43"/>
  <c r="A47" i="46"/>
  <c r="AO554" i="1"/>
  <c r="B46" i="46"/>
  <c r="AO385" i="1"/>
  <c r="A46" i="41"/>
  <c r="AO629" i="1"/>
  <c r="AN154" i="1"/>
  <c r="AM155" i="1"/>
  <c r="B45" i="41"/>
  <c r="AO857" i="1"/>
  <c r="AM629" i="1"/>
  <c r="AO781" i="1"/>
  <c r="AM706" i="1"/>
  <c r="A46" i="43"/>
  <c r="AM781" i="1"/>
  <c r="AO155" i="1"/>
  <c r="AO237" i="1"/>
  <c r="AM385" i="1"/>
  <c r="AM857" i="1"/>
  <c r="AM478" i="1"/>
  <c r="AO713" i="1"/>
  <c r="AO714" i="1" s="1"/>
  <c r="AM230" i="1"/>
  <c r="B45" i="42"/>
  <c r="AM554" i="1"/>
  <c r="AM310" i="1"/>
  <c r="AO484" i="1"/>
  <c r="C45" i="41" l="1"/>
  <c r="A54" i="44" s="1"/>
  <c r="C46" i="46"/>
  <c r="C45" i="43"/>
  <c r="B54" i="44" s="1"/>
  <c r="E45" i="42"/>
  <c r="F45" i="42"/>
  <c r="G45" i="42" s="1"/>
  <c r="D45" i="42"/>
  <c r="C45" i="42"/>
  <c r="H45" i="42"/>
  <c r="I45" i="42"/>
  <c r="AO782" i="1"/>
  <c r="A47" i="42"/>
  <c r="AM707" i="1"/>
  <c r="AM630" i="1"/>
  <c r="AO630" i="1"/>
  <c r="AN478" i="1"/>
  <c r="AN230" i="1"/>
  <c r="AN310" i="1"/>
  <c r="AM311" i="1"/>
  <c r="A47" i="41"/>
  <c r="AO238" i="1"/>
  <c r="AM782" i="1"/>
  <c r="A48" i="46"/>
  <c r="B46" i="41"/>
  <c r="AM479" i="1"/>
  <c r="AM386" i="1"/>
  <c r="AO858" i="1"/>
  <c r="AM858" i="1"/>
  <c r="B46" i="42"/>
  <c r="AN554" i="1"/>
  <c r="AO386" i="1"/>
  <c r="AN706" i="1"/>
  <c r="AM156" i="1"/>
  <c r="AO485" i="1"/>
  <c r="B46" i="43"/>
  <c r="AM555" i="1"/>
  <c r="B47" i="46"/>
  <c r="A47" i="43"/>
  <c r="AO156" i="1"/>
  <c r="AO555" i="1"/>
  <c r="A154" i="1"/>
  <c r="AM231" i="1"/>
  <c r="E46" i="42" l="1"/>
  <c r="D46" i="42"/>
  <c r="F46" i="42"/>
  <c r="G46" i="42" s="1"/>
  <c r="C46" i="42"/>
  <c r="I46" i="42"/>
  <c r="H46" i="42"/>
  <c r="C46" i="43"/>
  <c r="B55" i="44" s="1"/>
  <c r="C47" i="46"/>
  <c r="C46" i="41"/>
  <c r="A55" i="44" s="1"/>
  <c r="A49" i="46"/>
  <c r="AN630" i="1"/>
  <c r="AM783" i="1"/>
  <c r="B47" i="41"/>
  <c r="AO486" i="1"/>
  <c r="B48" i="46"/>
  <c r="AO556" i="1"/>
  <c r="AN386" i="1"/>
  <c r="AM708" i="1"/>
  <c r="AN782" i="1"/>
  <c r="AN858" i="1"/>
  <c r="AM859" i="1"/>
  <c r="AO387" i="1"/>
  <c r="AO859" i="1"/>
  <c r="AM631" i="1"/>
  <c r="AM556" i="1"/>
  <c r="AM312" i="1"/>
  <c r="AO783" i="1"/>
  <c r="A230" i="1"/>
  <c r="AM480" i="1"/>
  <c r="A48" i="43"/>
  <c r="AM157" i="1"/>
  <c r="A48" i="41"/>
  <c r="A554" i="1"/>
  <c r="B47" i="43"/>
  <c r="B47" i="42"/>
  <c r="AM387" i="1"/>
  <c r="A310" i="1"/>
  <c r="A48" i="42"/>
  <c r="A478" i="1"/>
  <c r="AO631" i="1"/>
  <c r="AM232" i="1"/>
  <c r="AO157" i="1"/>
  <c r="A706" i="1"/>
  <c r="C47" i="41" l="1"/>
  <c r="A56" i="44" s="1"/>
  <c r="E47" i="42"/>
  <c r="F47" i="42"/>
  <c r="G47" i="42" s="1"/>
  <c r="D47" i="42"/>
  <c r="H47" i="42"/>
  <c r="I47" i="42"/>
  <c r="C47" i="42"/>
  <c r="C47" i="43"/>
  <c r="B56" i="44" s="1"/>
  <c r="C48" i="46"/>
  <c r="AM313" i="1"/>
  <c r="AO557" i="1"/>
  <c r="B48" i="42"/>
  <c r="A386" i="1"/>
  <c r="A50" i="46"/>
  <c r="B48" i="41"/>
  <c r="B48" i="43"/>
  <c r="A49" i="43"/>
  <c r="AM709" i="1"/>
  <c r="AO632" i="1"/>
  <c r="AM557" i="1"/>
  <c r="A858" i="1"/>
  <c r="AM481" i="1"/>
  <c r="AO158" i="1"/>
  <c r="AM632" i="1"/>
  <c r="AM388" i="1"/>
  <c r="A49" i="41"/>
  <c r="AM784" i="1"/>
  <c r="AM233" i="1"/>
  <c r="A630" i="1"/>
  <c r="AM860" i="1"/>
  <c r="B49" i="46"/>
  <c r="A49" i="42"/>
  <c r="A782" i="1"/>
  <c r="AO784" i="1"/>
  <c r="AO860" i="1"/>
  <c r="AO388" i="1"/>
  <c r="C48" i="41" l="1"/>
  <c r="A57" i="44" s="1"/>
  <c r="C49" i="46"/>
  <c r="C48" i="43"/>
  <c r="B57" i="44" s="1"/>
  <c r="E48" i="42"/>
  <c r="D48" i="42"/>
  <c r="F48" i="42"/>
  <c r="G48" i="42" s="1"/>
  <c r="C48" i="42"/>
  <c r="H48" i="42"/>
  <c r="I48" i="42"/>
  <c r="B50" i="46"/>
  <c r="B49" i="43"/>
  <c r="B49" i="42"/>
  <c r="AO785" i="1"/>
  <c r="AO389" i="1"/>
  <c r="AM633" i="1"/>
  <c r="AO558" i="1"/>
  <c r="AM389" i="1"/>
  <c r="AM785" i="1"/>
  <c r="A50" i="43"/>
  <c r="AM861" i="1"/>
  <c r="B49" i="41"/>
  <c r="AO159" i="1"/>
  <c r="AO861" i="1"/>
  <c r="A50" i="42"/>
  <c r="AO633" i="1"/>
  <c r="A50" i="41"/>
  <c r="C49" i="43" l="1"/>
  <c r="B58" i="44" s="1"/>
  <c r="E49" i="42"/>
  <c r="F49" i="42"/>
  <c r="G49" i="42" s="1"/>
  <c r="D49" i="42"/>
  <c r="H49" i="42"/>
  <c r="I49" i="42"/>
  <c r="C49" i="42"/>
  <c r="C49" i="41"/>
  <c r="A58" i="44" s="1"/>
  <c r="C50" i="46"/>
  <c r="AO160" i="1"/>
  <c r="B50" i="41"/>
  <c r="AO390" i="1"/>
  <c r="AO634" i="1"/>
  <c r="AO559" i="1"/>
  <c r="B50" i="42"/>
  <c r="B50" i="43"/>
  <c r="AO786" i="1"/>
  <c r="AO862" i="1"/>
  <c r="C50" i="43" l="1"/>
  <c r="B59" i="44" s="1"/>
  <c r="E50" i="42"/>
  <c r="D50" i="42"/>
  <c r="F50" i="42"/>
  <c r="G50" i="42" s="1"/>
  <c r="I50" i="42"/>
  <c r="H50" i="42"/>
  <c r="C50" i="42"/>
  <c r="C50" i="41"/>
  <c r="A59" i="44" s="1"/>
  <c r="AO560" i="1"/>
  <c r="AO635" i="1"/>
  <c r="AO787" i="1"/>
  <c r="AO391" i="1"/>
  <c r="AO863" i="1"/>
  <c r="AO161" i="1"/>
  <c r="E65" i="44" l="1"/>
  <c r="C102" i="44"/>
  <c r="D102" i="44" s="1"/>
  <c r="C71" i="44"/>
  <c r="E93" i="44"/>
  <c r="C84" i="44"/>
  <c r="C93" i="44"/>
  <c r="E27" i="44"/>
  <c r="F27" i="44" s="1"/>
  <c r="E107" i="44"/>
  <c r="E108" i="44" s="1"/>
  <c r="F108" i="44" s="1"/>
  <c r="E90" i="44"/>
  <c r="E91" i="44" s="1"/>
  <c r="F91" i="44" s="1"/>
  <c r="E84" i="44"/>
  <c r="E85" i="44" s="1"/>
  <c r="F85" i="44" s="1"/>
  <c r="E88" i="44"/>
  <c r="E89" i="44" s="1"/>
  <c r="F89" i="44" s="1"/>
  <c r="E51" i="44"/>
  <c r="C56" i="44"/>
  <c r="E46" i="44"/>
  <c r="F46" i="44" s="1"/>
  <c r="C107" i="44"/>
  <c r="D107" i="44" s="1"/>
  <c r="C74" i="44"/>
  <c r="C96" i="44"/>
  <c r="D96" i="44" s="1"/>
  <c r="E41" i="44"/>
  <c r="F41" i="44" s="1"/>
  <c r="E21" i="44"/>
  <c r="F21" i="44" s="1"/>
  <c r="E12" i="44"/>
  <c r="F12" i="44" s="1"/>
  <c r="E56" i="44"/>
  <c r="C88" i="44"/>
  <c r="D88" i="44" s="1"/>
  <c r="E111" i="44"/>
  <c r="E112" i="44" s="1"/>
  <c r="F112" i="44" s="1"/>
  <c r="E52" i="44"/>
  <c r="F52" i="44" s="1"/>
  <c r="C111" i="44"/>
  <c r="D111" i="44" s="1"/>
  <c r="E74" i="44"/>
  <c r="E75" i="44" s="1"/>
  <c r="F75" i="44" s="1"/>
  <c r="E71" i="44"/>
  <c r="C80" i="44"/>
  <c r="E96" i="44"/>
  <c r="E97" i="44" s="1"/>
  <c r="F97" i="44" s="1"/>
  <c r="C65" i="44"/>
  <c r="E102" i="44"/>
  <c r="E103" i="44" s="1"/>
  <c r="F103" i="44" s="1"/>
  <c r="E33" i="44"/>
  <c r="F33" i="44" s="1"/>
  <c r="C90" i="44"/>
  <c r="D90" i="44" s="1"/>
  <c r="E80" i="44"/>
  <c r="E81" i="44" s="1"/>
  <c r="G107" i="44"/>
  <c r="G80" i="44"/>
  <c r="G71" i="44"/>
  <c r="G56" i="44"/>
  <c r="G93" i="44"/>
  <c r="G111" i="44"/>
  <c r="G90" i="44"/>
  <c r="G84" i="44"/>
  <c r="G74" i="44"/>
  <c r="G88" i="44"/>
  <c r="G102" i="44"/>
  <c r="G96" i="44"/>
  <c r="AO561" i="1"/>
  <c r="AO864" i="1"/>
  <c r="D74" i="44"/>
  <c r="AO162" i="1"/>
  <c r="AO788" i="1"/>
  <c r="AO392" i="1"/>
  <c r="AO636" i="1"/>
  <c r="D56" i="44"/>
  <c r="D71" i="44"/>
  <c r="D80" i="44"/>
  <c r="D84" i="44"/>
  <c r="D93" i="44"/>
  <c r="D65" i="44"/>
  <c r="E22" i="44" l="1"/>
  <c r="F22" i="44" s="1"/>
  <c r="E47" i="44"/>
  <c r="F47" i="44" s="1"/>
  <c r="E28" i="44"/>
  <c r="F28" i="44" s="1"/>
  <c r="F81" i="44"/>
  <c r="E82" i="44"/>
  <c r="F82" i="44" s="1"/>
  <c r="C12" i="44"/>
  <c r="E53" i="44"/>
  <c r="F90" i="44"/>
  <c r="E42" i="44"/>
  <c r="E86" i="44"/>
  <c r="E104" i="44"/>
  <c r="E92" i="44"/>
  <c r="F93" i="44" s="1"/>
  <c r="E113" i="44"/>
  <c r="G12" i="44"/>
  <c r="E66" i="44"/>
  <c r="E13" i="44"/>
  <c r="E109" i="44"/>
  <c r="E98" i="44"/>
  <c r="E57" i="44"/>
  <c r="E76" i="44"/>
  <c r="E34" i="44"/>
  <c r="E72" i="44"/>
  <c r="E94" i="44"/>
  <c r="H88" i="44"/>
  <c r="I107" i="44"/>
  <c r="AO637" i="1"/>
  <c r="I93" i="44"/>
  <c r="I102" i="44"/>
  <c r="I111" i="44"/>
  <c r="H107" i="44"/>
  <c r="I71" i="44"/>
  <c r="H111" i="44"/>
  <c r="AO393" i="1"/>
  <c r="I88" i="44"/>
  <c r="H56" i="44"/>
  <c r="H93" i="44"/>
  <c r="I80" i="44"/>
  <c r="I56" i="44"/>
  <c r="I90" i="44"/>
  <c r="H102" i="44"/>
  <c r="H84" i="44"/>
  <c r="H71" i="44"/>
  <c r="I74" i="44"/>
  <c r="AO789" i="1"/>
  <c r="H80" i="44"/>
  <c r="I96" i="44"/>
  <c r="H90" i="44"/>
  <c r="I84" i="44"/>
  <c r="H74" i="44"/>
  <c r="AO865" i="1"/>
  <c r="H96" i="44"/>
  <c r="AO562" i="1"/>
  <c r="D12" i="44"/>
  <c r="E29" i="44" l="1"/>
  <c r="E30" i="44" s="1"/>
  <c r="E23" i="44"/>
  <c r="F23" i="44" s="1"/>
  <c r="E48" i="44"/>
  <c r="F48" i="44" s="1"/>
  <c r="E83" i="44"/>
  <c r="F83" i="44" s="1"/>
  <c r="F34" i="44"/>
  <c r="E35" i="44"/>
  <c r="F57" i="44"/>
  <c r="E58" i="44"/>
  <c r="F13" i="44"/>
  <c r="E14" i="44"/>
  <c r="C13" i="44"/>
  <c r="G13" i="44"/>
  <c r="F113" i="44"/>
  <c r="E114" i="44"/>
  <c r="F53" i="44"/>
  <c r="E54" i="44"/>
  <c r="F94" i="44"/>
  <c r="E95" i="44"/>
  <c r="F76" i="44"/>
  <c r="E77" i="44"/>
  <c r="F98" i="44"/>
  <c r="E99" i="44"/>
  <c r="F66" i="44"/>
  <c r="E67" i="44"/>
  <c r="F104" i="44"/>
  <c r="E105" i="44"/>
  <c r="F72" i="44"/>
  <c r="E73" i="44"/>
  <c r="F109" i="44"/>
  <c r="E110" i="44"/>
  <c r="F86" i="44"/>
  <c r="E87" i="44"/>
  <c r="F92" i="44"/>
  <c r="F42" i="44"/>
  <c r="E43" i="44"/>
  <c r="H12" i="44"/>
  <c r="AO638" i="1"/>
  <c r="I12" i="44"/>
  <c r="AO866" i="1"/>
  <c r="D13" i="44"/>
  <c r="AO790" i="1"/>
  <c r="AO394" i="1"/>
  <c r="F29" i="44" l="1"/>
  <c r="G38" i="27"/>
  <c r="G26" i="27"/>
  <c r="G24" i="27"/>
  <c r="G53" i="27"/>
  <c r="G17" i="27"/>
  <c r="E18" i="27"/>
  <c r="E16" i="27"/>
  <c r="E40" i="27"/>
  <c r="G59" i="27"/>
  <c r="E34" i="27"/>
  <c r="E56" i="27"/>
  <c r="G47" i="27"/>
  <c r="G27" i="27"/>
  <c r="E30" i="27"/>
  <c r="E48" i="27"/>
  <c r="G57" i="27"/>
  <c r="G40" i="27"/>
  <c r="E22" i="27"/>
  <c r="E37" i="27"/>
  <c r="G37" i="27"/>
  <c r="G50" i="27"/>
  <c r="E57" i="27"/>
  <c r="G16" i="27"/>
  <c r="E50" i="27"/>
  <c r="E53" i="27"/>
  <c r="G19" i="27"/>
  <c r="E52" i="27"/>
  <c r="E21" i="27"/>
  <c r="E39" i="27"/>
  <c r="E46" i="27"/>
  <c r="E15" i="27"/>
  <c r="G29" i="27"/>
  <c r="G48" i="27"/>
  <c r="G35" i="27"/>
  <c r="G45" i="27"/>
  <c r="G46" i="27"/>
  <c r="E19" i="27"/>
  <c r="G20" i="27"/>
  <c r="E41" i="27"/>
  <c r="G18" i="27"/>
  <c r="G41" i="27"/>
  <c r="G30" i="27"/>
  <c r="E17" i="27"/>
  <c r="E59" i="27"/>
  <c r="G15" i="27"/>
  <c r="E29" i="27"/>
  <c r="E55" i="27"/>
  <c r="G14" i="27"/>
  <c r="G56" i="27"/>
  <c r="G36" i="27"/>
  <c r="E26" i="27"/>
  <c r="G22" i="27"/>
  <c r="E44" i="27"/>
  <c r="E36" i="27"/>
  <c r="G49" i="27"/>
  <c r="E42" i="27"/>
  <c r="E20" i="27"/>
  <c r="G39" i="27"/>
  <c r="G44" i="27"/>
  <c r="G52" i="27"/>
  <c r="E58" i="27"/>
  <c r="E51" i="27"/>
  <c r="G21" i="27"/>
  <c r="G10" i="27"/>
  <c r="E23" i="27"/>
  <c r="E27" i="27"/>
  <c r="G54" i="27"/>
  <c r="E45" i="27"/>
  <c r="E49" i="27"/>
  <c r="G25" i="27"/>
  <c r="G28" i="27"/>
  <c r="G43" i="27"/>
  <c r="G34" i="27"/>
  <c r="G51" i="27"/>
  <c r="G42" i="27"/>
  <c r="E25" i="27"/>
  <c r="G33" i="27"/>
  <c r="E43" i="27"/>
  <c r="E47" i="27"/>
  <c r="G58" i="27"/>
  <c r="E35" i="27"/>
  <c r="E10" i="27"/>
  <c r="G31" i="27"/>
  <c r="E14" i="27"/>
  <c r="E38" i="27"/>
  <c r="E28" i="27"/>
  <c r="E54" i="27"/>
  <c r="G23" i="27"/>
  <c r="E24" i="27"/>
  <c r="E31" i="27"/>
  <c r="G55" i="27"/>
  <c r="G12" i="27"/>
  <c r="E12" i="27"/>
  <c r="E33" i="27"/>
  <c r="G11" i="27"/>
  <c r="E32" i="27"/>
  <c r="G32" i="27"/>
  <c r="E11" i="27"/>
  <c r="E49" i="44"/>
  <c r="F49" i="44" s="1"/>
  <c r="F84" i="44"/>
  <c r="E24" i="44"/>
  <c r="E25" i="44" s="1"/>
  <c r="F25" i="44" s="1"/>
  <c r="F30" i="44"/>
  <c r="E31" i="44"/>
  <c r="F110" i="44"/>
  <c r="F111" i="44"/>
  <c r="F73" i="44"/>
  <c r="F74" i="44"/>
  <c r="F95" i="44"/>
  <c r="F96" i="44"/>
  <c r="F54" i="44"/>
  <c r="E55" i="44"/>
  <c r="F105" i="44"/>
  <c r="E106" i="44"/>
  <c r="F35" i="44"/>
  <c r="E36" i="44"/>
  <c r="F43" i="44"/>
  <c r="E44" i="44"/>
  <c r="F87" i="44"/>
  <c r="F88" i="44"/>
  <c r="F114" i="44"/>
  <c r="E115" i="44"/>
  <c r="F14" i="44"/>
  <c r="E15" i="44"/>
  <c r="G14" i="44"/>
  <c r="C14" i="44"/>
  <c r="F58" i="44"/>
  <c r="E59" i="44"/>
  <c r="F67" i="44"/>
  <c r="E68" i="44"/>
  <c r="F99" i="44"/>
  <c r="E100" i="44"/>
  <c r="F77" i="44"/>
  <c r="E78" i="44"/>
  <c r="H13" i="44"/>
  <c r="I13" i="44"/>
  <c r="D14" i="44"/>
  <c r="I12" i="27" l="1"/>
  <c r="I10" i="27"/>
  <c r="I51" i="27"/>
  <c r="I57" i="27"/>
  <c r="I37" i="27"/>
  <c r="I14" i="27"/>
  <c r="I54" i="27"/>
  <c r="I25" i="27"/>
  <c r="I11" i="27"/>
  <c r="I33" i="27"/>
  <c r="I31" i="27"/>
  <c r="I28" i="27"/>
  <c r="I47" i="27"/>
  <c r="I26" i="27"/>
  <c r="I55" i="27"/>
  <c r="I17" i="27"/>
  <c r="I41" i="27"/>
  <c r="I15" i="27"/>
  <c r="I52" i="27"/>
  <c r="I40" i="27"/>
  <c r="I24" i="27"/>
  <c r="I43" i="27"/>
  <c r="I29" i="27"/>
  <c r="I48" i="27"/>
  <c r="I56" i="27"/>
  <c r="I32" i="27"/>
  <c r="I35" i="27"/>
  <c r="I49" i="27"/>
  <c r="I23" i="27"/>
  <c r="I58" i="27"/>
  <c r="I20" i="27"/>
  <c r="I44" i="27"/>
  <c r="I19" i="27"/>
  <c r="I39" i="27"/>
  <c r="I53" i="27"/>
  <c r="I22" i="27"/>
  <c r="I30" i="27"/>
  <c r="I34" i="27"/>
  <c r="I18" i="27"/>
  <c r="I38" i="27"/>
  <c r="I27" i="27"/>
  <c r="I36" i="27"/>
  <c r="I46" i="27"/>
  <c r="I16" i="27"/>
  <c r="I45" i="27"/>
  <c r="I42" i="27"/>
  <c r="I59" i="27"/>
  <c r="I21" i="27"/>
  <c r="I50" i="27"/>
  <c r="E50" i="44"/>
  <c r="F50" i="44" s="1"/>
  <c r="F26" i="44"/>
  <c r="F24" i="44"/>
  <c r="F100" i="44"/>
  <c r="E101" i="44"/>
  <c r="F15" i="44"/>
  <c r="C15" i="44"/>
  <c r="E16" i="44"/>
  <c r="G15" i="44"/>
  <c r="F44" i="44"/>
  <c r="F45" i="44"/>
  <c r="F106" i="44"/>
  <c r="F107" i="44"/>
  <c r="F68" i="44"/>
  <c r="E69" i="44"/>
  <c r="F55" i="44"/>
  <c r="F56" i="44"/>
  <c r="F115" i="44"/>
  <c r="E116" i="44"/>
  <c r="F36" i="44"/>
  <c r="E37" i="44"/>
  <c r="F78" i="44"/>
  <c r="E79" i="44"/>
  <c r="F59" i="44"/>
  <c r="E60" i="44"/>
  <c r="F31" i="44"/>
  <c r="F32" i="44"/>
  <c r="H14" i="44"/>
  <c r="I14" i="44"/>
  <c r="D15" i="44"/>
  <c r="A59" i="27" l="1"/>
  <c r="A42" i="27"/>
  <c r="A44" i="27"/>
  <c r="A17" i="27"/>
  <c r="A47" i="27"/>
  <c r="A54" i="27"/>
  <c r="A10" i="27"/>
  <c r="L38" i="27"/>
  <c r="A50" i="27"/>
  <c r="A36" i="27"/>
  <c r="A53" i="27"/>
  <c r="A21" i="27"/>
  <c r="A45" i="27"/>
  <c r="A46" i="27"/>
  <c r="A34" i="27"/>
  <c r="A22" i="27"/>
  <c r="A19" i="27"/>
  <c r="A29" i="27"/>
  <c r="A40" i="27"/>
  <c r="A15" i="27"/>
  <c r="A57" i="27"/>
  <c r="A27" i="27"/>
  <c r="A49" i="27"/>
  <c r="A48" i="27"/>
  <c r="A24" i="27"/>
  <c r="A28" i="27"/>
  <c r="A16" i="27"/>
  <c r="A18" i="27"/>
  <c r="A30" i="27"/>
  <c r="A52" i="27"/>
  <c r="A14" i="27"/>
  <c r="A37" i="27"/>
  <c r="A51" i="27"/>
  <c r="A39" i="27"/>
  <c r="A58" i="27"/>
  <c r="A32" i="27"/>
  <c r="A26" i="27"/>
  <c r="A33" i="27"/>
  <c r="A38" i="27"/>
  <c r="A20" i="27"/>
  <c r="A23" i="27"/>
  <c r="A35" i="27"/>
  <c r="A56" i="27"/>
  <c r="A43" i="27"/>
  <c r="A41" i="27"/>
  <c r="A55" i="27"/>
  <c r="A31" i="27"/>
  <c r="A11" i="27"/>
  <c r="A25" i="27"/>
  <c r="A12" i="27"/>
  <c r="F51" i="44"/>
  <c r="F116" i="44"/>
  <c r="E117" i="44"/>
  <c r="F79" i="44"/>
  <c r="F80" i="44"/>
  <c r="F101" i="44"/>
  <c r="F102" i="44"/>
  <c r="F37" i="44"/>
  <c r="E38" i="44"/>
  <c r="F69" i="44"/>
  <c r="E70" i="44"/>
  <c r="F60" i="44"/>
  <c r="E61" i="44"/>
  <c r="F16" i="44"/>
  <c r="C16" i="44"/>
  <c r="E17" i="44"/>
  <c r="G16" i="44"/>
  <c r="I15" i="44"/>
  <c r="H15" i="44"/>
  <c r="D16" i="44"/>
  <c r="L39" i="27" l="1"/>
  <c r="M34" i="27"/>
  <c r="F61" i="44"/>
  <c r="E62" i="44"/>
  <c r="F17" i="44"/>
  <c r="C17" i="44"/>
  <c r="D17" i="44" s="1"/>
  <c r="E18" i="44"/>
  <c r="G17" i="44"/>
  <c r="F117" i="44"/>
  <c r="E118" i="44"/>
  <c r="F38" i="44"/>
  <c r="E39" i="44"/>
  <c r="F70" i="44"/>
  <c r="F71" i="44"/>
  <c r="I16" i="44"/>
  <c r="H16" i="44"/>
  <c r="R34" i="27" l="1"/>
  <c r="M35" i="27"/>
  <c r="N34" i="27"/>
  <c r="P34" i="27"/>
  <c r="F18" i="44"/>
  <c r="C18" i="44"/>
  <c r="D18" i="44" s="1"/>
  <c r="E19" i="44"/>
  <c r="C29" i="44" s="1"/>
  <c r="D29" i="44" s="1"/>
  <c r="G18" i="44"/>
  <c r="F62" i="44"/>
  <c r="E63" i="44"/>
  <c r="F39" i="44"/>
  <c r="F40" i="44"/>
  <c r="F118" i="44"/>
  <c r="E119" i="44"/>
  <c r="H17" i="44"/>
  <c r="I17" i="44"/>
  <c r="R35" i="27" l="1"/>
  <c r="N35" i="27"/>
  <c r="P35" i="27"/>
  <c r="C50" i="44"/>
  <c r="D50" i="44" s="1"/>
  <c r="C49" i="44"/>
  <c r="D49" i="44" s="1"/>
  <c r="C61" i="44"/>
  <c r="D61" i="44" s="1"/>
  <c r="C48" i="44"/>
  <c r="D48" i="44" s="1"/>
  <c r="C44" i="44"/>
  <c r="D44" i="44" s="1"/>
  <c r="C55" i="44"/>
  <c r="D55" i="44" s="1"/>
  <c r="C37" i="44"/>
  <c r="D37" i="44" s="1"/>
  <c r="C54" i="44"/>
  <c r="D54" i="44" s="1"/>
  <c r="G21" i="44"/>
  <c r="C30" i="44"/>
  <c r="D30" i="44" s="1"/>
  <c r="C39" i="44"/>
  <c r="D39" i="44" s="1"/>
  <c r="C62" i="44"/>
  <c r="D62" i="44" s="1"/>
  <c r="C41" i="44"/>
  <c r="C57" i="44"/>
  <c r="C58" i="44" s="1"/>
  <c r="C38" i="44"/>
  <c r="D38" i="44" s="1"/>
  <c r="F19" i="44"/>
  <c r="F20" i="44"/>
  <c r="C19" i="44"/>
  <c r="D19" i="44" s="1"/>
  <c r="G19" i="44"/>
  <c r="C31" i="44"/>
  <c r="D31" i="44" s="1"/>
  <c r="C43" i="44"/>
  <c r="D43" i="44" s="1"/>
  <c r="F63" i="44"/>
  <c r="C63" i="44"/>
  <c r="D63" i="44" s="1"/>
  <c r="E64" i="44"/>
  <c r="C66" i="44" s="1"/>
  <c r="F119" i="44"/>
  <c r="E120" i="44"/>
  <c r="H18" i="44"/>
  <c r="I21" i="44"/>
  <c r="D66" i="44"/>
  <c r="D41" i="44"/>
  <c r="I18" i="44"/>
  <c r="G119" i="44" l="1"/>
  <c r="H119" i="44" s="1"/>
  <c r="C119" i="44"/>
  <c r="D119" i="44" s="1"/>
  <c r="C79" i="44"/>
  <c r="D79" i="44" s="1"/>
  <c r="F64" i="44"/>
  <c r="C64" i="44"/>
  <c r="D64" i="44" s="1"/>
  <c r="F65" i="44"/>
  <c r="C100" i="44"/>
  <c r="D100" i="44" s="1"/>
  <c r="C118" i="44"/>
  <c r="D118" i="44" s="1"/>
  <c r="C78" i="44"/>
  <c r="D78" i="44" s="1"/>
  <c r="C106" i="44"/>
  <c r="D106" i="44" s="1"/>
  <c r="C59" i="44"/>
  <c r="C117" i="44"/>
  <c r="D117" i="44" s="1"/>
  <c r="C116" i="44"/>
  <c r="D116" i="44" s="1"/>
  <c r="C69" i="44"/>
  <c r="D69" i="44" s="1"/>
  <c r="C115" i="44"/>
  <c r="D115" i="44" s="1"/>
  <c r="G118" i="44"/>
  <c r="G116" i="44"/>
  <c r="C70" i="44"/>
  <c r="D70" i="44" s="1"/>
  <c r="G117" i="44"/>
  <c r="F120" i="44"/>
  <c r="C120" i="44"/>
  <c r="D120" i="44" s="1"/>
  <c r="G120" i="44"/>
  <c r="E121" i="44"/>
  <c r="C101" i="44"/>
  <c r="D101" i="44" s="1"/>
  <c r="I19" i="44"/>
  <c r="D58" i="44"/>
  <c r="D57" i="44"/>
  <c r="H21" i="44"/>
  <c r="H19" i="44"/>
  <c r="I119" i="44" l="1"/>
  <c r="H118" i="44"/>
  <c r="I118" i="44"/>
  <c r="H117" i="44"/>
  <c r="I117" i="44"/>
  <c r="H120" i="44"/>
  <c r="I120" i="44"/>
  <c r="H116" i="44"/>
  <c r="I116" i="44"/>
  <c r="F121" i="44"/>
  <c r="E122" i="44"/>
  <c r="C121" i="44"/>
  <c r="D121" i="44" s="1"/>
  <c r="G121" i="44"/>
  <c r="C60" i="44"/>
  <c r="D59" i="44"/>
  <c r="D60" i="44"/>
  <c r="H121" i="44" l="1"/>
  <c r="I121" i="44"/>
  <c r="F122" i="44"/>
  <c r="E123" i="44"/>
  <c r="G122" i="44"/>
  <c r="C122" i="44"/>
  <c r="D122" i="44" s="1"/>
  <c r="F123" i="44" l="1"/>
  <c r="E124" i="44"/>
  <c r="C123" i="44"/>
  <c r="D123" i="44" s="1"/>
  <c r="G123" i="44"/>
  <c r="H122" i="44"/>
  <c r="I122" i="44"/>
  <c r="F124" i="44" l="1"/>
  <c r="C124" i="44"/>
  <c r="D124" i="44" s="1"/>
  <c r="G124" i="44"/>
  <c r="E125" i="44"/>
  <c r="I123" i="44"/>
  <c r="H123" i="44"/>
  <c r="F125" i="44" l="1"/>
  <c r="E126" i="44"/>
  <c r="G125" i="44"/>
  <c r="C125" i="44"/>
  <c r="D125" i="44" s="1"/>
  <c r="H124" i="44"/>
  <c r="I124" i="44"/>
  <c r="I125" i="44" l="1"/>
  <c r="H125" i="44"/>
  <c r="F126" i="44"/>
  <c r="E127" i="44"/>
  <c r="G126" i="44"/>
  <c r="C126" i="44"/>
  <c r="D126" i="44" s="1"/>
  <c r="F127" i="44" l="1"/>
  <c r="E128" i="44"/>
  <c r="C127" i="44"/>
  <c r="D127" i="44" s="1"/>
  <c r="G127" i="44"/>
  <c r="I126" i="44"/>
  <c r="H126" i="44"/>
  <c r="I127" i="44" l="1"/>
  <c r="H127" i="44"/>
  <c r="F128" i="44"/>
  <c r="E129" i="44"/>
  <c r="C128" i="44"/>
  <c r="D128" i="44" s="1"/>
  <c r="G128" i="44"/>
  <c r="F129" i="44" l="1"/>
  <c r="C129" i="44"/>
  <c r="D129" i="44" s="1"/>
  <c r="E130" i="44"/>
  <c r="G129" i="44"/>
  <c r="I128" i="44"/>
  <c r="H128" i="44"/>
  <c r="I129" i="44" l="1"/>
  <c r="H129" i="44"/>
  <c r="F130" i="44"/>
  <c r="C130" i="44"/>
  <c r="D130" i="44" s="1"/>
  <c r="G130" i="44"/>
  <c r="E131" i="44"/>
  <c r="F131" i="44" l="1"/>
  <c r="E132" i="44"/>
  <c r="G131" i="44"/>
  <c r="C131" i="44"/>
  <c r="D131" i="44" s="1"/>
  <c r="I130" i="44"/>
  <c r="H130" i="44"/>
  <c r="H131" i="44" l="1"/>
  <c r="I131" i="44"/>
  <c r="F132" i="44"/>
  <c r="G132" i="44"/>
  <c r="E133" i="44"/>
  <c r="C132" i="44"/>
  <c r="D132" i="44" s="1"/>
  <c r="I132" i="44" l="1"/>
  <c r="H132" i="44"/>
  <c r="F133" i="44"/>
  <c r="C133" i="44"/>
  <c r="D133" i="44" s="1"/>
  <c r="E134" i="44"/>
  <c r="G133" i="44"/>
  <c r="H133" i="44" l="1"/>
  <c r="I133" i="44"/>
  <c r="F134" i="44"/>
  <c r="E135" i="44"/>
  <c r="C134" i="44"/>
  <c r="D134" i="44" s="1"/>
  <c r="G134" i="44"/>
  <c r="F135" i="44" l="1"/>
  <c r="C135" i="44"/>
  <c r="D135" i="44" s="1"/>
  <c r="E136" i="44"/>
  <c r="G135" i="44"/>
  <c r="I134" i="44"/>
  <c r="H134" i="44"/>
  <c r="I135" i="44" l="1"/>
  <c r="H135" i="44"/>
  <c r="F136" i="44"/>
  <c r="C136" i="44"/>
  <c r="D136" i="44" s="1"/>
  <c r="E137" i="44"/>
  <c r="G136" i="44"/>
  <c r="H136" i="44" l="1"/>
  <c r="I136" i="44"/>
  <c r="F137" i="44"/>
  <c r="E138" i="44"/>
  <c r="C137" i="44"/>
  <c r="D137" i="44" s="1"/>
  <c r="G137" i="44"/>
  <c r="F138" i="44" l="1"/>
  <c r="C138" i="44"/>
  <c r="D138" i="44" s="1"/>
  <c r="E139" i="44"/>
  <c r="G138" i="44"/>
  <c r="I137" i="44"/>
  <c r="H137" i="44"/>
  <c r="I138" i="44" l="1"/>
  <c r="H138" i="44"/>
  <c r="F139" i="44"/>
  <c r="G139" i="44"/>
  <c r="E140" i="44"/>
  <c r="C139" i="44"/>
  <c r="D139" i="44" s="1"/>
  <c r="F140" i="44" l="1"/>
  <c r="E141" i="44"/>
  <c r="C140" i="44"/>
  <c r="D140" i="44" s="1"/>
  <c r="G140" i="44"/>
  <c r="I139" i="44"/>
  <c r="H139" i="44"/>
  <c r="F141" i="44" l="1"/>
  <c r="G141" i="44"/>
  <c r="E142" i="44"/>
  <c r="C141" i="44"/>
  <c r="D141" i="44" s="1"/>
  <c r="I140" i="44"/>
  <c r="H140" i="44"/>
  <c r="H141" i="44" l="1"/>
  <c r="I141" i="44"/>
  <c r="F142" i="44"/>
  <c r="C142" i="44"/>
  <c r="D142" i="44" s="1"/>
  <c r="E143" i="44"/>
  <c r="G142" i="44"/>
  <c r="I142" i="44" l="1"/>
  <c r="H142" i="44"/>
  <c r="F143" i="44"/>
  <c r="C143" i="44"/>
  <c r="D143" i="44" s="1"/>
  <c r="G143" i="44"/>
  <c r="E144" i="44"/>
  <c r="F144" i="44" l="1"/>
  <c r="E145" i="44"/>
  <c r="C144" i="44"/>
  <c r="D144" i="44" s="1"/>
  <c r="G144" i="44"/>
  <c r="H143" i="44"/>
  <c r="I143" i="44"/>
  <c r="I144" i="44" l="1"/>
  <c r="H144" i="44"/>
  <c r="F145" i="44"/>
  <c r="C145" i="44"/>
  <c r="D145" i="44" s="1"/>
  <c r="E146" i="44"/>
  <c r="G145" i="44"/>
  <c r="H145" i="44" l="1"/>
  <c r="I145" i="44"/>
  <c r="F146" i="44"/>
  <c r="C146" i="44"/>
  <c r="D146" i="44" s="1"/>
  <c r="E147" i="44"/>
  <c r="G146" i="44"/>
  <c r="I146" i="44" l="1"/>
  <c r="H146" i="44"/>
  <c r="F147" i="44"/>
  <c r="G147" i="44"/>
  <c r="E148" i="44"/>
  <c r="C147" i="44"/>
  <c r="D147" i="44" s="1"/>
  <c r="H147" i="44" l="1"/>
  <c r="I147" i="44"/>
  <c r="F148" i="44"/>
  <c r="C148" i="44"/>
  <c r="D148" i="44" s="1"/>
  <c r="G148" i="44"/>
  <c r="E149" i="44"/>
  <c r="F149" i="44" l="1"/>
  <c r="E150" i="44"/>
  <c r="C149" i="44"/>
  <c r="D149" i="44" s="1"/>
  <c r="G149" i="44"/>
  <c r="I148" i="44"/>
  <c r="H148" i="44"/>
  <c r="I149" i="44" l="1"/>
  <c r="H149" i="44"/>
  <c r="F150" i="44"/>
  <c r="G150" i="44"/>
  <c r="C150" i="44"/>
  <c r="D150" i="44" s="1"/>
  <c r="E151" i="44"/>
  <c r="F151" i="44" l="1"/>
  <c r="C151" i="44"/>
  <c r="D151" i="44" s="1"/>
  <c r="E152" i="44"/>
  <c r="G151" i="44"/>
  <c r="H150" i="44"/>
  <c r="I150" i="44"/>
  <c r="H151" i="44" l="1"/>
  <c r="I151" i="44"/>
  <c r="F152" i="44"/>
  <c r="E153" i="44"/>
  <c r="C152" i="44"/>
  <c r="D152" i="44" s="1"/>
  <c r="G152" i="44"/>
  <c r="F153" i="44" l="1"/>
  <c r="C153" i="44"/>
  <c r="D153" i="44" s="1"/>
  <c r="E154" i="44"/>
  <c r="G153" i="44"/>
  <c r="H152" i="44"/>
  <c r="I152" i="44"/>
  <c r="H153" i="44" l="1"/>
  <c r="I153" i="44"/>
  <c r="F154" i="44"/>
  <c r="G154" i="44"/>
  <c r="E155" i="44"/>
  <c r="C154" i="44"/>
  <c r="D154" i="44" s="1"/>
  <c r="H154" i="44" l="1"/>
  <c r="I154" i="44"/>
  <c r="F155" i="44"/>
  <c r="E156" i="44"/>
  <c r="C155" i="44"/>
  <c r="D155" i="44" s="1"/>
  <c r="G155" i="44"/>
  <c r="H155" i="44" l="1"/>
  <c r="I155" i="44"/>
  <c r="F156" i="44"/>
  <c r="E157" i="44"/>
  <c r="C156" i="44"/>
  <c r="D156" i="44" s="1"/>
  <c r="G156" i="44"/>
  <c r="F157" i="44" l="1"/>
  <c r="C157" i="44"/>
  <c r="D157" i="44" s="1"/>
  <c r="G157" i="44"/>
  <c r="E158" i="44"/>
  <c r="H156" i="44"/>
  <c r="I156" i="44"/>
  <c r="F158" i="44" l="1"/>
  <c r="G158" i="44"/>
  <c r="E159" i="44"/>
  <c r="C158" i="44"/>
  <c r="D158" i="44" s="1"/>
  <c r="H157" i="44"/>
  <c r="I157" i="44"/>
  <c r="F159" i="44" l="1"/>
  <c r="E160" i="44"/>
  <c r="C159" i="44"/>
  <c r="D159" i="44" s="1"/>
  <c r="G159" i="44"/>
  <c r="H158" i="44"/>
  <c r="I158" i="44"/>
  <c r="H159" i="44" l="1"/>
  <c r="I159" i="44"/>
  <c r="F160" i="44"/>
  <c r="E161" i="44"/>
  <c r="C160" i="44"/>
  <c r="D160" i="44" s="1"/>
  <c r="G160" i="44"/>
  <c r="I160" i="44" l="1"/>
  <c r="H160" i="44"/>
  <c r="F161" i="44"/>
  <c r="C161" i="44"/>
  <c r="D161" i="44" s="1"/>
  <c r="E162" i="44"/>
  <c r="G161" i="44"/>
  <c r="I161" i="44" l="1"/>
  <c r="H161" i="44"/>
  <c r="F162" i="44"/>
  <c r="E163" i="44"/>
  <c r="G162" i="44"/>
  <c r="C162" i="44"/>
  <c r="D162" i="44" s="1"/>
  <c r="F163" i="44" l="1"/>
  <c r="G163" i="44"/>
  <c r="E164" i="44"/>
  <c r="C163" i="44"/>
  <c r="D163" i="44" s="1"/>
  <c r="H162" i="44"/>
  <c r="I162" i="44"/>
  <c r="F164" i="44" l="1"/>
  <c r="C164" i="44"/>
  <c r="D164" i="44" s="1"/>
  <c r="E165" i="44"/>
  <c r="G164" i="44"/>
  <c r="I163" i="44"/>
  <c r="H163" i="44"/>
  <c r="I164" i="44" l="1"/>
  <c r="H164" i="44"/>
  <c r="F165" i="44"/>
  <c r="G165" i="44"/>
  <c r="C165" i="44"/>
  <c r="D165" i="44" s="1"/>
  <c r="E166" i="44"/>
  <c r="H165" i="44" l="1"/>
  <c r="I165" i="44"/>
  <c r="F166" i="44"/>
  <c r="E167" i="44"/>
  <c r="C166" i="44"/>
  <c r="D166" i="44" s="1"/>
  <c r="G166" i="44"/>
  <c r="F167" i="44" l="1"/>
  <c r="E168" i="44"/>
  <c r="G167" i="44"/>
  <c r="C167" i="44"/>
  <c r="D167" i="44" s="1"/>
  <c r="I166" i="44"/>
  <c r="H166" i="44"/>
  <c r="H167" i="44" l="1"/>
  <c r="I167" i="44"/>
  <c r="F168" i="44"/>
  <c r="E169" i="44"/>
  <c r="C168" i="44"/>
  <c r="D168" i="44" s="1"/>
  <c r="G168" i="44"/>
  <c r="F169" i="44" l="1"/>
  <c r="C169" i="44"/>
  <c r="D169" i="44" s="1"/>
  <c r="E170" i="44"/>
  <c r="G169" i="44"/>
  <c r="I168" i="44"/>
  <c r="H168" i="44"/>
  <c r="I169" i="44" l="1"/>
  <c r="H169" i="44"/>
  <c r="F170" i="44"/>
  <c r="E171" i="44"/>
  <c r="C170" i="44"/>
  <c r="D170" i="44" s="1"/>
  <c r="G170" i="44"/>
  <c r="F171" i="44" l="1"/>
  <c r="E172" i="44"/>
  <c r="C171" i="44"/>
  <c r="D171" i="44" s="1"/>
  <c r="G171" i="44"/>
  <c r="H170" i="44"/>
  <c r="I170" i="44"/>
  <c r="H171" i="44" l="1"/>
  <c r="I171" i="44"/>
  <c r="F172" i="44"/>
  <c r="C172" i="44"/>
  <c r="D172" i="44" s="1"/>
  <c r="G172" i="44"/>
  <c r="E173" i="44"/>
  <c r="F173" i="44" l="1"/>
  <c r="C173" i="44"/>
  <c r="D173" i="44" s="1"/>
  <c r="G173" i="44"/>
  <c r="E174" i="44"/>
  <c r="I172" i="44"/>
  <c r="H172" i="44"/>
  <c r="F174" i="44" l="1"/>
  <c r="G174" i="44"/>
  <c r="E175" i="44"/>
  <c r="C174" i="44"/>
  <c r="D174" i="44" s="1"/>
  <c r="H173" i="44"/>
  <c r="I173" i="44"/>
  <c r="H174" i="44" l="1"/>
  <c r="I174" i="44"/>
  <c r="F175" i="44"/>
  <c r="C175" i="44"/>
  <c r="D175" i="44" s="1"/>
  <c r="E176" i="44"/>
  <c r="G175" i="44"/>
  <c r="I175" i="44" l="1"/>
  <c r="H175" i="44"/>
  <c r="F176" i="44"/>
  <c r="E177" i="44"/>
  <c r="C176" i="44"/>
  <c r="D176" i="44" s="1"/>
  <c r="G176" i="44"/>
  <c r="F177" i="44" l="1"/>
  <c r="G177" i="44"/>
  <c r="C177" i="44"/>
  <c r="D177" i="44" s="1"/>
  <c r="E178" i="44"/>
  <c r="I176" i="44"/>
  <c r="H176" i="44"/>
  <c r="F178" i="44" l="1"/>
  <c r="C178" i="44"/>
  <c r="D178" i="44" s="1"/>
  <c r="E179" i="44"/>
  <c r="G178" i="44"/>
  <c r="I177" i="44"/>
  <c r="H177" i="44"/>
  <c r="I178" i="44" l="1"/>
  <c r="H178" i="44"/>
  <c r="F179" i="44"/>
  <c r="E180" i="44"/>
  <c r="C179" i="44"/>
  <c r="D179" i="44" s="1"/>
  <c r="G179" i="44"/>
  <c r="F180" i="44" l="1"/>
  <c r="C180" i="44"/>
  <c r="D180" i="44" s="1"/>
  <c r="E181" i="44"/>
  <c r="G180" i="44"/>
  <c r="H179" i="44"/>
  <c r="I179" i="44"/>
  <c r="F181" i="44" l="1"/>
  <c r="E182" i="44"/>
  <c r="G181" i="44"/>
  <c r="C181" i="44"/>
  <c r="D181" i="44" s="1"/>
  <c r="H180" i="44"/>
  <c r="I180" i="44"/>
  <c r="I181" i="44" l="1"/>
  <c r="H181" i="44"/>
  <c r="F182" i="44"/>
  <c r="E183" i="44"/>
  <c r="G182" i="44"/>
  <c r="C182" i="44"/>
  <c r="D182" i="44" s="1"/>
  <c r="I182" i="44" l="1"/>
  <c r="H182" i="44"/>
  <c r="F183" i="44"/>
  <c r="E184" i="44"/>
  <c r="C183" i="44"/>
  <c r="D183" i="44" s="1"/>
  <c r="G183" i="44"/>
  <c r="H183" i="44" l="1"/>
  <c r="I183" i="44"/>
  <c r="F184" i="44"/>
  <c r="C184" i="44"/>
  <c r="D184" i="44" s="1"/>
  <c r="E185" i="44"/>
  <c r="G184" i="44"/>
  <c r="H184" i="44" l="1"/>
  <c r="I184" i="44"/>
  <c r="F185" i="44"/>
  <c r="G185" i="44"/>
  <c r="C185" i="44"/>
  <c r="D185" i="44" s="1"/>
  <c r="E186" i="44"/>
  <c r="I185" i="44" l="1"/>
  <c r="H185" i="44"/>
  <c r="F186" i="44"/>
  <c r="C186" i="44"/>
  <c r="D186" i="44" s="1"/>
  <c r="E187" i="44"/>
  <c r="G186" i="44"/>
  <c r="H186" i="44" l="1"/>
  <c r="I186" i="44"/>
  <c r="F187" i="44"/>
  <c r="G187" i="44"/>
  <c r="E188" i="44"/>
  <c r="C187" i="44"/>
  <c r="D187" i="44" s="1"/>
  <c r="H187" i="44" l="1"/>
  <c r="I187" i="44"/>
  <c r="F188" i="44"/>
  <c r="C188" i="44"/>
  <c r="D188" i="44" s="1"/>
  <c r="E189" i="44"/>
  <c r="G188" i="44"/>
  <c r="I188" i="44" l="1"/>
  <c r="H188" i="44"/>
  <c r="F189" i="44"/>
  <c r="E190" i="44"/>
  <c r="G189" i="44"/>
  <c r="C189" i="44"/>
  <c r="D189" i="44" s="1"/>
  <c r="F190" i="44" l="1"/>
  <c r="G190" i="44"/>
  <c r="E191" i="44"/>
  <c r="C190" i="44"/>
  <c r="D190" i="44" s="1"/>
  <c r="H189" i="44"/>
  <c r="I189" i="44"/>
  <c r="F191" i="44" l="1"/>
  <c r="E192" i="44"/>
  <c r="C191" i="44"/>
  <c r="D191" i="44" s="1"/>
  <c r="G191" i="44"/>
  <c r="I190" i="44"/>
  <c r="H190" i="44"/>
  <c r="I191" i="44" l="1"/>
  <c r="H191" i="44"/>
  <c r="F192" i="44"/>
  <c r="C192" i="44"/>
  <c r="D192" i="44" s="1"/>
  <c r="E193" i="44"/>
  <c r="G192" i="44"/>
  <c r="H192" i="44" l="1"/>
  <c r="I192" i="44"/>
  <c r="F193" i="44"/>
  <c r="E194" i="44"/>
  <c r="G193" i="44"/>
  <c r="C193" i="44"/>
  <c r="D193" i="44" s="1"/>
  <c r="F194" i="44" l="1"/>
  <c r="E195" i="44"/>
  <c r="G194" i="44"/>
  <c r="C194" i="44"/>
  <c r="D194" i="44" s="1"/>
  <c r="I193" i="44"/>
  <c r="H193" i="44"/>
  <c r="H194" i="44" l="1"/>
  <c r="I194" i="44"/>
  <c r="F195" i="44"/>
  <c r="G195" i="44"/>
  <c r="E196" i="44"/>
  <c r="C195" i="44"/>
  <c r="D195" i="44" s="1"/>
  <c r="I195" i="44" l="1"/>
  <c r="H195" i="44"/>
  <c r="F196" i="44"/>
  <c r="E197" i="44"/>
  <c r="C196" i="44"/>
  <c r="D196" i="44" s="1"/>
  <c r="G196" i="44"/>
  <c r="H196" i="44" l="1"/>
  <c r="I196" i="44"/>
  <c r="F197" i="44"/>
  <c r="C197" i="44"/>
  <c r="D197" i="44" s="1"/>
  <c r="E198" i="44"/>
  <c r="G197" i="44"/>
  <c r="H197" i="44" l="1"/>
  <c r="I197" i="44"/>
  <c r="F198" i="44"/>
  <c r="C198" i="44"/>
  <c r="D198" i="44" s="1"/>
  <c r="G198" i="44"/>
  <c r="E199" i="44"/>
  <c r="F199" i="44" l="1"/>
  <c r="C199" i="44"/>
  <c r="D199" i="44" s="1"/>
  <c r="G199" i="44"/>
  <c r="E200" i="44"/>
  <c r="H198" i="44"/>
  <c r="I198" i="44"/>
  <c r="F200" i="44" l="1"/>
  <c r="E201" i="44"/>
  <c r="C200" i="44"/>
  <c r="D200" i="44" s="1"/>
  <c r="G200" i="44"/>
  <c r="I199" i="44"/>
  <c r="H199" i="44"/>
  <c r="I200" i="44" l="1"/>
  <c r="H200" i="44"/>
  <c r="F201" i="44"/>
  <c r="E202" i="44"/>
  <c r="C201" i="44"/>
  <c r="D201" i="44" s="1"/>
  <c r="G201" i="44"/>
  <c r="H201" i="44" l="1"/>
  <c r="I201" i="44"/>
  <c r="F202" i="44"/>
  <c r="E203" i="44"/>
  <c r="G202" i="44"/>
  <c r="C202" i="44"/>
  <c r="D202" i="44" s="1"/>
  <c r="F203" i="44" l="1"/>
  <c r="E204" i="44"/>
  <c r="G203" i="44"/>
  <c r="C203" i="44"/>
  <c r="D203" i="44" s="1"/>
  <c r="H202" i="44"/>
  <c r="I202" i="44"/>
  <c r="H203" i="44" l="1"/>
  <c r="I203" i="44"/>
  <c r="F204" i="44"/>
  <c r="G204" i="44"/>
  <c r="C204" i="44"/>
  <c r="D204" i="44" s="1"/>
  <c r="C33" i="44"/>
  <c r="C34" i="44" s="1"/>
  <c r="C27" i="44"/>
  <c r="C28" i="44" s="1"/>
  <c r="G41" i="44"/>
  <c r="G52" i="44"/>
  <c r="G57" i="44"/>
  <c r="G108" i="44"/>
  <c r="G109" i="44" s="1"/>
  <c r="G110" i="44" s="1"/>
  <c r="C85" i="44"/>
  <c r="G89" i="44"/>
  <c r="G46" i="44"/>
  <c r="C46" i="44"/>
  <c r="D46" i="44" s="1"/>
  <c r="G113" i="44"/>
  <c r="G85" i="44"/>
  <c r="G86" i="44" s="1"/>
  <c r="G22" i="44"/>
  <c r="G23" i="44" s="1"/>
  <c r="C72" i="44"/>
  <c r="D72" i="44" s="1"/>
  <c r="C97" i="44"/>
  <c r="D97" i="44" s="1"/>
  <c r="G66" i="44"/>
  <c r="G67" i="44" s="1"/>
  <c r="G68" i="44" s="1"/>
  <c r="G27" i="44"/>
  <c r="G28" i="44" s="1"/>
  <c r="G29" i="44" s="1"/>
  <c r="C112" i="44"/>
  <c r="D112" i="44" s="1"/>
  <c r="C91" i="44"/>
  <c r="D91" i="44" s="1"/>
  <c r="C21" i="44"/>
  <c r="C42" i="44"/>
  <c r="C52" i="44"/>
  <c r="C53" i="44" s="1"/>
  <c r="C103" i="44"/>
  <c r="D103" i="44" s="1"/>
  <c r="G33" i="44"/>
  <c r="G103" i="44"/>
  <c r="G104" i="44" s="1"/>
  <c r="C109" i="44"/>
  <c r="D109" i="44" s="1"/>
  <c r="C92" i="44"/>
  <c r="D92" i="44" s="1"/>
  <c r="G94" i="44"/>
  <c r="C47" i="44"/>
  <c r="D47" i="44" s="1"/>
  <c r="C89" i="44"/>
  <c r="D89" i="44" s="1"/>
  <c r="C75" i="44"/>
  <c r="C76" i="44" s="1"/>
  <c r="G97" i="44"/>
  <c r="G98" i="44" s="1"/>
  <c r="C86" i="44"/>
  <c r="D86" i="44" s="1"/>
  <c r="G72" i="44"/>
  <c r="G73" i="44" s="1"/>
  <c r="C94" i="44"/>
  <c r="D94" i="44" s="1"/>
  <c r="G75" i="44"/>
  <c r="G76" i="44" s="1"/>
  <c r="G77" i="44" s="1"/>
  <c r="C105" i="44"/>
  <c r="D105" i="44" s="1"/>
  <c r="C81" i="44"/>
  <c r="C82" i="44" s="1"/>
  <c r="C113" i="44"/>
  <c r="D113" i="44" s="1"/>
  <c r="C99" i="44"/>
  <c r="D99" i="44" s="1"/>
  <c r="G91" i="44"/>
  <c r="G92" i="44" s="1"/>
  <c r="G81" i="44"/>
  <c r="G82" i="44" s="1"/>
  <c r="C87" i="44"/>
  <c r="D87" i="44" s="1"/>
  <c r="C67" i="44"/>
  <c r="C98" i="44"/>
  <c r="D98" i="44" s="1"/>
  <c r="C95" i="44"/>
  <c r="D95" i="44" s="1"/>
  <c r="G115" i="44"/>
  <c r="C73" i="44"/>
  <c r="D73" i="44" s="1"/>
  <c r="C108" i="44"/>
  <c r="D108" i="44" s="1"/>
  <c r="C110" i="44"/>
  <c r="D110" i="44" s="1"/>
  <c r="C77" i="44"/>
  <c r="D77" i="44" s="1"/>
  <c r="C114" i="44"/>
  <c r="D114" i="44" s="1"/>
  <c r="G114" i="44"/>
  <c r="C104" i="44"/>
  <c r="D104" i="44" s="1"/>
  <c r="G112" i="44"/>
  <c r="D28" i="44"/>
  <c r="D81" i="44"/>
  <c r="D85" i="44"/>
  <c r="D53" i="44"/>
  <c r="D21" i="44"/>
  <c r="D33" i="44"/>
  <c r="D76" i="44"/>
  <c r="D42" i="44"/>
  <c r="C83" i="44" l="1"/>
  <c r="G69" i="44"/>
  <c r="I112" i="44"/>
  <c r="H112" i="44"/>
  <c r="G78" i="44"/>
  <c r="G87" i="44"/>
  <c r="C35" i="44"/>
  <c r="G99" i="44"/>
  <c r="G34" i="44"/>
  <c r="G24" i="44"/>
  <c r="I204" i="44"/>
  <c r="H204" i="44"/>
  <c r="I114" i="44"/>
  <c r="H114" i="44"/>
  <c r="G42" i="44"/>
  <c r="I113" i="44"/>
  <c r="H113" i="44"/>
  <c r="G58" i="44"/>
  <c r="G83" i="44"/>
  <c r="G95" i="44"/>
  <c r="G30" i="44"/>
  <c r="C22" i="44"/>
  <c r="G53" i="44"/>
  <c r="H115" i="44"/>
  <c r="I115" i="44"/>
  <c r="C68" i="44"/>
  <c r="G105" i="44"/>
  <c r="G47" i="44"/>
  <c r="H103" i="44"/>
  <c r="D67" i="44"/>
  <c r="I85" i="44"/>
  <c r="I81" i="44"/>
  <c r="I76" i="44"/>
  <c r="H81" i="44"/>
  <c r="I94" i="44"/>
  <c r="H94" i="44"/>
  <c r="I77" i="44"/>
  <c r="D52" i="44"/>
  <c r="H110" i="44"/>
  <c r="I72" i="44"/>
  <c r="I75" i="44"/>
  <c r="H57" i="44"/>
  <c r="I98" i="44"/>
  <c r="I46" i="44"/>
  <c r="H22" i="44"/>
  <c r="H85" i="44"/>
  <c r="D27" i="44"/>
  <c r="I86" i="44"/>
  <c r="H86" i="44"/>
  <c r="I104" i="44"/>
  <c r="H33" i="44"/>
  <c r="I73" i="44"/>
  <c r="I41" i="44"/>
  <c r="H75" i="44"/>
  <c r="H27" i="44"/>
  <c r="D75" i="44"/>
  <c r="H76" i="44"/>
  <c r="I23" i="44"/>
  <c r="H97" i="44"/>
  <c r="D34" i="44"/>
  <c r="I68" i="44"/>
  <c r="H73" i="44"/>
  <c r="I33" i="44"/>
  <c r="D82" i="44"/>
  <c r="I109" i="44"/>
  <c r="H72" i="44"/>
  <c r="H77" i="44"/>
  <c r="I92" i="44"/>
  <c r="H28" i="44"/>
  <c r="I89" i="44"/>
  <c r="I28" i="44"/>
  <c r="H92" i="44"/>
  <c r="H46" i="44"/>
  <c r="I91" i="44"/>
  <c r="H98" i="44"/>
  <c r="I66" i="44"/>
  <c r="I29" i="44"/>
  <c r="I103" i="44"/>
  <c r="I82" i="44"/>
  <c r="H89" i="44"/>
  <c r="H41" i="44"/>
  <c r="I22" i="44"/>
  <c r="I97" i="44"/>
  <c r="I110" i="44"/>
  <c r="I27" i="44"/>
  <c r="H23" i="44"/>
  <c r="I108" i="44"/>
  <c r="H29" i="44"/>
  <c r="I52" i="44"/>
  <c r="I67" i="44"/>
  <c r="H91" i="44"/>
  <c r="H104" i="44"/>
  <c r="I57" i="44"/>
  <c r="H108" i="44"/>
  <c r="H109" i="44"/>
  <c r="H67" i="44"/>
  <c r="H68" i="44"/>
  <c r="H82" i="44"/>
  <c r="H52" i="44"/>
  <c r="H66" i="44"/>
  <c r="D68" i="44"/>
  <c r="D83" i="44"/>
  <c r="G106" i="44" l="1"/>
  <c r="C23" i="44"/>
  <c r="G59" i="44"/>
  <c r="G25" i="44"/>
  <c r="G54" i="44"/>
  <c r="C36" i="44"/>
  <c r="G100" i="44"/>
  <c r="G79" i="44"/>
  <c r="G48" i="44"/>
  <c r="G31" i="44"/>
  <c r="G43" i="44"/>
  <c r="G35" i="44"/>
  <c r="G70" i="44"/>
  <c r="H24" i="44"/>
  <c r="H42" i="44"/>
  <c r="H58" i="44"/>
  <c r="H47" i="44"/>
  <c r="H99" i="44"/>
  <c r="I69" i="44"/>
  <c r="I78" i="44"/>
  <c r="H105" i="44"/>
  <c r="I105" i="44"/>
  <c r="H69" i="44"/>
  <c r="H34" i="44"/>
  <c r="I95" i="44"/>
  <c r="I30" i="44"/>
  <c r="I47" i="44"/>
  <c r="I58" i="44"/>
  <c r="I24" i="44"/>
  <c r="H78" i="44"/>
  <c r="H95" i="44"/>
  <c r="I42" i="44"/>
  <c r="H53" i="44"/>
  <c r="H30" i="44"/>
  <c r="D22" i="44"/>
  <c r="I87" i="44"/>
  <c r="I34" i="44"/>
  <c r="D35" i="44"/>
  <c r="I99" i="44"/>
  <c r="I83" i="44"/>
  <c r="I53" i="44"/>
  <c r="H87" i="44"/>
  <c r="H83" i="44"/>
  <c r="D36" i="44"/>
  <c r="A79" i="1" l="1"/>
  <c r="G44" i="44"/>
  <c r="G36" i="44"/>
  <c r="G55" i="44"/>
  <c r="G60" i="44"/>
  <c r="G49" i="44"/>
  <c r="G101" i="44"/>
  <c r="C24" i="44"/>
  <c r="I59" i="44"/>
  <c r="I54" i="44"/>
  <c r="H54" i="44"/>
  <c r="I35" i="44"/>
  <c r="I43" i="44"/>
  <c r="H31" i="44"/>
  <c r="H106" i="44"/>
  <c r="H70" i="44"/>
  <c r="I25" i="44"/>
  <c r="H48" i="44"/>
  <c r="H100" i="44"/>
  <c r="I100" i="44"/>
  <c r="I31" i="44"/>
  <c r="D23" i="44"/>
  <c r="H35" i="44"/>
  <c r="H59" i="44"/>
  <c r="I79" i="44"/>
  <c r="H43" i="44"/>
  <c r="H79" i="44"/>
  <c r="H25" i="44"/>
  <c r="I70" i="44"/>
  <c r="I106" i="44"/>
  <c r="I48" i="44"/>
  <c r="Q80" i="1" l="1"/>
  <c r="AY80" i="1" s="1"/>
  <c r="G74" i="27" s="1"/>
  <c r="P25" i="27" s="1"/>
  <c r="O79" i="1"/>
  <c r="AS79" i="1" s="1"/>
  <c r="F73" i="27" s="1"/>
  <c r="O24" i="27" s="1"/>
  <c r="O80" i="1"/>
  <c r="AX80" i="1" s="1"/>
  <c r="F74" i="27" s="1"/>
  <c r="O25" i="27" s="1"/>
  <c r="M79" i="1"/>
  <c r="M80" i="1"/>
  <c r="Q79" i="1"/>
  <c r="AT79" i="1" s="1"/>
  <c r="G73" i="27" s="1"/>
  <c r="P24" i="27" s="1"/>
  <c r="C25" i="44"/>
  <c r="G50" i="44"/>
  <c r="G61" i="44"/>
  <c r="G37" i="44"/>
  <c r="I60" i="44"/>
  <c r="H36" i="44"/>
  <c r="I101" i="44"/>
  <c r="D24" i="44"/>
  <c r="I44" i="44"/>
  <c r="H60" i="44"/>
  <c r="H44" i="44"/>
  <c r="H101" i="44"/>
  <c r="I49" i="44"/>
  <c r="H49" i="44"/>
  <c r="I55" i="44"/>
  <c r="H55" i="44"/>
  <c r="I36" i="44"/>
  <c r="D25" i="44"/>
  <c r="O26" i="27" l="1"/>
  <c r="AR79" i="1"/>
  <c r="E73" i="27" s="1"/>
  <c r="AP79" i="1"/>
  <c r="E65" i="27" s="1"/>
  <c r="F72" i="1"/>
  <c r="AP72" i="1" s="1"/>
  <c r="E13" i="27" s="1"/>
  <c r="P26" i="27"/>
  <c r="AQ79" i="1"/>
  <c r="G65" i="27" s="1"/>
  <c r="AW80" i="1"/>
  <c r="E74" i="27" s="1"/>
  <c r="W72" i="1"/>
  <c r="G62" i="44"/>
  <c r="G38" i="44"/>
  <c r="I50" i="44"/>
  <c r="H50" i="44"/>
  <c r="H61" i="44"/>
  <c r="I37" i="44"/>
  <c r="I61" i="44"/>
  <c r="H37" i="44"/>
  <c r="AC12" i="1" l="1"/>
  <c r="AQ72" i="1"/>
  <c r="G13" i="27" s="1"/>
  <c r="N25" i="27"/>
  <c r="J74" i="27"/>
  <c r="I65" i="27"/>
  <c r="F69" i="27"/>
  <c r="F65" i="27"/>
  <c r="F68" i="27"/>
  <c r="F67" i="27"/>
  <c r="F66" i="27"/>
  <c r="F10" i="27"/>
  <c r="F54" i="27"/>
  <c r="F33" i="27"/>
  <c r="F28" i="27"/>
  <c r="F47" i="27"/>
  <c r="F26" i="27"/>
  <c r="F17" i="27"/>
  <c r="F24" i="27"/>
  <c r="F48" i="27"/>
  <c r="F32" i="27"/>
  <c r="F49" i="27"/>
  <c r="F58" i="27"/>
  <c r="F44" i="27"/>
  <c r="F39" i="27"/>
  <c r="F27" i="27"/>
  <c r="F42" i="27"/>
  <c r="F59" i="27"/>
  <c r="F57" i="27"/>
  <c r="F15" i="27"/>
  <c r="F40" i="27"/>
  <c r="F29" i="27"/>
  <c r="F19" i="27"/>
  <c r="F22" i="27"/>
  <c r="F34" i="27"/>
  <c r="F46" i="27"/>
  <c r="F45" i="27"/>
  <c r="F21" i="27"/>
  <c r="F12" i="27"/>
  <c r="O35" i="27" s="1"/>
  <c r="F25" i="27"/>
  <c r="F11" i="27"/>
  <c r="O34" i="27" s="1"/>
  <c r="F31" i="27"/>
  <c r="F13" i="27"/>
  <c r="F55" i="27"/>
  <c r="F41" i="27"/>
  <c r="F43" i="27"/>
  <c r="F56" i="27"/>
  <c r="F35" i="27"/>
  <c r="F23" i="27"/>
  <c r="F20" i="27"/>
  <c r="F53" i="27"/>
  <c r="F38" i="27"/>
  <c r="F36" i="27"/>
  <c r="F51" i="27"/>
  <c r="F37" i="27"/>
  <c r="F14" i="27"/>
  <c r="F18" i="27"/>
  <c r="F30" i="27"/>
  <c r="F16" i="27"/>
  <c r="F50" i="27"/>
  <c r="F52" i="27"/>
  <c r="H68" i="27"/>
  <c r="H65" i="27"/>
  <c r="H66" i="27"/>
  <c r="H69" i="27"/>
  <c r="H67" i="27"/>
  <c r="J73" i="27"/>
  <c r="N24" i="27"/>
  <c r="N26" i="27" s="1"/>
  <c r="AC11" i="1"/>
  <c r="G39" i="44"/>
  <c r="G63" i="44"/>
  <c r="H38" i="44"/>
  <c r="H62" i="44"/>
  <c r="I62" i="44"/>
  <c r="I38" i="44"/>
  <c r="A74" i="27" l="1"/>
  <c r="S25" i="27"/>
  <c r="A73" i="27"/>
  <c r="S24" i="27"/>
  <c r="H32" i="27"/>
  <c r="H39" i="27"/>
  <c r="H24" i="27"/>
  <c r="H34" i="27"/>
  <c r="H10" i="27"/>
  <c r="H21" i="27"/>
  <c r="H16" i="27"/>
  <c r="H26" i="27"/>
  <c r="H23" i="27"/>
  <c r="H37" i="27"/>
  <c r="H17" i="27"/>
  <c r="H25" i="27"/>
  <c r="H36" i="27"/>
  <c r="H12" i="27"/>
  <c r="Q35" i="27" s="1"/>
  <c r="H11" i="27"/>
  <c r="Q34" i="27" s="1"/>
  <c r="H42" i="27"/>
  <c r="H44" i="27"/>
  <c r="H13" i="27"/>
  <c r="H56" i="27"/>
  <c r="H33" i="27"/>
  <c r="H22" i="27"/>
  <c r="H18" i="27"/>
  <c r="H40" i="27"/>
  <c r="H38" i="27"/>
  <c r="H30" i="27"/>
  <c r="H55" i="27"/>
  <c r="H28" i="27"/>
  <c r="H49" i="27"/>
  <c r="H57" i="27"/>
  <c r="H53" i="27"/>
  <c r="H19" i="27"/>
  <c r="H15" i="27"/>
  <c r="H48" i="27"/>
  <c r="H31" i="27"/>
  <c r="H52" i="27"/>
  <c r="H14" i="27"/>
  <c r="H46" i="27"/>
  <c r="H27" i="27"/>
  <c r="H35" i="27"/>
  <c r="H43" i="27"/>
  <c r="H20" i="27"/>
  <c r="H58" i="27"/>
  <c r="H29" i="27"/>
  <c r="H59" i="27"/>
  <c r="H47" i="27"/>
  <c r="H51" i="27"/>
  <c r="H54" i="27"/>
  <c r="H41" i="27"/>
  <c r="H50" i="27"/>
  <c r="H45" i="27"/>
  <c r="I13" i="27"/>
  <c r="J67" i="27"/>
  <c r="J68" i="27"/>
  <c r="A65" i="27"/>
  <c r="J65" i="27"/>
  <c r="J66" i="27"/>
  <c r="J69" i="27"/>
  <c r="L15" i="27"/>
  <c r="G64" i="44"/>
  <c r="H63" i="44"/>
  <c r="I64" i="44"/>
  <c r="H64" i="44"/>
  <c r="H39" i="44"/>
  <c r="I63" i="44"/>
  <c r="I39" i="44"/>
  <c r="J50" i="27" l="1"/>
  <c r="J53" i="27"/>
  <c r="J45" i="27"/>
  <c r="J34" i="27"/>
  <c r="J19" i="27"/>
  <c r="J40" i="27"/>
  <c r="J57" i="27"/>
  <c r="J49" i="27"/>
  <c r="J24" i="27"/>
  <c r="J16" i="27"/>
  <c r="J30" i="27"/>
  <c r="J14" i="27"/>
  <c r="J51" i="27"/>
  <c r="J58" i="27"/>
  <c r="J26" i="27"/>
  <c r="J38" i="27"/>
  <c r="J23" i="27"/>
  <c r="J56" i="27"/>
  <c r="J41" i="27"/>
  <c r="J13" i="27"/>
  <c r="J11" i="27"/>
  <c r="S34" i="27" s="1"/>
  <c r="J12" i="27"/>
  <c r="S35" i="27" s="1"/>
  <c r="J59" i="27"/>
  <c r="J44" i="27"/>
  <c r="J47" i="27"/>
  <c r="J10" i="27"/>
  <c r="J36" i="27"/>
  <c r="J21" i="27"/>
  <c r="J46" i="27"/>
  <c r="J22" i="27"/>
  <c r="J29" i="27"/>
  <c r="J15" i="27"/>
  <c r="J27" i="27"/>
  <c r="J48" i="27"/>
  <c r="J28" i="27"/>
  <c r="J18" i="27"/>
  <c r="J52" i="27"/>
  <c r="J37" i="27"/>
  <c r="J39" i="27"/>
  <c r="J33" i="27"/>
  <c r="J20" i="27"/>
  <c r="J35" i="27"/>
  <c r="J43" i="27"/>
  <c r="J55" i="27"/>
  <c r="J31" i="27"/>
  <c r="J25" i="27"/>
  <c r="J42" i="27"/>
  <c r="J17" i="27"/>
  <c r="J54" i="27"/>
  <c r="A13" i="27"/>
  <c r="J32" i="27"/>
  <c r="L40" i="27"/>
  <c r="L16" i="27"/>
  <c r="L17" i="27" s="1"/>
  <c r="L18" i="27" s="1"/>
  <c r="L19" i="27" s="1"/>
  <c r="M14" i="27"/>
  <c r="S26" i="27"/>
  <c r="N14" i="27" l="1"/>
  <c r="Q14" i="27"/>
  <c r="R14" i="27"/>
  <c r="S14" i="27"/>
  <c r="P14" i="27"/>
  <c r="M15" i="27"/>
  <c r="O14" i="27"/>
  <c r="L41" i="27"/>
  <c r="L42" i="27" s="1"/>
  <c r="L43" i="27" s="1"/>
  <c r="L44" i="27" s="1"/>
  <c r="L45" i="27" s="1"/>
  <c r="L46" i="27" s="1"/>
  <c r="L47" i="27" s="1"/>
  <c r="L48" i="27" s="1"/>
  <c r="L49" i="27" s="1"/>
  <c r="L50" i="27" s="1"/>
  <c r="L51" i="27" s="1"/>
  <c r="L52" i="27" s="1"/>
  <c r="L53" i="27" s="1"/>
  <c r="L54" i="27" s="1"/>
  <c r="L55" i="27" s="1"/>
  <c r="M36" i="27"/>
  <c r="N15" i="27" l="1"/>
  <c r="O15" i="27"/>
  <c r="R15" i="27"/>
  <c r="S15" i="27" s="1"/>
  <c r="P15" i="27"/>
  <c r="M16" i="27"/>
  <c r="Q15" i="27"/>
  <c r="O36" i="27"/>
  <c r="P36" i="27"/>
  <c r="Q36" i="27"/>
  <c r="N36" i="27"/>
  <c r="M37" i="27"/>
  <c r="S36" i="27"/>
  <c r="R36" i="27"/>
  <c r="O37" i="27" l="1"/>
  <c r="R37" i="27"/>
  <c r="M38" i="27"/>
  <c r="Q37" i="27"/>
  <c r="P37" i="27"/>
  <c r="N37" i="27"/>
  <c r="S37" i="27"/>
  <c r="M17" i="27"/>
  <c r="N16" i="27"/>
  <c r="O16" i="27" s="1"/>
  <c r="P16" i="27" s="1"/>
  <c r="Q16" i="27" s="1"/>
  <c r="R16" i="27" s="1"/>
  <c r="S16" i="27" s="1"/>
  <c r="S38" i="27" l="1"/>
  <c r="Q38" i="27"/>
  <c r="O38" i="27"/>
  <c r="P38" i="27"/>
  <c r="M39" i="27"/>
  <c r="R38" i="27"/>
  <c r="N38" i="27"/>
  <c r="M18" i="27"/>
  <c r="N18" i="27" s="1"/>
  <c r="O18" i="27" s="1"/>
  <c r="P18" i="27" s="1"/>
  <c r="Q18" i="27" s="1"/>
  <c r="R18" i="27" s="1"/>
  <c r="S18" i="27" s="1"/>
  <c r="N17" i="27"/>
  <c r="O17" i="27" s="1"/>
  <c r="P17" i="27" s="1"/>
  <c r="Q17" i="27" s="1"/>
  <c r="R17" i="27" s="1"/>
  <c r="S17" i="27" s="1"/>
  <c r="R39" i="27" l="1"/>
  <c r="P39" i="27"/>
  <c r="M40" i="27"/>
  <c r="N39" i="27"/>
  <c r="O39" i="27"/>
  <c r="S39" i="27"/>
  <c r="Q39" i="27"/>
  <c r="Q40" i="27" l="1"/>
  <c r="N40" i="27"/>
  <c r="M41" i="27"/>
  <c r="P40" i="27"/>
  <c r="S40" i="27"/>
  <c r="R40" i="27"/>
  <c r="O40" i="27"/>
  <c r="S41" i="27" l="1"/>
  <c r="R41" i="27"/>
  <c r="P41" i="27"/>
  <c r="N41" i="27"/>
  <c r="Q41" i="27"/>
  <c r="O41" i="27"/>
  <c r="M42" i="27"/>
  <c r="N42" i="27" l="1"/>
  <c r="Q42" i="27"/>
  <c r="M43" i="27"/>
  <c r="S42" i="27"/>
  <c r="O42" i="27"/>
  <c r="P42" i="27"/>
  <c r="R42" i="27"/>
  <c r="P43" i="27" l="1"/>
  <c r="Q43" i="27"/>
  <c r="R43" i="27"/>
  <c r="M44" i="27"/>
  <c r="O43" i="27"/>
  <c r="S43" i="27"/>
  <c r="N43" i="27"/>
  <c r="M45" i="27" l="1"/>
  <c r="N44" i="27"/>
  <c r="R44" i="27"/>
  <c r="Q44" i="27"/>
  <c r="P44" i="27"/>
  <c r="S44" i="27"/>
  <c r="O44" i="27"/>
  <c r="M46" i="27" l="1"/>
  <c r="Q45" i="27"/>
  <c r="S45" i="27"/>
  <c r="R45" i="27"/>
  <c r="N45" i="27"/>
  <c r="O45" i="27"/>
  <c r="P45" i="27"/>
  <c r="M47" i="27" l="1"/>
  <c r="N46" i="27"/>
  <c r="S46" i="27"/>
  <c r="Q46" i="27"/>
  <c r="P46" i="27"/>
  <c r="R46" i="27"/>
  <c r="O46" i="27"/>
  <c r="R47" i="27" l="1"/>
  <c r="P47" i="27"/>
  <c r="O47" i="27"/>
  <c r="N47" i="27"/>
  <c r="Q47" i="27"/>
  <c r="M48" i="27"/>
  <c r="S47" i="27"/>
  <c r="S48" i="27" l="1"/>
  <c r="R48" i="27"/>
  <c r="M49" i="27"/>
  <c r="O48" i="27"/>
  <c r="P48" i="27"/>
  <c r="N48" i="27"/>
  <c r="Q48" i="27"/>
  <c r="O49" i="27" l="1"/>
  <c r="P49" i="27"/>
  <c r="R49" i="27"/>
  <c r="M50" i="27"/>
  <c r="S49" i="27"/>
  <c r="N49" i="27"/>
  <c r="Q49" i="27"/>
  <c r="N50" i="27" l="1"/>
  <c r="S50" i="27"/>
  <c r="R50" i="27"/>
  <c r="P50" i="27"/>
  <c r="O50" i="27"/>
  <c r="M51" i="27"/>
  <c r="Q50" i="27"/>
  <c r="P51" i="27" l="1"/>
  <c r="Q51" i="27"/>
  <c r="N51" i="27"/>
  <c r="S51" i="27"/>
  <c r="R51" i="27"/>
  <c r="O51" i="27"/>
</calcChain>
</file>

<file path=xl/comments1.xml><?xml version="1.0" encoding="utf-8"?>
<comments xmlns="http://schemas.openxmlformats.org/spreadsheetml/2006/main">
  <authors>
    <author>Автор</author>
  </authors>
  <commentList>
    <comment ref="P2" authorId="0">
      <text>
        <r>
          <rPr>
            <b/>
            <sz val="9"/>
            <color indexed="81"/>
            <rFont val="Tahoma"/>
            <family val="2"/>
          </rPr>
          <t>Seleccione el idioma en la hoja  Framework (línea B2) y después actualice el componente (línea H2)</t>
        </r>
      </text>
    </comment>
    <comment ref="K4" authorId="0">
      <text>
        <r>
          <rPr>
            <sz val="9"/>
            <color indexed="81"/>
            <rFont val="Tahoma"/>
            <family val="2"/>
          </rPr>
          <t>Seleccione los receptores principales en el menú desplegable o escriba el nombre de un receptor principal nuevo en el campo correspondiente.</t>
        </r>
      </text>
    </comment>
    <comment ref="A5" authorId="0">
      <text>
        <r>
          <rPr>
            <sz val="9"/>
            <color indexed="81"/>
            <rFont val="Tahoma"/>
            <family val="2"/>
          </rPr>
          <t>En la</t>
        </r>
        <r>
          <rPr>
            <b/>
            <sz val="9"/>
            <color indexed="81"/>
            <rFont val="Tahoma"/>
            <family val="2"/>
          </rPr>
          <t xml:space="preserve"> </t>
        </r>
        <r>
          <rPr>
            <b/>
            <u/>
            <sz val="9"/>
            <color indexed="81"/>
            <rFont val="Tahoma"/>
            <family val="2"/>
          </rPr>
          <t>hoja Framework</t>
        </r>
        <r>
          <rPr>
            <sz val="9"/>
            <color indexed="81"/>
            <rFont val="Tahoma"/>
            <family val="2"/>
          </rPr>
          <t>, seleccione la enfermedad  de esta solicitud. Esto activará las casillas desplegables correspondientes de varias secciones de la plantilla. También puede rellenar una versión en blanco de la plantilla que no contendrá ninguna casilla desplegable, pero tendrá que rellenar manualmente todos los campos.</t>
        </r>
      </text>
    </comment>
    <comment ref="A11" authorId="0">
      <text>
        <r>
          <rPr>
            <sz val="9"/>
            <color indexed="81"/>
            <rFont val="Tahoma"/>
            <family val="2"/>
          </rPr>
          <t xml:space="preserve">Las metas son declaraciones amplias y generales relacionadas con las repercusiones deseadas del programa a medio o largo plazo y deben ser coherentes con el plan estratégico nacional. </t>
        </r>
      </text>
    </comment>
    <comment ref="B11" authorId="0">
      <text>
        <r>
          <rPr>
            <b/>
            <sz val="9"/>
            <color indexed="81"/>
            <rFont val="Tahoma"/>
            <family val="2"/>
          </rPr>
          <t xml:space="preserve">Inserción de nuevas líneas en cualquier sección
</t>
        </r>
        <r>
          <rPr>
            <sz val="9"/>
            <color indexed="81"/>
            <rFont val="Tahoma"/>
            <family val="2"/>
          </rPr>
          <t>Si necesita insertar más líneas, por favor:
1. Seleccione toda(s) la(s) línea(s) existente(s)
2. Copie la(s) línea(s) seleccionada(s)
3. Haga clic derecho y seleccione “insertar celdas copiadas” (antes de la línea seleccionada)</t>
        </r>
        <r>
          <rPr>
            <b/>
            <sz val="9"/>
            <color indexed="81"/>
            <rFont val="Tahoma"/>
            <family val="2"/>
          </rPr>
          <t xml:space="preserve">
</t>
        </r>
        <r>
          <rPr>
            <sz val="9"/>
            <color indexed="81"/>
            <rFont val="Tahoma"/>
            <family val="2"/>
          </rPr>
          <t xml:space="preserve">
</t>
        </r>
      </text>
    </comment>
    <comment ref="A15" authorId="0">
      <text>
        <r>
          <rPr>
            <b/>
            <sz val="9"/>
            <color indexed="81"/>
            <rFont val="Tahoma"/>
            <family val="2"/>
          </rPr>
          <t>Vinculado al número de metas:</t>
        </r>
        <r>
          <rPr>
            <sz val="9"/>
            <color indexed="81"/>
            <rFont val="Tahoma"/>
            <family val="2"/>
          </rPr>
          <t xml:space="preserve"> deben especificarse los números de las metas a las que se refiere cada uno de los indicadores. Un indicador puede referirse a varias metas.
</t>
        </r>
      </text>
    </comment>
    <comment ref="B15" authorId="0">
      <text>
        <r>
          <rPr>
            <sz val="9"/>
            <color indexed="81"/>
            <rFont val="Tahoma"/>
            <family val="2"/>
          </rPr>
          <t xml:space="preserve">Los indicadores de impacto están relacionados con las metas definidas. Debajo del «indicador de impacto» se ofrece una casilla desplegable que contiene los indicadores estándar que se especifican en el kit de herramientas de seguimiento y evaluación. El Fondo Mundial recomienda el uso de los indicadores estándar propuestos siempre que sea posible; sin embargo, si se considerase conveniente para describir la situación del país, se podrá sobrescribir en la celda desplegable para incluir indicadores específicos para el país. Solo en casos donde los indicadores no capturan el rendimiento hacia las metas deseasa, indicadores especificos del pais pueden ser incluidos (escriba sobre la csailla desplegable)  Los indicadores seleccionados deberán ser conformes a los objetivos del plan estratégico nacional y su respectivo plan de seguimiento y evaluación. </t>
        </r>
      </text>
    </comment>
    <comment ref="U15" authorId="0">
      <text>
        <r>
          <rPr>
            <b/>
            <sz val="9"/>
            <color indexed="81"/>
            <rFont val="Tahoma"/>
            <family val="2"/>
          </rPr>
          <t>Esta columna debe ser usada para escribir</t>
        </r>
        <r>
          <rPr>
            <sz val="9"/>
            <color indexed="81"/>
            <rFont val="Tahoma"/>
            <family val="2"/>
          </rPr>
          <t xml:space="preserve">
1. las fuentes de datos si éstas difieren de las fuentes de datos de líneas de base.
2. Agencia responsable para desarrollar el modelo o la encuesta. 
3. Areas cubiertas en la encuesta. 
4. Tiempo estimado para que los resultados de la encuesta estén disponibles. 
5. Cualquier cambio en la metodología  con referencia a a los años anteriores. </t>
        </r>
      </text>
    </comment>
    <comment ref="I16" authorId="0">
      <text>
        <r>
          <rPr>
            <b/>
            <sz val="9"/>
            <color indexed="81"/>
            <rFont val="Tahoma"/>
            <family val="2"/>
          </rPr>
          <t>Líneas de base:</t>
        </r>
        <r>
          <rPr>
            <sz val="9"/>
            <color indexed="81"/>
            <rFont val="Tahoma"/>
            <family val="2"/>
          </rPr>
          <t xml:space="preserve"> si no hay datos disponibles, las líneas de base se deben determinar en ese caso durante el período de ejecución de la subvención. Si la fuente de datos para la línea de base difiere de la fuente de datos que se utilizará para los informes de los indicadores, debe indicarse en el campo «Comentarios».</t>
        </r>
      </text>
    </comment>
    <comment ref="O16" authorId="0">
      <text>
        <r>
          <rPr>
            <sz val="9"/>
            <color indexed="81"/>
            <rFont val="Tahoma"/>
            <family val="2"/>
          </rPr>
          <t>Las metas  deben ser consistentes con el plan estratégico nacional o con metas actualizadas y acordadas en el país. Estas metas se deben incluir de acuerdo con la frecuencia de su medición. Por ejemplo, si las encuestas se realizan los años primero y tercero, sólo deberán proporcionarse las metas en estos años. Incluya las metas en el año natural durante el que se recopilarán los datos.</t>
        </r>
      </text>
    </comment>
    <comment ref="B26" authorId="0">
      <text>
        <r>
          <rPr>
            <b/>
            <sz val="9"/>
            <color indexed="81"/>
            <rFont val="Tahoma"/>
            <family val="2"/>
          </rPr>
          <t>Esta columna debe ser usada para escribir</t>
        </r>
        <r>
          <rPr>
            <sz val="9"/>
            <color indexed="81"/>
            <rFont val="Tahoma"/>
            <family val="2"/>
          </rPr>
          <t xml:space="preserve">
1. las fuentes de datos si éstas difieren de las fuentes de datos de líneas de base.
2. Agencia responsable para desarrollar el modelo o la encuesta. 
3. Areas cubiertas en la encuesta. 
4. Tiempo estimado para que los resultados de la encuesta estén disponibles. 
5. Culauqier cambio en la metodología  con referencia a a los años anteriores. </t>
        </r>
      </text>
    </comment>
    <comment ref="A27" authorId="0">
      <text>
        <r>
          <rPr>
            <sz val="9"/>
            <color indexed="81"/>
            <rFont val="Tahoma"/>
            <family val="2"/>
          </rPr>
          <t xml:space="preserve">Objetivos: cada meta deberá tener un conjunto de objetivos más específicos relacionados que permitirán que el programa alcance las metas fijadas. Estos objetivos deberán ser coherentes con los objetivos del plan estratégico nacional de control de enfermedades.
</t>
        </r>
      </text>
    </comment>
    <comment ref="A33" authorId="0">
      <text>
        <r>
          <rPr>
            <sz val="9"/>
            <color indexed="81"/>
            <rFont val="Tahoma"/>
            <family val="2"/>
          </rPr>
          <t xml:space="preserve">Vinculado al número de objetivos: deben especificarse los números de los objetivos a los que se refiere cada uno de los indicadores. Un indicador puede referirse a varios objetivos. </t>
        </r>
      </text>
    </comment>
    <comment ref="B33" authorId="0">
      <text>
        <r>
          <rPr>
            <sz val="9"/>
            <color indexed="81"/>
            <rFont val="Tahoma"/>
            <family val="2"/>
          </rPr>
          <t xml:space="preserve">Los indicadores de resultados están relacionados con los objetivos definidos. Debajo del «indicador de resultados » se ofrece una casilla desplegable que contiene los indicadores estándar, como especificado en la lista clave de indicadores. El Fondo Mundial recomienda el uso de los indicadores estándar propuestos siempre que sea posible. Solo en casos donde los indicadores propuestos no capturan adecuadamente el rendimiento hacia los objetivos, se podrá sobrescribir en la celda desplegable para incluir indicadores específicos para el país.
</t>
        </r>
      </text>
    </comment>
    <comment ref="I34" authorId="0">
      <text>
        <r>
          <rPr>
            <sz val="9"/>
            <color indexed="81"/>
            <rFont val="Tahoma"/>
            <family val="2"/>
          </rPr>
          <t xml:space="preserve">Último resultado/línea de base disponible: las líneas de base sirven de punto de partida para medir el desempeño del programa. Las líneas de base deberán tener en cuenta los últimos resultados disponibles o la última información disponible proporcionada por los socios técnicos y otras fuentes válidas. Han de proporcionarse datos de líneas de base (valor, año y fuente) para cada indicador. En la casilla desplegable del campo "fuente" se ofrece una selección no exhaustiva de fuentes. Si es necesario, se pueden incluir otras fuentes sobrescribiendo el campo. </t>
        </r>
      </text>
    </comment>
    <comment ref="A45" authorId="0">
      <text>
        <r>
          <rPr>
            <b/>
            <sz val="9"/>
            <color indexed="81"/>
            <rFont val="Tahoma"/>
            <family val="2"/>
          </rPr>
          <t xml:space="preserve">Módulos </t>
        </r>
        <r>
          <rPr>
            <sz val="9"/>
            <color indexed="81"/>
            <rFont val="Tahoma"/>
            <family val="2"/>
          </rPr>
          <t xml:space="preserve">
</t>
        </r>
        <r>
          <rPr>
            <b/>
            <sz val="9"/>
            <color indexed="81"/>
            <rFont val="Tahoma"/>
            <family val="2"/>
          </rPr>
          <t>Para agregar un nuevo módulo:</t>
        </r>
        <r>
          <rPr>
            <sz val="9"/>
            <color indexed="81"/>
            <rFont val="Tahoma"/>
            <family val="2"/>
          </rPr>
          <t xml:space="preserve"> Seleccione todas las líneas en el módulo (incluyendo marco de medición y presupuesto del módulo) + Copiar + Insertar celdas copiadas  debajo del último módulo (repetir para cada módulo adicional que desee incluir en su solicitud de financiamiento). 
</t>
        </r>
        <r>
          <rPr>
            <b/>
            <sz val="9"/>
            <color indexed="81"/>
            <rFont val="Tahoma"/>
            <family val="2"/>
          </rPr>
          <t xml:space="preserve">Marco de medición de módulo </t>
        </r>
        <r>
          <rPr>
            <sz val="9"/>
            <color indexed="81"/>
            <rFont val="Tahoma"/>
            <family val="2"/>
          </rPr>
          <t xml:space="preserve">
• No elimine o reemplace el indicador de cobertura estándar pres-seleccionado (azul) 
• Añadir un nuevo indicador, si es necesario, por debajo de los indicadores de cobertura  preseleccionados (que están en azul)   
• Si no se utiliza un indicador, explique brevemente por qué no se está utilizando. Los indicadores no utilizados se eliminarán de la versión final. 
</t>
        </r>
        <r>
          <rPr>
            <b/>
            <sz val="9"/>
            <color indexed="81"/>
            <rFont val="Tahoma"/>
            <family val="2"/>
          </rPr>
          <t xml:space="preserve">Presupuesto Módulo </t>
        </r>
        <r>
          <rPr>
            <sz val="9"/>
            <color indexed="81"/>
            <rFont val="Tahoma"/>
            <family val="2"/>
          </rPr>
          <t xml:space="preserve">
Si cambia la selección de módulos, tenga en consideración que las intervenciones previamente  seleccionadas bajo el presupuesto del módulo original no desparecerán. Usted tendrá que eliminarlos antes de seleccionar las intervenciones pertinentes en el módulo recién seleccionado.</t>
        </r>
      </text>
    </comment>
    <comment ref="D46" authorId="0">
      <text>
        <r>
          <rPr>
            <b/>
            <sz val="9"/>
            <color indexed="81"/>
            <rFont val="Tahoma"/>
            <family val="2"/>
          </rPr>
          <t>Receptor principal responsable</t>
        </r>
        <r>
          <rPr>
            <sz val="9"/>
            <color indexed="81"/>
            <rFont val="Tahoma"/>
            <family val="2"/>
          </rPr>
          <t xml:space="preserve">: Si se contempla más de un receptor principal en la solicitud, indique en este campo los receptores principales que serán responsables de la ejecución de intervenciones relacionadas con este indicador. Si hay más de uno, desglose las metas (en la medida de lo posible) por receptor principal. </t>
        </r>
      </text>
    </comment>
    <comment ref="E46" authorId="0">
      <text>
        <r>
          <rPr>
            <b/>
            <sz val="9"/>
            <color indexed="81"/>
            <rFont val="Tahoma"/>
            <family val="2"/>
          </rPr>
          <t>Vinculado a:</t>
        </r>
        <r>
          <rPr>
            <sz val="9"/>
            <color indexed="81"/>
            <rFont val="Tahoma"/>
            <family val="2"/>
          </rPr>
          <t xml:space="preserve"> Seleccione una de las cuatro opciones que se muestran debajo de esta columna para describir si las metas están vinculadas a una de las siguientes fuentes de financiamiento:
a) Subvención actual: cuando las metas son un subconjunto de las metas nacionales y representan la parte financiada por la subvención del Fondo Mundial para un receptor principal.
b) Múltiples subvenciones del Fondo Mundial: cuando las metas son un subconjunto de las metas nacionales y representan la parte financiada  por más de una subvención del Fondo Mundial. En tal caso, especifique en los comentarios los números de subvenciones que contribuyen a la consecución de estas metas.
c) Fondo Mundial y otros donantes: cuando las metas son un subconjunto de las metas nacionales y representan la parte financiada de forma conjunta por el Fondo Mundial y otros donantes bilaterales o multilaterales.
d) Programa Nacional: cuando las metas se refieran a todo el país (nacional). 
Excepción: esta opción podría seleccionarse también en los casos en que las metas se refieran a toda una región o provincia del país (subnacional) a la cual los recursos del Fondo Mundial contribuyen sólo parcialmente. Cuando las metas subnacionales son financiadas por completo por el Fondo Mundial, deberá seleccionarse la opción «a» (subvención actual) o la opción «b» (múltiples subvenciones del Fondo Mundial) según corresponda. Especifique en la casilla de comentarios si las metas son subnacionales. </t>
        </r>
      </text>
    </comment>
    <comment ref="G46" authorId="0">
      <text>
        <r>
          <rPr>
            <sz val="9"/>
            <color indexed="81"/>
            <rFont val="Tahoma"/>
            <family val="2"/>
          </rPr>
          <t>Último resultado/línea de base disponible (cobertura actual): las líneas de base sirven de punto de partida para medir el desempeño del programa. Las líneas de base deberán tener en cuenta los últimos resultados disponibles o la última información disponible proporcionada por los socios técnicos y otras fuentes válidas. Han de proporcionarse datos de líneas de base (valor, año y fuente) para cada indicador. En la casilla desplegable del campo "fuente" se ofrece una selección no exhaustiva de fuentes. Si es necesario, se pueden incluir otras fuentes sobrescribiendo el campo.</t>
        </r>
      </text>
    </comment>
    <comment ref="M46" authorId="0">
      <text>
        <r>
          <rPr>
            <b/>
            <sz val="9"/>
            <color indexed="81"/>
            <rFont val="Tahoma"/>
            <family val="2"/>
          </rPr>
          <t>Metas:</t>
        </r>
        <r>
          <rPr>
            <sz val="9"/>
            <color indexed="81"/>
            <rFont val="Tahoma"/>
            <family val="2"/>
          </rPr>
          <t xml:space="preserve"> Incluya aquí las metas de cada indicador (proporcione el valor del numerador, el valor del denominador y el porcentaje para los indicadores de cobertura, y proporcione sólo el valor numerador para los indicadores que no se expresan en porcentaje). Tenga en cuenta que no todos los indicadores deben incluirse en los informes de cada periodo. Las metas únicamente deben incluirse en los periodos en los que se realiza la recopilación de datos.</t>
        </r>
      </text>
    </comment>
    <comment ref="S47" authorId="0">
      <text>
        <r>
          <rPr>
            <sz val="9"/>
            <color indexed="81"/>
            <rFont val="Tahoma"/>
            <family val="2"/>
          </rPr>
          <t xml:space="preserve">Describa los supuestos utilizados para calcular las metas. Aquí se debe incluir: la tasa de ampliación prevista, cobertura de servicios clave   (por ejemplo, descripción de las tasas de asistencia a centros de atención prenatal al establecer los objetivos de PTMI), tamaño de la población objetivo y fuentes de datos usadas al generar estimaciones del tamaño de la población. Si no hay disponibles estimaciones del tamaño de la población, se deben describir los plazos y procesos necesarios para obtenerlas. En el caso de las intervenciones que incluyen un paquete de servicios, deben describirse los componentes del paquete. Debe proporcionarse una definición breve del numerador y denominador del indicador, las fuentes de datos que se utilizarán en los informes y la posible existencia de problemas en los sistemas de seguimiento y evaluación que puedan limitar la capacidad de informar sobre dicho indicador.  </t>
        </r>
      </text>
    </comment>
    <comment ref="H48" authorId="0">
      <text>
        <r>
          <rPr>
            <b/>
            <sz val="9"/>
            <color indexed="81"/>
            <rFont val="Tahoma"/>
            <family val="2"/>
          </rPr>
          <t>Porcentaje:</t>
        </r>
        <r>
          <rPr>
            <sz val="9"/>
            <color indexed="81"/>
            <rFont val="Tahoma"/>
            <family val="2"/>
          </rPr>
          <t xml:space="preserve"> el valor de porcentaje se calcula automáticamente cuando se introducen los valores del numerador y del denominador.</t>
        </r>
      </text>
    </comment>
    <comment ref="G50" authorId="0">
      <text>
        <r>
          <rPr>
            <b/>
            <sz val="9"/>
            <color indexed="81"/>
            <rFont val="Tahoma"/>
            <family val="2"/>
          </rPr>
          <t>Numerador:</t>
        </r>
        <r>
          <rPr>
            <sz val="9"/>
            <color indexed="81"/>
            <rFont val="Tahoma"/>
            <family val="2"/>
          </rPr>
          <t xml:space="preserve"> incluya aquí el valor del numerador.</t>
        </r>
      </text>
    </comment>
    <comment ref="H50" authorId="0">
      <text>
        <r>
          <rPr>
            <sz val="9"/>
            <color indexed="81"/>
            <rFont val="Tahoma"/>
            <family val="2"/>
          </rPr>
          <t>Para los indicadores que no se expresan en porcentaje, este campo se puede dejar en blanco. Para los indicadores que se expresan en porcentaje sólo se pueden dejar en blanco los campos que corresponden al valor del numerador (Numerador) y al valor del denominador (Denominador).</t>
        </r>
      </text>
    </comment>
    <comment ref="K50" authorId="0">
      <text>
        <r>
          <rPr>
            <sz val="9"/>
            <color indexed="81"/>
            <rFont val="Tahoma"/>
            <family val="2"/>
          </rPr>
          <t>Esto se refiere a metas que se prevé alcanzar en la solicitud con fondos del monto asignado (inlcuyendo fondos domésticos y de otros donantes).  Esto corresponde a la línea F de la tabla de carencias porgramáticas, excepto para la tabla de LLINs</t>
        </r>
      </text>
    </comment>
    <comment ref="M50" authorId="0">
      <text>
        <r>
          <rPr>
            <sz val="9"/>
            <color indexed="81"/>
            <rFont val="Tahoma"/>
            <family val="2"/>
          </rPr>
          <t xml:space="preserve">
</t>
        </r>
        <r>
          <rPr>
            <b/>
            <sz val="9"/>
            <color indexed="81"/>
            <rFont val="Tahoma"/>
            <family val="2"/>
          </rPr>
          <t>Numerador:</t>
        </r>
        <r>
          <rPr>
            <sz val="9"/>
            <color indexed="81"/>
            <rFont val="Tahoma"/>
            <family val="2"/>
          </rPr>
          <t xml:space="preserve"> incluya aquí el valor del numerador.</t>
        </r>
      </text>
    </comment>
    <comment ref="N50" authorId="0">
      <text>
        <r>
          <rPr>
            <b/>
            <sz val="9"/>
            <color indexed="81"/>
            <rFont val="Tahoma"/>
            <family val="2"/>
          </rPr>
          <t>Porcentaje:</t>
        </r>
        <r>
          <rPr>
            <sz val="9"/>
            <color indexed="81"/>
            <rFont val="Tahoma"/>
            <family val="2"/>
          </rPr>
          <t xml:space="preserve"> el valor de porcentaje se calcula automáticamente cuando se introducen los valores del numerador y del denominador.</t>
        </r>
      </text>
    </comment>
    <comment ref="M51" authorId="0">
      <text>
        <r>
          <rPr>
            <b/>
            <sz val="9"/>
            <color indexed="81"/>
            <rFont val="Tahoma"/>
            <family val="2"/>
          </rPr>
          <t>Denominador:</t>
        </r>
        <r>
          <rPr>
            <sz val="9"/>
            <color indexed="81"/>
            <rFont val="Tahoma"/>
            <family val="2"/>
          </rPr>
          <t xml:space="preserve"> incluya aquí el valor del denominador.  Si no hay ningún denominador, deje esta casilla en blanco. 
</t>
        </r>
      </text>
    </comment>
    <comment ref="G52" authorId="0">
      <text>
        <r>
          <rPr>
            <b/>
            <sz val="9"/>
            <color indexed="81"/>
            <rFont val="Tahoma"/>
            <family val="2"/>
          </rPr>
          <t>Denominador:</t>
        </r>
        <r>
          <rPr>
            <sz val="9"/>
            <color indexed="81"/>
            <rFont val="Tahoma"/>
            <family val="2"/>
          </rPr>
          <t xml:space="preserve"> incluya aquí el valor del denominador. Si el denominador no es aplicable, deje esta casilla en blanco.</t>
        </r>
      </text>
    </comment>
    <comment ref="K52" authorId="0">
      <text>
        <r>
          <rPr>
            <sz val="9"/>
            <color indexed="81"/>
            <rFont val="Tahoma"/>
            <family val="2"/>
          </rPr>
          <t xml:space="preserve">Esto se refiere a metas que se prevé alcanzar en la solicitud con fondos del monto asignado y por encima del monto asignado (inlcuyendo fondos domésticos y de otros donantes).  Esto corresponde a la línea H de la tabla de carencias porgramáticas, excepto para la tabla de LLINs
</t>
        </r>
      </text>
    </comment>
    <comment ref="Z64" authorId="0">
      <text>
        <r>
          <rPr>
            <sz val="9"/>
            <color indexed="81"/>
            <rFont val="Tahoma"/>
            <family val="2"/>
          </rPr>
          <t xml:space="preserve">
• Se debe ofrecer </t>
        </r>
        <r>
          <rPr>
            <b/>
            <sz val="9"/>
            <color indexed="81"/>
            <rFont val="Tahoma"/>
            <family val="2"/>
          </rPr>
          <t>una breve explicación</t>
        </r>
        <r>
          <rPr>
            <sz val="9"/>
            <color indexed="81"/>
            <rFont val="Tahoma"/>
            <family val="2"/>
          </rPr>
          <t xml:space="preserve"> de las actividades que otros donantes y el gobierno están financiando ya para apoyar esta intervención. Si se conocen el importe y cobertura, deben describirse. Si el panorama de financiamiento está cambiando, debe explicarse de qué modo afecta a la solicitud al Fondo Mundial.
• En la explicación, se debe ofrecer una aclaración de </t>
        </r>
        <r>
          <rPr>
            <b/>
            <sz val="9"/>
            <color indexed="81"/>
            <rFont val="Tahoma"/>
            <family val="2"/>
          </rPr>
          <t>por qué determinadas actividades no están incluidas en la solicitud de financiamiento al Fondo Mundial.</t>
        </r>
        <r>
          <rPr>
            <sz val="9"/>
            <color indexed="81"/>
            <rFont val="Tahoma"/>
            <family val="2"/>
          </rPr>
          <t xml:space="preserve"> Es importante asegurarse de que todas las actividades necesarias para poner en práctica una intervención están financiadas por medio de recursos nacionales u otros donantes. 
</t>
        </r>
      </text>
    </comment>
    <comment ref="D65" authorId="0">
      <text>
        <r>
          <rPr>
            <sz val="9"/>
            <color indexed="81"/>
            <rFont val="Tahoma"/>
            <family val="2"/>
          </rPr>
          <t>En esta sección, se debe explicar por qué la intervención es necesaria y cómo alcanzará impacto, así como las modalidades de esta intervención y la forma en que se han elegido. 
• Dedique, al menos, una frase al fundamento de esta explicación: por ejemplo, pruebas o fuentes que evidencien la eficacia de esta intervención. 
• Explique, en al menos una frase, al alcance de la intervención (por ejemplo, geográfico, poblacional, etc.). 
• Si va a haber más de un receptor principal en una intervención, describa la división de responsabilidades en la ejecución (por ejemplo, cobertura regional o apoyo de diferentes actividades en el marco de la intervención).</t>
        </r>
      </text>
    </comment>
    <comment ref="S65" authorId="0">
      <text>
        <r>
          <rPr>
            <b/>
            <sz val="9"/>
            <color indexed="81"/>
            <rFont val="Tahoma"/>
            <family val="2"/>
          </rPr>
          <t>Explique de qué forma se han estimado las cifras para la solicitud de financiamiento</t>
        </r>
        <r>
          <rPr>
            <sz val="9"/>
            <color indexed="81"/>
            <rFont val="Tahoma"/>
            <family val="2"/>
          </rPr>
          <t xml:space="preserve"> al Fondo Mundial con respecto a esta intervención. 
o 1) Qué subintervenciones/actividades se incluyen en este coste y los factores de coste. 
o 2) Fuentes para determinación del coste (por ejemplo, experiencia pasada, herramientas para cálculo de costes o referencias de socios técnicos, creación de presupuestos detallados, etc.).
o 3) Se debe proporcionar información sobre los supuestos de coste de al menos un 80% del valor de la intervención. 
Se debe especificar</t>
        </r>
        <r>
          <rPr>
            <b/>
            <sz val="9"/>
            <color indexed="81"/>
            <rFont val="Tahoma"/>
            <family val="2"/>
          </rPr>
          <t xml:space="preserve"> el número de servicios </t>
        </r>
        <r>
          <rPr>
            <sz val="9"/>
            <color indexed="81"/>
            <rFont val="Tahoma"/>
            <family val="2"/>
          </rPr>
          <t xml:space="preserve">que se proporcionarán, al año, gracias a la contribución del Fondo Mundial (por ejemplo, el número de personas adicionales a las que alcanzarán las intervenciones de comunicación para el cambio de comportamiento). Se debe indicar claramente el número de servicios por financiamiento indicativo y el número incremental por financiamiento que sobrepase el indicativo.  Se debe explicar también si existen cambios en el número de servicios ofrecidos a lo largo de los años o en el importe de financiamiento para la intervención.
</t>
        </r>
      </text>
    </comment>
    <comment ref="A66" authorId="0">
      <text>
        <r>
          <rPr>
            <sz val="9"/>
            <color indexed="81"/>
            <rFont val="Tahoma"/>
            <family val="2"/>
          </rPr>
          <t>En la lista desplegable, seleccione la intervención para la cual se solicita financiamiento. En dicha lista, se muestran todas las intervenciones incluidas en el módulo seleccionado. 
• Si la intervención deseada no se encuentra en la lista, seleccione la intervención «Otros» y especifique la índole de la intervención en la descripción. Se insta a los solicitantes a que seleccionen, en la medida de lo posible, intervenciones del marco de medición estándar.</t>
        </r>
      </text>
    </comment>
    <comment ref="J66" authorId="0">
      <text>
        <r>
          <rPr>
            <sz val="9"/>
            <color indexed="81"/>
            <rFont val="Tahoma"/>
            <family val="2"/>
          </rPr>
          <t xml:space="preserve">Si va a haber más de un receptor principal responsable en una intervención, indique los importes de financiamiento solicitados por receptor principal. 
</t>
        </r>
      </text>
    </comment>
    <comment ref="M66" authorId="0">
      <text>
        <r>
          <rPr>
            <sz val="9"/>
            <color indexed="81"/>
            <rFont val="Tahoma"/>
            <family val="2"/>
          </rPr>
          <t xml:space="preserve">Complete el </t>
        </r>
        <r>
          <rPr>
            <b/>
            <sz val="9"/>
            <color indexed="81"/>
            <rFont val="Tahoma"/>
            <family val="2"/>
          </rPr>
          <t xml:space="preserve">presupuesto de la solicitud de financiamiento </t>
        </r>
        <r>
          <rPr>
            <sz val="9"/>
            <color indexed="81"/>
            <rFont val="Tahoma"/>
            <family val="2"/>
          </rPr>
          <t xml:space="preserve">al Fondo Mundial correspondiente a esta intervención para cada año.
</t>
        </r>
      </text>
    </comment>
    <comment ref="K67" authorId="0">
      <text>
        <r>
          <rPr>
            <sz val="9"/>
            <color indexed="81"/>
            <rFont val="Tahoma"/>
            <family val="2"/>
          </rPr>
          <t xml:space="preserve">Fondos solicitados </t>
        </r>
        <r>
          <rPr>
            <b/>
            <sz val="9"/>
            <color indexed="81"/>
            <rFont val="Tahoma"/>
            <family val="2"/>
          </rPr>
          <t>del monto asignado</t>
        </r>
      </text>
    </comment>
    <comment ref="K68" authorId="0">
      <text>
        <r>
          <rPr>
            <sz val="9"/>
            <color indexed="81"/>
            <rFont val="Tahoma"/>
            <family val="2"/>
          </rPr>
          <t>Fondos solicitados</t>
        </r>
        <r>
          <rPr>
            <b/>
            <sz val="9"/>
            <color indexed="81"/>
            <rFont val="Tahoma"/>
            <family val="2"/>
          </rPr>
          <t xml:space="preserve"> por encima del monto asignado</t>
        </r>
      </text>
    </comment>
  </commentList>
</comments>
</file>

<file path=xl/comments2.xml><?xml version="1.0" encoding="utf-8"?>
<comments xmlns="http://schemas.openxmlformats.org/spreadsheetml/2006/main">
  <authors>
    <author>Автор</author>
  </authors>
  <commentList>
    <comment ref="P1" authorId="0">
      <text>
        <r>
          <rPr>
            <b/>
            <sz val="9"/>
            <color indexed="81"/>
            <rFont val="Tahoma"/>
            <family val="2"/>
          </rPr>
          <t xml:space="preserve">Veuillez choisir la langue sur l'onglet Cadre (ligne B2), et après veuillez actualiser la composante (Ligne H2) </t>
        </r>
      </text>
    </comment>
    <comment ref="K3" authorId="0">
      <text>
        <r>
          <rPr>
            <sz val="9"/>
            <color indexed="81"/>
            <rFont val="Tahoma"/>
            <family val="2"/>
          </rPr>
          <t>Veuillez sélectionner les récipiendaires principaux dans le menu déroulant ou ajouter un nouveau récipiendaire principal en saisissant son nom dans le champ correspondant.</t>
        </r>
      </text>
    </comment>
    <comment ref="A4" authorId="0">
      <text>
        <r>
          <rPr>
            <sz val="9"/>
            <color indexed="81"/>
            <rFont val="Tahoma"/>
            <family val="2"/>
          </rPr>
          <t xml:space="preserve">Sur </t>
        </r>
        <r>
          <rPr>
            <b/>
            <u/>
            <sz val="9"/>
            <color indexed="81"/>
            <rFont val="Tahoma"/>
            <family val="2"/>
          </rPr>
          <t>la feuille Framework</t>
        </r>
        <r>
          <rPr>
            <sz val="9"/>
            <color indexed="81"/>
            <rFont val="Tahoma"/>
            <family val="2"/>
          </rPr>
          <t>, sélectionnez la maladie pour laquelle la demande sera préparée, de manière à activer les cases déroulantes correspondantes dans diverses sections du modèle. Vous pouvez également décider de remplir une version vierge du modèle qui n'aura aucune case déroulante et tous les champs devront être complétés manuellement.</t>
        </r>
      </text>
    </comment>
    <comment ref="A10" authorId="0">
      <text>
        <r>
          <rPr>
            <sz val="9"/>
            <color indexed="81"/>
            <rFont val="Tahoma"/>
            <family val="2"/>
          </rPr>
          <t>Les</t>
        </r>
        <r>
          <rPr>
            <b/>
            <sz val="9"/>
            <color indexed="81"/>
            <rFont val="Tahoma"/>
            <family val="2"/>
          </rPr>
          <t xml:space="preserve"> buts</t>
        </r>
        <r>
          <rPr>
            <sz val="9"/>
            <color indexed="81"/>
            <rFont val="Tahoma"/>
            <family val="2"/>
          </rPr>
          <t xml:space="preserve"> sont des descriptions étendues et générales des résultats attendus du programme à moyen et long terme. Ils doivent être cohérents avec le plan stratégique national. </t>
        </r>
      </text>
    </comment>
    <comment ref="B10" authorId="0">
      <text>
        <r>
          <rPr>
            <b/>
            <sz val="9"/>
            <color indexed="81"/>
            <rFont val="Tahoma"/>
            <family val="2"/>
          </rPr>
          <t xml:space="preserve">Insertion de nouvelles lignes dans une section
</t>
        </r>
        <r>
          <rPr>
            <sz val="9"/>
            <color indexed="81"/>
            <rFont val="Tahoma"/>
            <family val="2"/>
          </rPr>
          <t>S’il est nécessaire d'insérer plus de lignes, veuillez:</t>
        </r>
        <r>
          <rPr>
            <b/>
            <sz val="9"/>
            <color indexed="81"/>
            <rFont val="Tahoma"/>
            <family val="2"/>
          </rPr>
          <t xml:space="preserve">
</t>
        </r>
        <r>
          <rPr>
            <sz val="9"/>
            <color indexed="81"/>
            <rFont val="Tahoma"/>
            <family val="2"/>
          </rPr>
          <t>1. Sélectionner toute(s) la (les) ligne(s) existante(s)
2. Copier la (les) ligne(s) sélectionnée(s)
3. Faire un clic droit et insérer les cellules copiées (avant la ligne sélectionnée)</t>
        </r>
        <r>
          <rPr>
            <b/>
            <sz val="9"/>
            <color indexed="81"/>
            <rFont val="Tahoma"/>
            <family val="2"/>
          </rPr>
          <t xml:space="preserve">
</t>
        </r>
        <r>
          <rPr>
            <sz val="9"/>
            <color indexed="81"/>
            <rFont val="Tahoma"/>
            <family val="2"/>
          </rPr>
          <t xml:space="preserve">
</t>
        </r>
      </text>
    </comment>
    <comment ref="A14" authorId="0">
      <text>
        <r>
          <rPr>
            <b/>
            <sz val="9"/>
            <color indexed="81"/>
            <rFont val="Tahoma"/>
            <family val="2"/>
          </rPr>
          <t>Lié aux buts numéro :</t>
        </r>
        <r>
          <rPr>
            <sz val="9"/>
            <color indexed="81"/>
            <rFont val="Tahoma"/>
            <family val="2"/>
          </rPr>
          <t xml:space="preserve"> pour chacun des indicateurs, spécifiez le numéro du ou des buts auxquels il se rapporte. Un indicateur peut se rapporter à plusieurs buts.
</t>
        </r>
      </text>
    </comment>
    <comment ref="B14" authorId="0">
      <text>
        <r>
          <rPr>
            <sz val="9"/>
            <color indexed="81"/>
            <rFont val="Tahoma"/>
            <family val="2"/>
          </rPr>
          <t>Les</t>
        </r>
        <r>
          <rPr>
            <b/>
            <sz val="9"/>
            <color indexed="81"/>
            <rFont val="Tahoma"/>
            <family val="2"/>
          </rPr>
          <t xml:space="preserve"> indicateurs d'impact</t>
        </r>
        <r>
          <rPr>
            <sz val="9"/>
            <color indexed="81"/>
            <rFont val="Tahoma"/>
            <family val="2"/>
          </rPr>
          <t xml:space="preserve"> sont liés aux buts définis. Sous « Indicateur d'impact » se trouve une case déroulante avec les indicateurs standard, tels que spécifiés dans le Guide de suivi et d'évaluation. Le Fonds mondial préconise autant que possible l'utilisation des indicateurs standard proposés. Cependant, dans certaines situations locales, il est possible d'entrer dans cette case déroulante un indicateur spécifique au pays. Les indicateurs sélectionnés doivent être en conformité avec le plan stratégique national et le plan de suivi et d'évaluation correspondant. 
</t>
        </r>
      </text>
    </comment>
    <comment ref="U14" authorId="0">
      <text>
        <r>
          <rPr>
            <b/>
            <sz val="9"/>
            <color indexed="81"/>
            <rFont val="Tahoma"/>
            <family val="2"/>
          </rPr>
          <t>Remarques :</t>
        </r>
        <r>
          <rPr>
            <sz val="9"/>
            <color indexed="81"/>
            <rFont val="Tahoma"/>
            <family val="2"/>
          </rPr>
          <t xml:space="preserve"> les sources des données doivent être indiquées ici si elles diffèrent de celles des données de référence.
</t>
        </r>
      </text>
    </comment>
    <comment ref="I15" authorId="0">
      <text>
        <r>
          <rPr>
            <b/>
            <sz val="9"/>
            <color indexed="81"/>
            <rFont val="Tahoma"/>
            <family val="2"/>
          </rPr>
          <t>Données de référence </t>
        </r>
        <r>
          <rPr>
            <sz val="9"/>
            <color indexed="81"/>
            <rFont val="Tahoma"/>
            <family val="2"/>
          </rPr>
          <t xml:space="preserve">: si les données de référence ne sont pas disponibles, elles doivent être déterminées pendant la phase de mise en œuvre de la subvention. Si la source des données de référence diffère de celle qui sera utilisée pour communiquer les informations relatives à l'indicateur, veuillez le préciser dans le champ « Remarques ».
</t>
        </r>
      </text>
    </comment>
    <comment ref="O15" authorId="0">
      <text>
        <r>
          <rPr>
            <sz val="9"/>
            <color indexed="81"/>
            <rFont val="Tahoma"/>
            <family val="2"/>
          </rPr>
          <t xml:space="preserve">Les </t>
        </r>
        <r>
          <rPr>
            <b/>
            <sz val="9"/>
            <color indexed="81"/>
            <rFont val="Tahoma"/>
            <family val="2"/>
          </rPr>
          <t>cibles</t>
        </r>
        <r>
          <rPr>
            <sz val="9"/>
            <color indexed="81"/>
            <rFont val="Tahoma"/>
            <family val="2"/>
          </rPr>
          <t xml:space="preserve"> doivent être fournies selon la fréquence de leur mesure. Par exemple, si des enquêtes sont menées les 1e et 3e années, seules les cibles de ces années-là doivent être mentionnées. Veuillez indiquer les cibles de l'année calendaire pendant laquelle les données seront recueillies. Pour plus de détails sur la fréquence et le calendrier de communication de l'information sur les indicateurs d'impact, référez-vous au Guide de suivi et d'évaluation.
</t>
        </r>
      </text>
    </comment>
    <comment ref="A26" authorId="0">
      <text>
        <r>
          <rPr>
            <b/>
            <sz val="9"/>
            <color indexed="81"/>
            <rFont val="Tahoma"/>
            <family val="2"/>
          </rPr>
          <t>Objectifs </t>
        </r>
        <r>
          <rPr>
            <sz val="9"/>
            <color indexed="81"/>
            <rFont val="Tahoma"/>
            <family val="2"/>
          </rPr>
          <t xml:space="preserve">: chaque but doit être associé à une série d'objectifs correspondants, plus spécifiques, qui doivent permettre au programme d'atteindre le ou les buts déclarés. Ces objectifs doivent correspondre aux objectifs du plan stratégique national de lutte contre la maladie.
</t>
        </r>
      </text>
    </comment>
    <comment ref="A32" authorId="0">
      <text>
        <r>
          <rPr>
            <b/>
            <sz val="9"/>
            <color indexed="81"/>
            <rFont val="Tahoma"/>
            <family val="2"/>
          </rPr>
          <t>Lié aux objectifs numéro</t>
        </r>
        <r>
          <rPr>
            <sz val="9"/>
            <color indexed="81"/>
            <rFont val="Tahoma"/>
            <family val="2"/>
          </rPr>
          <t xml:space="preserve"> : pour chacun des indicateurs, précisez les numéros d'objectifs auxquels il se rapporte. Un indicateur peut se rapporter à plusieurs objectifs. </t>
        </r>
      </text>
    </comment>
    <comment ref="B32" authorId="0">
      <text>
        <r>
          <rPr>
            <sz val="9"/>
            <color indexed="81"/>
            <rFont val="Tahoma"/>
            <family val="2"/>
          </rPr>
          <t xml:space="preserve">Les </t>
        </r>
        <r>
          <rPr>
            <b/>
            <sz val="9"/>
            <color indexed="81"/>
            <rFont val="Tahoma"/>
            <family val="2"/>
          </rPr>
          <t>indicateurs de résultats</t>
        </r>
        <r>
          <rPr>
            <sz val="9"/>
            <color indexed="81"/>
            <rFont val="Tahoma"/>
            <family val="2"/>
          </rPr>
          <t xml:space="preserve"> sont liés aux objectifs définis. Sous « Indicateur de résultats » se trouve une case déroulante avec les indicateurs standard, tels que spécifiés dans le Guide de suivi et d'évaluation. Le Fonds mondial préconise autant que possible l'utilisation des indicateurs standard proposés. Cependant, dans certaines situations locales, il est possible d'entrer dans cette case déroulante un indicateur spécifique au pays. Les indicateurs sélectionnés doivent être en conformité avec le plan stratégique national de lutte contre la maladie et le plan de suivi et d'évaluation correspondant. </t>
        </r>
      </text>
    </comment>
    <comment ref="I33" authorId="0">
      <text>
        <r>
          <rPr>
            <b/>
            <sz val="9"/>
            <color indexed="81"/>
            <rFont val="Tahoma"/>
            <family val="2"/>
          </rPr>
          <t>Derniers résultats/données de référence disponibles </t>
        </r>
        <r>
          <rPr>
            <sz val="9"/>
            <color indexed="81"/>
            <rFont val="Tahoma"/>
            <family val="2"/>
          </rPr>
          <t xml:space="preserve">: les données de référence servent de point de comparaison avec les résultats du programme. Elles doivent tenir compte des derniers résultats disponibles et/ou des dernières informations disponibles fournies par les partenaires techniques et autres sources valables. Les données de référence (valeur, année et source) doivent être fournies pour chaque indicateur. Dans le champ Source, un choix non exhaustif de sources est proposé dans un menu déroulant. D'autres sources peuvent être insérées, si nécessaire, en saisissant directement la valeur dans ce champ. </t>
        </r>
      </text>
    </comment>
    <comment ref="A44" authorId="0">
      <text>
        <r>
          <rPr>
            <b/>
            <sz val="9"/>
            <color indexed="81"/>
            <rFont val="Tahoma"/>
            <family val="2"/>
          </rPr>
          <t>Modules :</t>
        </r>
        <r>
          <rPr>
            <sz val="9"/>
            <color indexed="81"/>
            <rFont val="Tahoma"/>
            <family val="2"/>
          </rPr>
          <t xml:space="preserve"> veuillez copier et coller cette section pour chaque module supplémentaire inclus dans la demande. 
</t>
        </r>
        <r>
          <rPr>
            <b/>
            <sz val="9"/>
            <color indexed="81"/>
            <rFont val="Tahoma"/>
            <family val="2"/>
          </rPr>
          <t>Cadre de mesure des modules</t>
        </r>
        <r>
          <rPr>
            <sz val="9"/>
            <color indexed="81"/>
            <rFont val="Tahoma"/>
            <family val="2"/>
          </rPr>
          <t xml:space="preserve">
• Ne pas effacer ni remplacer le texte préexistant des indicateurs de couverture standard (bleu)
• Ajouter un nouvel indicateur, au besoin, sous les indicateurs de couverture standard en bleu
• Si vous n'utilisez pas un indicateur standard, veuillez en donner la raison
</t>
        </r>
        <r>
          <rPr>
            <b/>
            <sz val="9"/>
            <color indexed="81"/>
            <rFont val="Tahoma"/>
            <family val="2"/>
          </rPr>
          <t>Budget du module</t>
        </r>
        <r>
          <rPr>
            <sz val="9"/>
            <color indexed="81"/>
            <rFont val="Tahoma"/>
            <family val="2"/>
          </rPr>
          <t xml:space="preserve">
Si vous changez le choix de module, veuillez noter que les interventions sélectionnées au préalable dans le budget original du module ne seront pas réinitialisées. Il vous faudra les effacer avant de choisir les interventions utiles dans le cadre du module nouvellement choisi.</t>
        </r>
      </text>
    </comment>
    <comment ref="D45" authorId="0">
      <text>
        <r>
          <rPr>
            <b/>
            <sz val="9"/>
            <color indexed="81"/>
            <rFont val="Tahoma"/>
            <family val="2"/>
          </rPr>
          <t>Récipiendaires principaux responsables</t>
        </r>
        <r>
          <rPr>
            <sz val="9"/>
            <color indexed="81"/>
            <rFont val="Tahoma"/>
            <family val="2"/>
          </rPr>
          <t xml:space="preserve"> : Si plusieurs récipiendaires principaux sont envisagés dans le cadre de cette demande, veuillez répertorier dans ce champ les récipiendaires principaux qui seront responsables de la mise en œuvre des interventions correspondant à cet indicateur. Si plusieurs récipiendaires principaux sont identifiés, répartissez les cibles (dans la mesure du possible) par récipiendaire principal. 
</t>
        </r>
      </text>
    </comment>
    <comment ref="E45" authorId="0">
      <text>
        <r>
          <rPr>
            <b/>
            <sz val="9"/>
            <color indexed="81"/>
            <rFont val="Tahoma"/>
            <family val="2"/>
          </rPr>
          <t>Lié à :</t>
        </r>
        <r>
          <rPr>
            <sz val="9"/>
            <color indexed="81"/>
            <rFont val="Tahoma"/>
            <family val="2"/>
          </rPr>
          <t xml:space="preserve"> sélectionnez l'une des quatre options proposées dans cette colonne pour préciser si les cibles sont liées à l'une des sources de financement suivantes :
a) Subvention actuelle : lorsque les cibles constituent un sous-ensemble des cibles nationales et représentent la partie financée exclusivement par la subvention du Fonds mondial pour un récipiendaire principal.
b) Subventions multiples du Fonds mondial : lorsque les cibles constituent un sous-ensemble des cibles nationales et représentent la partie financée exclusivement par plusieurs subventions du Fonds mondial. Dans ce cas, précisez dans les remarques les numéros des subventions qui contribuent à l'accomplissement de ces cibles.
c) Fonds mondial et autres donateurs : lorsque les cibles constituent un sous-ensemble des cibles nationales et représentent la partie financée conjointement, de manière exclusive, par le Fonds mondial et d'autres donateurs multilatéraux ou bilatéraux.
d) Programme national : lorsque les cibles se rapportent au pays tout entier (national). 
Exception : cette option peut aussi être sélectionnée si les cibles se rapportent à une région ou une province entière du pays (infranational) à laquelle le Fonds mondial ne contribue que partiellement. Lorsque les cibles infranationales sont entièrement financées par le Fonds mondial, il convient de choisir l'option a) (subvention actuelle) ou l'option b) (subventions multiples du Fonds mondial). Veuillez indiquer dans la zone des remarques si les cibles sont infranationales.  </t>
        </r>
      </text>
    </comment>
    <comment ref="G45" authorId="0">
      <text>
        <r>
          <rPr>
            <b/>
            <sz val="9"/>
            <color indexed="81"/>
            <rFont val="Tahoma"/>
            <family val="2"/>
          </rPr>
          <t>Derniers résultats/données de référence disponibles </t>
        </r>
        <r>
          <rPr>
            <sz val="9"/>
            <color indexed="81"/>
            <rFont val="Tahoma"/>
            <family val="2"/>
          </rPr>
          <t>: les données de référence servent de point de comparaison avec les résultats du programme. Elles doivent tenir compte des derniers résultats disponibles et/ou des dernières informations disponibles fournies par les partenaires techniques et autres sources valables. Les données de référence (valeur, année et source) doivent être fournies pour chaque indicateur. Dans le champ Source, un choix non exhaustif de sources est proposé dans un menu déroulant. D'autres sources peuvent être insérées, si nécessaire, en saisissant directement la valeur dans ce champ.</t>
        </r>
      </text>
    </comment>
    <comment ref="M45" authorId="0">
      <text>
        <r>
          <rPr>
            <b/>
            <sz val="9"/>
            <color indexed="81"/>
            <rFont val="Tahoma"/>
            <family val="2"/>
          </rPr>
          <t xml:space="preserve">Cibles : </t>
        </r>
        <r>
          <rPr>
            <sz val="9"/>
            <color indexed="81"/>
            <rFont val="Tahoma"/>
            <family val="2"/>
          </rPr>
          <t>veuillez indiquer ici les cibles correspondant à chaque indicateur. (Pour les indicateurs de couverture, indiquez la valeur du numérateur, la valeur du dénominateur et le pourcentage. Pour les indicateurs qui ne sont pas exprimés en pourcentage, indiquez uniquement la valeur du numérateur.) Veuillez noter que les indicateurs n'ont pas tous besoin d'être communiqués à chaque période. N'incluez les cibles qu'une fois les données recueillies.</t>
        </r>
      </text>
    </comment>
    <comment ref="S46" authorId="0">
      <text>
        <r>
          <rPr>
            <sz val="9"/>
            <color indexed="81"/>
            <rFont val="Tahoma"/>
            <family val="2"/>
          </rPr>
          <t>Veuillez décrire</t>
        </r>
        <r>
          <rPr>
            <b/>
            <sz val="9"/>
            <color indexed="81"/>
            <rFont val="Tahoma"/>
            <family val="2"/>
          </rPr>
          <t xml:space="preserve"> les hypothèses ayant servi à calculer les cibles. </t>
        </r>
        <r>
          <rPr>
            <sz val="9"/>
            <color indexed="81"/>
            <rFont val="Tahoma"/>
            <family val="2"/>
          </rPr>
          <t xml:space="preserve">Ces hypothèses doivent inclure les éléments suivants : taux d'intensification prévisionnel, couverture des services clés connexes supplémentaires (par exemple, indication du taux de fréquentation du centre de consultations prénatales au moment de la définition des cibles de prévention de la transmission de la mère à l'enfant), taille de la population cible et sources de données utilisées pour générer des estimations démographiques. En l'absence d'estimations démographiques disponibles, veuillez décrire le temps nécessaire et la procédure à suivre pour les obtenir. Pour les interventions qui incluent un paquet de services, décrivez les éléments du paquet. Brièvement, définissez le numérateur et le dénominateur de l'indicateur, indiquez les sources de donnés qui serviront à communiquer les informations et précisez si des problèmes liés aux systèmes de suivi et d'évaluation sont susceptibles de restreindre la possibilité de communiquer des informations sur cet indicateur.  </t>
        </r>
      </text>
    </comment>
    <comment ref="H47" authorId="0">
      <text>
        <r>
          <rPr>
            <b/>
            <sz val="9"/>
            <color indexed="81"/>
            <rFont val="Tahoma"/>
            <family val="2"/>
          </rPr>
          <t>%</t>
        </r>
        <r>
          <rPr>
            <sz val="9"/>
            <color indexed="81"/>
            <rFont val="Tahoma"/>
            <family val="2"/>
          </rPr>
          <t> : la valeur du pourcentage est automatiquement calculée en fonction des valeurs du numérateur et du dénominateur insérées.</t>
        </r>
      </text>
    </comment>
    <comment ref="G49" authorId="0">
      <text>
        <r>
          <rPr>
            <sz val="9"/>
            <color indexed="81"/>
            <rFont val="Tahoma"/>
            <family val="2"/>
          </rPr>
          <t>N : indiquez ici la valeur du numérateur.</t>
        </r>
      </text>
    </comment>
    <comment ref="H49" authorId="0">
      <text>
        <r>
          <rPr>
            <sz val="9"/>
            <color indexed="81"/>
            <rFont val="Tahoma"/>
            <family val="2"/>
          </rPr>
          <t>Pour les indicateurs qui ne sont pas exprimés en pourcentage, ce champ peut être laissé vide. Pour les indicateurs qui sont exprimés en pourcentage, seuls les champs correspondant à la valeur du numérateur (N) et du dénominateur (D) peuvent être laissés vides.</t>
        </r>
      </text>
    </comment>
    <comment ref="K49" authorId="0">
      <text>
        <r>
          <rPr>
            <sz val="9"/>
            <color indexed="81"/>
            <rFont val="Tahoma"/>
            <family val="2"/>
          </rPr>
          <t xml:space="preserve">- Il s'agit de cibles qui devraient être atteintes avec la somme allouée et d’autres ressources (y compris domestiques et d’autres donateurs). Cela correspond à la « ligne F » de la table des lacunes programmatiques, sauf pour la table des lacunes des MIILD. </t>
        </r>
      </text>
    </comment>
    <comment ref="M49" authorId="0">
      <text>
        <r>
          <rPr>
            <b/>
            <sz val="9"/>
            <color indexed="81"/>
            <rFont val="Tahoma"/>
            <family val="2"/>
          </rPr>
          <t>N :</t>
        </r>
        <r>
          <rPr>
            <sz val="9"/>
            <color indexed="81"/>
            <rFont val="Tahoma"/>
            <family val="2"/>
          </rPr>
          <t xml:space="preserve"> indiquez ici la valeur du numérateur.</t>
        </r>
      </text>
    </comment>
    <comment ref="N49" authorId="0">
      <text>
        <r>
          <rPr>
            <b/>
            <sz val="9"/>
            <color indexed="81"/>
            <rFont val="Tahoma"/>
            <family val="2"/>
          </rPr>
          <t>% </t>
        </r>
        <r>
          <rPr>
            <sz val="9"/>
            <color indexed="81"/>
            <rFont val="Tahoma"/>
            <family val="2"/>
          </rPr>
          <t>: la valeur du pourcentage est automatiquement calculée en fonction des valeurs du numérateur et du dénominateur insérées.</t>
        </r>
      </text>
    </comment>
    <comment ref="M50" authorId="0">
      <text>
        <r>
          <rPr>
            <b/>
            <sz val="9"/>
            <color indexed="81"/>
            <rFont val="Tahoma"/>
            <family val="2"/>
          </rPr>
          <t>D :</t>
        </r>
        <r>
          <rPr>
            <sz val="9"/>
            <color indexed="81"/>
            <rFont val="Tahoma"/>
            <family val="2"/>
          </rPr>
          <t xml:space="preserve"> indiquez ici la valeur du dénominateur.  S'il n'y a pas de dénominateur, ne remplissez pas cette case.. 
</t>
        </r>
      </text>
    </comment>
    <comment ref="G51" authorId="0">
      <text>
        <r>
          <rPr>
            <b/>
            <sz val="9"/>
            <color indexed="81"/>
            <rFont val="Tahoma"/>
            <family val="2"/>
          </rPr>
          <t>D :</t>
        </r>
        <r>
          <rPr>
            <sz val="9"/>
            <color indexed="81"/>
            <rFont val="Tahoma"/>
            <family val="2"/>
          </rPr>
          <t xml:space="preserve"> indiquez ici la valeur du dénominateur.  S'il n'y a pas de dénominateur, ne remplissez pas cette case.</t>
        </r>
      </text>
    </comment>
    <comment ref="K51" authorId="0">
      <text>
        <r>
          <rPr>
            <sz val="9"/>
            <color indexed="81"/>
            <rFont val="Tahoma"/>
            <family val="2"/>
          </rPr>
          <t xml:space="preserve">- Il s'agit de cibles qui devraient être atteintes avec la somme allouée, la demande de financement au-delà de la somme allouée et d'autres ressources (y compris domestiques et d'autres donateurs). Cela correspond à la « ligne H » de la table des lacunes programmatiques, sauf pour la table des lacunes des MIILD. </t>
        </r>
      </text>
    </comment>
    <comment ref="Z63" authorId="0">
      <text>
        <r>
          <rPr>
            <b/>
            <sz val="9"/>
            <color indexed="81"/>
            <rFont val="Tahoma"/>
            <family val="2"/>
          </rPr>
          <t>• Expliquez brièvement les activités déjà financées par d'autres donateurs et par le gouvernement en faveur de cette intervention</t>
        </r>
        <r>
          <rPr>
            <sz val="9"/>
            <color indexed="81"/>
            <rFont val="Tahoma"/>
            <family val="2"/>
          </rPr>
          <t>. Si vous connaissez le montant et la couverture, veuillez en fournir une description. En cas d'évolution du panorama des financements, veuillez expliquer en quoi votre demande auprès du Fonds mondial s'en trouve affectée.
• Cette explication doit permettre de comprendre</t>
        </r>
        <r>
          <rPr>
            <b/>
            <sz val="9"/>
            <color indexed="81"/>
            <rFont val="Tahoma"/>
            <family val="2"/>
          </rPr>
          <t xml:space="preserve"> les raisons pour lesquelles certaines activités ne sont pas incluses dans la demande de financement adressée au Fonds mondial. </t>
        </r>
        <r>
          <rPr>
            <sz val="9"/>
            <color indexed="81"/>
            <rFont val="Tahoma"/>
            <family val="2"/>
          </rPr>
          <t xml:space="preserve">Il est important de s'assurer que le financement de toutes les activités nécessaires à la mise en œuvre d'une intervention provient de ressources nationales ou d'autres donateurs. 
</t>
        </r>
      </text>
    </comment>
    <comment ref="D64" authorId="0">
      <text>
        <r>
          <rPr>
            <sz val="9"/>
            <color indexed="81"/>
            <rFont val="Tahoma"/>
            <family val="2"/>
          </rPr>
          <t>Cette section explique non seulement les raisons pour lesquelles l'intervention est nécessaire et la manière dont elle aitteindra impact, ainsi que les modalités de l'intervention et la manière dont elles ont été choisies. 
• Décrivez le champ d'application de l'intervention en une phrase minimum (par exemple, couverture géographique, population touchée, etc.) 
• Si plusieurs récipiendaires principaux sont responsables d'une intervention, veuillez préciser la répartition de leurs responsabilités dans le cadre de la mise en œuvre (par exemple, couverture régionale, prise en charge de différentes activités dans le cadre de l'intervention).</t>
        </r>
      </text>
    </comment>
    <comment ref="S64" authorId="0">
      <text>
        <r>
          <rPr>
            <sz val="9"/>
            <color indexed="81"/>
            <rFont val="Tahoma"/>
            <family val="2"/>
          </rPr>
          <t xml:space="preserve"> Veuillez </t>
        </r>
        <r>
          <rPr>
            <b/>
            <sz val="9"/>
            <color indexed="81"/>
            <rFont val="Tahoma"/>
            <family val="2"/>
          </rPr>
          <t xml:space="preserve">expliquer la manière dont les données chiffrées de cette demande de financement auprès du Fonds mondial a été estimé pour cette intervention. </t>
        </r>
        <r>
          <rPr>
            <sz val="9"/>
            <color indexed="81"/>
            <rFont val="Tahoma"/>
            <family val="2"/>
          </rPr>
          <t xml:space="preserve">
o (1) Veuillez indiquer les sous-interventions ou activités incluses dans ce coût ainsi que leurs inducteurs de coût. 
o (2) Veuillez indiquer les sources d'estimation des coûts (par exemple, expérience passée, référence ou outil d'estimation des coûts des partenaires techniques, budgétisation détaillée, etc.)
o (3) Veuillez expliciter les coûts prévus pour au moins 80 pour cent du montant de l'intervention. 
Veuillez indiquer clairement </t>
        </r>
        <r>
          <rPr>
            <b/>
            <sz val="9"/>
            <color indexed="81"/>
            <rFont val="Tahoma"/>
            <family val="2"/>
          </rPr>
          <t>le nombre de services</t>
        </r>
        <r>
          <rPr>
            <sz val="9"/>
            <color indexed="81"/>
            <rFont val="Tahoma"/>
            <family val="2"/>
          </rPr>
          <t xml:space="preserve"> assurés grâce au financement indicatif et le nombre de services supplémentaires assurés grâce au montant au-delà du financement indicatif.  Veuillez également signaler toute modification du nombre de services fournis d'une année à l'autre ou toute modification du montant du financement de l'intervention.
</t>
        </r>
      </text>
    </comment>
    <comment ref="A65" authorId="0">
      <text>
        <r>
          <rPr>
            <sz val="9"/>
            <color indexed="81"/>
            <rFont val="Tahoma"/>
            <family val="2"/>
          </rPr>
          <t xml:space="preserve">Veuillez sélectionner </t>
        </r>
        <r>
          <rPr>
            <b/>
            <sz val="9"/>
            <color indexed="81"/>
            <rFont val="Tahoma"/>
            <family val="2"/>
          </rPr>
          <t>l'intervention</t>
        </r>
        <r>
          <rPr>
            <sz val="9"/>
            <color indexed="81"/>
            <rFont val="Tahoma"/>
            <family val="2"/>
          </rPr>
          <t xml:space="preserve"> faisant l'objet de la demande de financement dans le menu déroulant. Ce menu répertorie toutes les interventions comprises dans le module sélectionné. 
• Si l'intervention souhaitée ne figure pas dans le menu déroulant, veuillez sélectionner « Autres » et expliquez la nature de cette intervention dans la description. Les candidats sont encouragés à choisir autant que possible des interventions standard dans le cadre de mesure.
</t>
        </r>
      </text>
    </comment>
    <comment ref="J65" authorId="0">
      <text>
        <r>
          <rPr>
            <sz val="9"/>
            <color indexed="81"/>
            <rFont val="Tahoma"/>
            <family val="2"/>
          </rPr>
          <t xml:space="preserve">Si plusieurs récipiendaires principaux seront responsables d'une intervention, veuillez indiquer les montants de financement demandés par récipiendaire. 
</t>
        </r>
      </text>
    </comment>
    <comment ref="M65" authorId="0">
      <text>
        <r>
          <rPr>
            <sz val="9"/>
            <color indexed="81"/>
            <rFont val="Tahoma"/>
            <family val="2"/>
          </rPr>
          <t xml:space="preserve">Veuillez indiquer le budget de votre demande de financement auprès du Fonds mondial concernant cette intervention pour chaque année.
</t>
        </r>
      </text>
    </comment>
    <comment ref="K66" authorId="0">
      <text>
        <r>
          <rPr>
            <sz val="9"/>
            <color indexed="81"/>
            <rFont val="Tahoma"/>
            <family val="2"/>
          </rPr>
          <t xml:space="preserve">Fonds demandés dans le cadre de la demande de financement indicatif
</t>
        </r>
      </text>
    </comment>
    <comment ref="K67" authorId="0">
      <text>
        <r>
          <rPr>
            <sz val="9"/>
            <color indexed="81"/>
            <rFont val="Tahoma"/>
            <family val="2"/>
          </rPr>
          <t xml:space="preserve">Fonds demandés au-delà du montant indicatif </t>
        </r>
      </text>
    </comment>
  </commentList>
</comments>
</file>

<file path=xl/comments3.xml><?xml version="1.0" encoding="utf-8"?>
<comments xmlns="http://schemas.openxmlformats.org/spreadsheetml/2006/main">
  <authors>
    <author>Автор</author>
  </authors>
  <commentList>
    <comment ref="P1" authorId="0">
      <text>
        <r>
          <rPr>
            <sz val="9"/>
            <color indexed="81"/>
            <rFont val="Tahoma"/>
            <family val="2"/>
          </rPr>
          <t>Choose the language in the Framework tab (líne B2) and then update the component (line H2)</t>
        </r>
      </text>
    </comment>
    <comment ref="K3" authorId="0">
      <text>
        <r>
          <rPr>
            <sz val="9"/>
            <color indexed="81"/>
            <rFont val="Tahoma"/>
            <family val="2"/>
          </rPr>
          <t>Please select the Principal Recipients from the drop-down menu or add a new Principal Recipient by typing in the name in the respective field.</t>
        </r>
      </text>
    </comment>
    <comment ref="A4" authorId="0">
      <text>
        <r>
          <rPr>
            <sz val="9"/>
            <color indexed="81"/>
            <rFont val="Tahoma"/>
            <family val="2"/>
          </rPr>
          <t xml:space="preserve">Select the component for this funding requeston </t>
        </r>
        <r>
          <rPr>
            <b/>
            <u/>
            <sz val="9"/>
            <color indexed="81"/>
            <rFont val="Tahoma"/>
            <family val="2"/>
          </rPr>
          <t>on the Framework sheet</t>
        </r>
        <r>
          <rPr>
            <sz val="9"/>
            <color indexed="81"/>
            <rFont val="Tahoma"/>
            <family val="2"/>
          </rPr>
          <t>. By doing so, the relevant drop-down boxes in various sections of the template will be activated. One can also choose to complete a blank version of the template which will not offer any drop-down boxes and all fields will have to be filled in manually.</t>
        </r>
      </text>
    </comment>
    <comment ref="A10" authorId="0">
      <text>
        <r>
          <rPr>
            <b/>
            <sz val="9"/>
            <color indexed="81"/>
            <rFont val="Tahoma"/>
            <family val="2"/>
          </rPr>
          <t xml:space="preserve">Goal(s) </t>
        </r>
        <r>
          <rPr>
            <sz val="9"/>
            <color indexed="81"/>
            <rFont val="Tahoma"/>
            <family val="2"/>
          </rPr>
          <t xml:space="preserve">are broad and overarching statements of a desired, medium to long-term impact of the program and should be consistent with the national strategic plan. </t>
        </r>
      </text>
    </comment>
    <comment ref="B10" authorId="0">
      <text>
        <r>
          <rPr>
            <b/>
            <sz val="9"/>
            <color indexed="81"/>
            <rFont val="Tahoma"/>
            <family val="2"/>
          </rPr>
          <t xml:space="preserve">Inserting new lines in any section </t>
        </r>
        <r>
          <rPr>
            <sz val="9"/>
            <color indexed="81"/>
            <rFont val="Tahoma"/>
            <family val="2"/>
          </rPr>
          <t xml:space="preserve">
If there is a need to insert more lines</t>
        </r>
        <r>
          <rPr>
            <strike/>
            <sz val="9"/>
            <color indexed="81"/>
            <rFont val="Tahoma"/>
            <family val="2"/>
          </rPr>
          <t>:</t>
        </r>
        <r>
          <rPr>
            <sz val="9"/>
            <color indexed="81"/>
            <rFont val="Tahoma"/>
            <family val="2"/>
          </rPr>
          <t xml:space="preserve">
1. Select entire existing line(s)
2. Copy
3. Right-click and Insert Copied Cells (before the selected line)</t>
        </r>
      </text>
    </comment>
    <comment ref="A14" authorId="0">
      <text>
        <r>
          <rPr>
            <sz val="9"/>
            <color indexed="81"/>
            <rFont val="Tahoma"/>
            <family val="2"/>
          </rPr>
          <t xml:space="preserve">Linked to goal(s) #: For each of the indicators, specify the goal number(s) they relate to. One indicator may relate to multiple goals. 
</t>
        </r>
      </text>
    </comment>
    <comment ref="B14" authorId="0">
      <text>
        <r>
          <rPr>
            <b/>
            <sz val="9"/>
            <color indexed="81"/>
            <rFont val="Tahoma"/>
            <family val="2"/>
          </rPr>
          <t xml:space="preserve">Impact indicators </t>
        </r>
        <r>
          <rPr>
            <sz val="9"/>
            <color indexed="81"/>
            <rFont val="Tahoma"/>
            <family val="2"/>
          </rPr>
          <t xml:space="preserve">are related to the defined goal(s). Under "impact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goals, appropriate country specific indicators could be included by overwriting this drop down box. The selected indicators should be in line with the national strategic plan and its respective M&amp;E plan. </t>
        </r>
      </text>
    </comment>
    <comment ref="U14" authorId="0">
      <text>
        <r>
          <rPr>
            <b/>
            <sz val="9"/>
            <color indexed="81"/>
            <rFont val="Tahoma"/>
            <family val="2"/>
          </rPr>
          <t>Comments:</t>
        </r>
        <r>
          <rPr>
            <sz val="9"/>
            <color indexed="81"/>
            <rFont val="Tahoma"/>
            <family val="2"/>
          </rPr>
          <t xml:space="preserve"> This column should be used to include-
1. Data sources if they are different from baseline data sources.
2. Agency responsible for conducting the modeling or surveys.
3. Area covered by the surveys.
4. Estimated timeline when survey results will be available
5. Any change in methodology from previous year.</t>
        </r>
      </text>
    </comment>
    <comment ref="I15" authorId="0">
      <text>
        <r>
          <rPr>
            <b/>
            <sz val="9"/>
            <color indexed="81"/>
            <rFont val="Tahoma"/>
            <family val="2"/>
          </rPr>
          <t xml:space="preserve">Baselines:  </t>
        </r>
        <r>
          <rPr>
            <sz val="9"/>
            <color indexed="81"/>
            <rFont val="Tahoma"/>
            <family val="2"/>
          </rPr>
          <t>If no data is available, then baselines should be determined during the implementation of the grant. If the data source for the baseline is different from the data source that will be used to report on the indicator,  please specify this in the "comments" field.</t>
        </r>
      </text>
    </comment>
    <comment ref="O15" authorId="0">
      <text>
        <r>
          <rPr>
            <b/>
            <sz val="9"/>
            <color indexed="81"/>
            <rFont val="Tahoma"/>
            <family val="2"/>
          </rPr>
          <t xml:space="preserve">Targets </t>
        </r>
        <r>
          <rPr>
            <sz val="9"/>
            <color indexed="81"/>
            <rFont val="Tahoma"/>
            <family val="2"/>
          </rPr>
          <t xml:space="preserve">should be consistent wtih the national strategic plan or any other updated and agreed country targets. These should be included according to the frequency of their measurement. For example, if surveys are conducted in year 1 and 3, only in these years targets should be provided. Please include the targets in the calendar year during which the data will be collected. </t>
        </r>
      </text>
    </comment>
    <comment ref="A26" authorId="0">
      <text>
        <r>
          <rPr>
            <b/>
            <sz val="9"/>
            <color indexed="81"/>
            <rFont val="Tahoma"/>
            <family val="2"/>
          </rPr>
          <t>Objectives:</t>
        </r>
        <r>
          <rPr>
            <sz val="9"/>
            <color indexed="81"/>
            <rFont val="Tahoma"/>
            <family val="2"/>
          </rPr>
          <t xml:space="preserve"> Each goal should have a set of related, more specific objectives that will permit the program to reach the stated goal(s). These objectives should be consistent with the objectives of the national disease control strategic plan.
</t>
        </r>
      </text>
    </comment>
    <comment ref="A32" authorId="0">
      <text>
        <r>
          <rPr>
            <b/>
            <sz val="9"/>
            <color indexed="81"/>
            <rFont val="Tahoma"/>
            <family val="2"/>
          </rPr>
          <t xml:space="preserve">Linked to objective(s) #: </t>
        </r>
        <r>
          <rPr>
            <sz val="9"/>
            <color indexed="81"/>
            <rFont val="Tahoma"/>
            <family val="2"/>
          </rPr>
          <t xml:space="preserve">For each of the indicators, specify the objective number(s) they relate to. One indicator may relate to multiple objectives. </t>
        </r>
      </text>
    </comment>
    <comment ref="B32" authorId="0">
      <text>
        <r>
          <rPr>
            <b/>
            <sz val="9"/>
            <color indexed="81"/>
            <rFont val="Tahoma"/>
            <family val="2"/>
          </rPr>
          <t>Outcome indicators</t>
        </r>
        <r>
          <rPr>
            <sz val="9"/>
            <color indexed="81"/>
            <rFont val="Tahoma"/>
            <family val="2"/>
          </rPr>
          <t xml:space="preserve"> are related to the defined objective(s). Under "outcome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objectives, appropriate country specific indicators could be included by overwriting this drop down box. The selected indicators should be in line with the national disease control strategic plan and its respective M&amp;E plan. </t>
        </r>
      </text>
    </comment>
    <comment ref="U32" authorId="0">
      <text>
        <r>
          <rPr>
            <b/>
            <sz val="9"/>
            <color indexed="81"/>
            <rFont val="Tahoma"/>
            <family val="2"/>
          </rPr>
          <t>Comments:</t>
        </r>
        <r>
          <rPr>
            <sz val="9"/>
            <color indexed="81"/>
            <rFont val="Tahoma"/>
            <family val="2"/>
          </rPr>
          <t xml:space="preserve"> This column should be used to include-
1. Data sources if they are different from baseline data sources.
2. Agency responsible for conducting the modeling or surveys.
3. Area covered by the surveys.
4. Estimated timeline when survey results will be available.
5. Any change in methodology from previous year.</t>
        </r>
      </text>
    </comment>
    <comment ref="I33" authorId="0">
      <text>
        <r>
          <rPr>
            <b/>
            <sz val="9"/>
            <color indexed="81"/>
            <rFont val="Tahoma"/>
            <family val="2"/>
          </rPr>
          <t xml:space="preserve">Latest available baseline/result: </t>
        </r>
        <r>
          <rPr>
            <sz val="9"/>
            <color indexed="81"/>
            <rFont val="Tahoma"/>
            <family val="2"/>
          </rPr>
          <t xml:space="preserve">Baselines serve as the starting point against which the performance of the program will be measured. Baselines should take into consideration the latest available results and/or the latest available information provided by technical partners and other valid sources. Baseline data (value, year and source) need to be provided for each indicator. In the source field a non-exhaustive choice of sources is provided in a drop-down box. If necessary other sources may be included by overwriting the field. </t>
        </r>
      </text>
    </comment>
    <comment ref="A43" authorId="0">
      <text>
        <r>
          <rPr>
            <b/>
            <sz val="9"/>
            <color indexed="81"/>
            <rFont val="Tahoma"/>
            <family val="2"/>
          </rPr>
          <t>Modules</t>
        </r>
        <r>
          <rPr>
            <sz val="9"/>
            <color indexed="81"/>
            <rFont val="Tahoma"/>
            <family val="2"/>
          </rPr>
          <t xml:space="preserve">
</t>
        </r>
        <r>
          <rPr>
            <u/>
            <sz val="9"/>
            <color indexed="81"/>
            <rFont val="Tahoma"/>
            <family val="2"/>
          </rPr>
          <t>To add a new module:</t>
        </r>
        <r>
          <rPr>
            <sz val="9"/>
            <color indexed="81"/>
            <rFont val="Tahoma"/>
            <family val="2"/>
          </rPr>
          <t xml:space="preserve"> Select all rows in the module (including measurement framework and module budget) + </t>
        </r>
        <r>
          <rPr>
            <i/>
            <sz val="9"/>
            <color indexed="81"/>
            <rFont val="Tahoma"/>
            <family val="2"/>
          </rPr>
          <t xml:space="preserve">Copy  +  Insert copied  cells below the last module (repeat for each additional module you want to include in your funding request). </t>
        </r>
        <r>
          <rPr>
            <b/>
            <sz val="9"/>
            <color indexed="81"/>
            <rFont val="Tahoma"/>
            <family val="2"/>
          </rPr>
          <t xml:space="preserve">
</t>
        </r>
        <r>
          <rPr>
            <sz val="9"/>
            <color indexed="81"/>
            <rFont val="Tahoma"/>
            <family val="2"/>
          </rPr>
          <t xml:space="preserve">
</t>
        </r>
        <r>
          <rPr>
            <b/>
            <sz val="9"/>
            <color indexed="81"/>
            <rFont val="Tahoma"/>
            <family val="2"/>
          </rPr>
          <t>Module Measurement Framework</t>
        </r>
        <r>
          <rPr>
            <sz val="9"/>
            <color indexed="81"/>
            <rFont val="Tahoma"/>
            <family val="2"/>
          </rPr>
          <t xml:space="preserve">
• Do not delete or replace the pre-populated standard coverage indicator text (blue)
• Add new indicator, if needed, below the blue standard coverage indicators
• If not using an indicator, explain in short why it is not being used. The unused indicators will be removed from the final version.
</t>
        </r>
        <r>
          <rPr>
            <b/>
            <sz val="9"/>
            <color indexed="81"/>
            <rFont val="Tahoma"/>
            <family val="2"/>
          </rPr>
          <t>Module budget</t>
        </r>
        <r>
          <rPr>
            <sz val="9"/>
            <color indexed="81"/>
            <rFont val="Tahoma"/>
            <family val="2"/>
          </rPr>
          <t xml:space="preserve">
If you change the module selection, note that previously selected interventions under the original module budget will not blank out. You will need to delete them before selecting the relevant interventions under the newly selected module.</t>
        </r>
      </text>
    </comment>
    <comment ref="D45" authorId="0">
      <text>
        <r>
          <rPr>
            <b/>
            <sz val="9"/>
            <color indexed="81"/>
            <rFont val="Tahoma"/>
            <family val="2"/>
          </rPr>
          <t xml:space="preserve">Responsible Principal Recipient: </t>
        </r>
        <r>
          <rPr>
            <sz val="9"/>
            <color indexed="81"/>
            <rFont val="Tahoma"/>
            <family val="2"/>
          </rPr>
          <t xml:space="preserve">If more than one Principal Recipient is envisioned in this request, please list in this field the PR (s) who will be responsible for the implementation of interventions related to this indicator. If more than one,  please disaggregate targets (to the extent possible) by PR. </t>
        </r>
      </text>
    </comment>
    <comment ref="E45" authorId="0">
      <text>
        <r>
          <rPr>
            <b/>
            <sz val="9"/>
            <color indexed="81"/>
            <rFont val="Tahoma"/>
            <family val="2"/>
          </rPr>
          <t xml:space="preserve">Tied to: </t>
        </r>
        <r>
          <rPr>
            <sz val="9"/>
            <color indexed="81"/>
            <rFont val="Tahoma"/>
            <family val="2"/>
          </rPr>
          <t xml:space="preserve">Select one of the four options under this column to describe if targets are linked to one of the following sources of funding:
a) Current grant - when targets are a subset of the national targets and represent the portion funded exclusively by the Global Fund grant for one Principle Recipient
b) Multiple Global Fund grants - when targets are a subset of the national targets and represent the portion funded by more than one Global Fund grant. In such case specify in the comments the grant numbers that contribute to the achievement of these targets
c) Global Fund and other donors - when the targets are a subset of the national targets and represent the portion jointly funded </t>
        </r>
        <r>
          <rPr>
            <sz val="9"/>
            <color indexed="81"/>
            <rFont val="Tahoma"/>
            <family val="2"/>
          </rPr>
          <t xml:space="preserve">by the Global Fund and other multilateral or bilateral donors.
d) National Program - when targets refer to the entire country (national). 
Exception: This option could also be selected in cases where targets refer to an entire region or province in the country (sub-national) to which Global Fund resources are contributing only partially. When the sub-national targets are fully funded by the Global Fund, option a (current grant) or b (Multiple Global Fund grants) should be selected as appropriate. Please specify in the comments box if targets are sub-national. </t>
        </r>
      </text>
    </comment>
    <comment ref="G45" authorId="0">
      <text>
        <r>
          <rPr>
            <b/>
            <sz val="9"/>
            <color indexed="81"/>
            <rFont val="Tahoma"/>
            <family val="2"/>
          </rPr>
          <t xml:space="preserve">Latest available baseline i.e. current coverage: </t>
        </r>
        <r>
          <rPr>
            <sz val="9"/>
            <color indexed="81"/>
            <rFont val="Tahoma"/>
            <family val="2"/>
          </rPr>
          <t>Baselines serve as the starting point against which the performance of the program will be measured. Baselines should take into consideration the latest available results and/or the latest available information provided by technical partners and other valid sources. Baseline data (value, year and source) need to be provided for each indicator. In the source field a non-exhaustive choice of sources is provided in a drop-down box. If necessary other sources may be included by overwriting the field.</t>
        </r>
      </text>
    </comment>
    <comment ref="M45" authorId="0">
      <text>
        <r>
          <rPr>
            <b/>
            <sz val="9"/>
            <color indexed="81"/>
            <rFont val="Tahoma"/>
            <family val="2"/>
          </rPr>
          <t>Targets:</t>
        </r>
        <r>
          <rPr>
            <sz val="9"/>
            <color indexed="81"/>
            <rFont val="Tahoma"/>
            <family val="2"/>
          </rPr>
          <t xml:space="preserve"> Please include here the targets for each indicator (For coverage indicators provide numerator value, denominator value and percentage, for indicators that are not in percentage only provide the numerator value. Please note that not all indicators need to be reported during each period. Only include targets for periods when data will be collected.</t>
        </r>
      </text>
    </comment>
    <comment ref="S46" authorId="0">
      <text>
        <r>
          <rPr>
            <sz val="9"/>
            <color indexed="81"/>
            <rFont val="Tahoma"/>
            <family val="2"/>
          </rPr>
          <t>Please describe the a</t>
        </r>
        <r>
          <rPr>
            <b/>
            <sz val="9"/>
            <color indexed="81"/>
            <rFont val="Tahoma"/>
            <family val="2"/>
          </rPr>
          <t xml:space="preserve">ssumptions that were used to calculate the targets. </t>
        </r>
        <r>
          <rPr>
            <sz val="9"/>
            <color indexed="81"/>
            <rFont val="Tahoma"/>
            <family val="2"/>
          </rPr>
          <t xml:space="preserve">This should include: the anticipated rate of scale-up, coverage of related key services (eg. describing ANC attendance rates when setting PMTCT targets), size of the target population and the  data sources used to  generate population size estimates. If no population size estimates are available, please describe timeframe and process required to obtain them. For interventions that include a package of services, describe components of the package. Provide a brief definition of the numerator and denominator of the indicator, the data sources that will be used for reporting, and if there are any M&amp;E systems issues that may limit the ability to report on this indicator. </t>
        </r>
      </text>
    </comment>
    <comment ref="H47" authorId="0">
      <text>
        <r>
          <rPr>
            <b/>
            <sz val="9"/>
            <color indexed="81"/>
            <rFont val="Tahoma"/>
            <family val="2"/>
          </rPr>
          <t>%</t>
        </r>
        <r>
          <rPr>
            <sz val="9"/>
            <color indexed="81"/>
            <rFont val="Tahoma"/>
            <family val="2"/>
          </rPr>
          <t>: percentage value is automatically calculated when the numerator and denominator values have been inserted</t>
        </r>
        <r>
          <rPr>
            <sz val="9"/>
            <color indexed="10"/>
            <rFont val="Tahoma"/>
            <family val="2"/>
          </rPr>
          <t>.</t>
        </r>
      </text>
    </comment>
    <comment ref="G49" authorId="0">
      <text>
        <r>
          <rPr>
            <b/>
            <sz val="9"/>
            <color indexed="81"/>
            <rFont val="Tahoma"/>
            <family val="2"/>
          </rPr>
          <t>N #</t>
        </r>
        <r>
          <rPr>
            <sz val="9"/>
            <color indexed="81"/>
            <rFont val="Tahoma"/>
            <family val="2"/>
          </rPr>
          <t>: Include here the numerator value</t>
        </r>
        <r>
          <rPr>
            <sz val="9"/>
            <color indexed="10"/>
            <rFont val="Tahoma"/>
            <family val="2"/>
          </rPr>
          <t>.</t>
        </r>
      </text>
    </comment>
    <comment ref="H49" authorId="0">
      <text>
        <r>
          <rPr>
            <b/>
            <sz val="9"/>
            <color indexed="81"/>
            <rFont val="Tahoma"/>
            <family val="2"/>
          </rPr>
          <t>For indicators that are not in percentage</t>
        </r>
        <r>
          <rPr>
            <sz val="9"/>
            <color indexed="81"/>
            <rFont val="Tahoma"/>
            <family val="2"/>
          </rPr>
          <t>, this field can be left blank. For indicators that are set in percentage only the fields for numerator value (N#) and denominator value (D#) can be left blank.</t>
        </r>
      </text>
    </comment>
    <comment ref="K49" authorId="0">
      <text>
        <r>
          <rPr>
            <sz val="9"/>
            <color indexed="81"/>
            <rFont val="Tahoma"/>
            <family val="2"/>
          </rPr>
          <t xml:space="preserve">This refers to targets that are expected to be achieved with the allocation amount and other resources (including domestic and from other donors). This corresponds to "row F" of the programmatic gap table, except for LLIN gap table. </t>
        </r>
      </text>
    </comment>
    <comment ref="M49" authorId="0">
      <text>
        <r>
          <rPr>
            <b/>
            <sz val="9"/>
            <color indexed="81"/>
            <rFont val="Tahoma"/>
            <family val="2"/>
          </rPr>
          <t>N #:</t>
        </r>
        <r>
          <rPr>
            <sz val="9"/>
            <color indexed="81"/>
            <rFont val="Tahoma"/>
            <family val="2"/>
          </rPr>
          <t xml:space="preserve"> Include here the numerator value</t>
        </r>
        <r>
          <rPr>
            <sz val="9"/>
            <color indexed="10"/>
            <rFont val="Tahoma"/>
            <family val="2"/>
          </rPr>
          <t>.</t>
        </r>
      </text>
    </comment>
    <comment ref="N49" authorId="0">
      <text>
        <r>
          <rPr>
            <sz val="9"/>
            <color indexed="81"/>
            <rFont val="Tahoma"/>
            <family val="2"/>
          </rPr>
          <t>%: percentage value is automatically calculated when the numerator and denominator values have been inserted</t>
        </r>
        <r>
          <rPr>
            <sz val="9"/>
            <color indexed="10"/>
            <rFont val="Tahoma"/>
            <family val="2"/>
          </rPr>
          <t>.</t>
        </r>
      </text>
    </comment>
    <comment ref="M50" authorId="0">
      <text>
        <r>
          <rPr>
            <b/>
            <sz val="9"/>
            <color indexed="81"/>
            <rFont val="Tahoma"/>
            <family val="2"/>
          </rPr>
          <t xml:space="preserve">D #: </t>
        </r>
        <r>
          <rPr>
            <sz val="9"/>
            <color indexed="81"/>
            <rFont val="Tahoma"/>
            <family val="2"/>
          </rPr>
          <t xml:space="preserve">Include here the denominator value.  If there is no denominator, leave this cell blank. 
</t>
        </r>
      </text>
    </comment>
    <comment ref="G51" authorId="0">
      <text>
        <r>
          <rPr>
            <b/>
            <sz val="9"/>
            <color indexed="81"/>
            <rFont val="Tahoma"/>
            <family val="2"/>
          </rPr>
          <t>D #</t>
        </r>
        <r>
          <rPr>
            <sz val="9"/>
            <color indexed="81"/>
            <rFont val="Tahoma"/>
            <family val="2"/>
          </rPr>
          <t>: Include here the denominator value.  If denominator is not applicable, leave this cell blank.</t>
        </r>
      </text>
    </comment>
    <comment ref="K51" authorId="0">
      <text>
        <r>
          <rPr>
            <sz val="9"/>
            <color indexed="81"/>
            <rFont val="Tahoma"/>
            <family val="2"/>
          </rPr>
          <t xml:space="preserve">This refers to targets that are expected to be achieved  with the allocation amount,  above allocation request and other resources (including domestic and from other donors). This corresponds to "row H" of the programmatic gap table, except for LLIN gap table. </t>
        </r>
      </text>
    </comment>
    <comment ref="Z63" authorId="0">
      <text>
        <r>
          <rPr>
            <sz val="9"/>
            <color indexed="81"/>
            <rFont val="Tahoma"/>
            <family val="2"/>
          </rPr>
          <t xml:space="preserve">• Provide </t>
        </r>
        <r>
          <rPr>
            <b/>
            <sz val="9"/>
            <color indexed="81"/>
            <rFont val="Tahoma"/>
            <family val="2"/>
          </rPr>
          <t>a brief explanation of which activities other donors and the government are already funding in support of this interventio</t>
        </r>
        <r>
          <rPr>
            <sz val="9"/>
            <color indexed="81"/>
            <rFont val="Tahoma"/>
            <family val="2"/>
          </rPr>
          <t xml:space="preserve">n. If the amount and coverage is known, please describe if the funding landscape is changing and how this affects your request to the Global Fund.
• The explanation should provide an understanding of </t>
        </r>
        <r>
          <rPr>
            <b/>
            <sz val="9"/>
            <color indexed="81"/>
            <rFont val="Tahoma"/>
            <family val="2"/>
          </rPr>
          <t>why certain activities are not included in the funding request to the Global Fund</t>
        </r>
        <r>
          <rPr>
            <sz val="9"/>
            <color indexed="81"/>
            <rFont val="Tahoma"/>
            <family val="2"/>
          </rPr>
          <t xml:space="preserve">. It is important to ensure that all of the required activities to implement an intervention are funded either by national resources or other donors.  </t>
        </r>
      </text>
    </comment>
    <comment ref="D64" authorId="0">
      <text>
        <r>
          <rPr>
            <sz val="9"/>
            <color indexed="81"/>
            <rFont val="Tahoma"/>
            <family val="2"/>
          </rPr>
          <t>This section should  explain why this intervention is needed and how it will deliver impact;  the modalities of this intervention and how they have been chosen. 
• Provide at least 1 sentence on the scope of the intervention (eg. Geographic, population reached etc). 
• If more than one PR will be responsible for an intervention, please describe the division of  responsibilities in implementation  (eg. regional coverage, supporting different activities within the intervention).</t>
        </r>
      </text>
    </comment>
    <comment ref="S64" authorId="0">
      <text>
        <r>
          <rPr>
            <b/>
            <sz val="9"/>
            <color indexed="81"/>
            <rFont val="Tahoma"/>
            <family val="2"/>
          </rPr>
          <t xml:space="preserve">Explain how the figures of the funding request to the Global fund for this intervention were estimated. </t>
        </r>
        <r>
          <rPr>
            <sz val="9"/>
            <color indexed="81"/>
            <rFont val="Tahoma"/>
            <family val="2"/>
          </rPr>
          <t xml:space="preserve">
o (1) What subinterventions/activities are included within this cost, and their cost drivers. 
o (2) Sources of costing (e.g. past experience, technical partner benchmark or costing tool, detailed budgeting etc.)
o(3) Please provide cost assumption information for at least 80% of the value of the intervention. 
Specify  </t>
        </r>
        <r>
          <rPr>
            <b/>
            <sz val="9"/>
            <color indexed="81"/>
            <rFont val="Tahoma"/>
            <family val="2"/>
          </rPr>
          <t>the number of services</t>
        </r>
        <r>
          <rPr>
            <sz val="9"/>
            <color indexed="81"/>
            <rFont val="Tahoma"/>
            <family val="2"/>
          </rPr>
          <t xml:space="preserve"> that will be provided, per year, due to the contribution of GF (e.g. number of additional people reached by BCC interventions). Please clearly indicate the number of services due to indicative funding and incremental number due to above indicative funding.  Please also explain if there are changes in number of services delivered across years or in the value of funding for the intervention.</t>
        </r>
      </text>
    </comment>
    <comment ref="A65" authorId="0">
      <text>
        <r>
          <rPr>
            <sz val="9"/>
            <color indexed="81"/>
            <rFont val="Tahoma"/>
            <family val="2"/>
          </rPr>
          <t>Please select the intervention for which funding is being requested from the drop down list. The drop down shows all interventions within the selected module. 
• If the intervention is not in the drop down, please select the intervention "other" and explain the nature of this intervention in the description. Applicants are encouraged to select from the standard measurement framework interventions as much as possible.</t>
        </r>
      </text>
    </comment>
    <comment ref="J65" authorId="0">
      <text>
        <r>
          <rPr>
            <sz val="9"/>
            <color indexed="81"/>
            <rFont val="Tahoma"/>
            <family val="2"/>
          </rPr>
          <t xml:space="preserve">If more than one PR will be responsible for an intervention, indicate funding amounts requested per PR. 
</t>
        </r>
      </text>
    </comment>
    <comment ref="M65" authorId="0">
      <text>
        <r>
          <rPr>
            <sz val="9"/>
            <color indexed="81"/>
            <rFont val="Tahoma"/>
            <family val="2"/>
          </rPr>
          <t xml:space="preserve">Complete the </t>
        </r>
        <r>
          <rPr>
            <b/>
            <sz val="9"/>
            <color indexed="81"/>
            <rFont val="Tahoma"/>
            <family val="2"/>
          </rPr>
          <t xml:space="preserve">budget of your funding request </t>
        </r>
        <r>
          <rPr>
            <sz val="9"/>
            <color indexed="81"/>
            <rFont val="Tahoma"/>
            <family val="2"/>
          </rPr>
          <t xml:space="preserve">to the Global Fund for this intervention for each year.
</t>
        </r>
      </text>
    </comment>
    <comment ref="K66" authorId="0">
      <text>
        <r>
          <rPr>
            <sz val="9"/>
            <color indexed="81"/>
            <rFont val="Tahoma"/>
            <family val="2"/>
          </rPr>
          <t>Funds requested from the allocation.</t>
        </r>
      </text>
    </comment>
    <comment ref="K67" authorId="0">
      <text>
        <r>
          <rPr>
            <sz val="9"/>
            <color indexed="81"/>
            <rFont val="Tahoma"/>
            <family val="2"/>
          </rPr>
          <t xml:space="preserve">Funds requested </t>
        </r>
        <r>
          <rPr>
            <b/>
            <sz val="9"/>
            <color indexed="81"/>
            <rFont val="Tahoma"/>
            <family val="2"/>
          </rPr>
          <t>above the allocation.</t>
        </r>
      </text>
    </comment>
  </commentList>
</comments>
</file>

<file path=xl/comments4.xml><?xml version="1.0" encoding="utf-8"?>
<comments xmlns="http://schemas.openxmlformats.org/spreadsheetml/2006/main">
  <authors>
    <author>Автор</author>
  </authors>
  <commentList>
    <comment ref="P1" authorId="0">
      <text>
        <r>
          <rPr>
            <b/>
            <sz val="9"/>
            <color indexed="81"/>
            <rFont val="Tahoma"/>
            <family val="2"/>
          </rPr>
          <t>Выберите язык на вкладке «Framework» (Строка В2). Затем обновите ячейку компонента (Строка H2).</t>
        </r>
      </text>
    </comment>
    <comment ref="K3" authorId="0">
      <text>
        <r>
          <rPr>
            <sz val="9"/>
            <color indexed="81"/>
            <rFont val="Tahoma"/>
            <family val="2"/>
          </rPr>
          <t>Выберите основных реципиентов в раскрывающемся меню или добавьте нового основного реципиента, введя его наименование в соответствующее поле.</t>
        </r>
      </text>
    </comment>
    <comment ref="A4" authorId="0">
      <text>
        <r>
          <rPr>
            <sz val="9"/>
            <color indexed="81"/>
            <rFont val="Tahoma"/>
            <family val="2"/>
          </rPr>
          <t xml:space="preserve">На </t>
        </r>
        <r>
          <rPr>
            <b/>
            <u/>
            <sz val="9"/>
            <color indexed="81"/>
            <rFont val="Tahoma"/>
            <family val="2"/>
          </rPr>
          <t>вкладке Framework</t>
        </r>
        <r>
          <rPr>
            <b/>
            <sz val="9"/>
            <color indexed="81"/>
            <rFont val="Tahoma"/>
            <family val="2"/>
          </rPr>
          <t xml:space="preserve"> </t>
        </r>
        <r>
          <rPr>
            <sz val="9"/>
            <color indexed="81"/>
            <rFont val="Tahoma"/>
            <family val="2"/>
          </rPr>
          <t>выберите заболевание, для которого будет подготовлен запрос. При этом в разных разделах шаблона активируются соответствующие раскрывающиеся списки. Вы можете заполнить пустой шаблон без раскрывающихся списков. В таком случае все поля заполняются вручную.</t>
        </r>
      </text>
    </comment>
    <comment ref="A10" authorId="0">
      <text>
        <r>
          <rPr>
            <b/>
            <sz val="9"/>
            <color indexed="81"/>
            <rFont val="Tahoma"/>
            <family val="2"/>
          </rPr>
          <t xml:space="preserve">Цель(и) — </t>
        </r>
        <r>
          <rPr>
            <sz val="9"/>
            <color indexed="81"/>
            <rFont val="Tahoma"/>
            <family val="2"/>
          </rPr>
          <t xml:space="preserve">это широкие и всеобъемлющие формулировки желаемого среднесрочного и долгосрочного воздействия программных мероприятий. Цели должны быть согласованы с национальным стратегическим планом. </t>
        </r>
      </text>
    </comment>
    <comment ref="B10" authorId="0">
      <text>
        <r>
          <rPr>
            <b/>
            <sz val="9"/>
            <color indexed="81"/>
            <rFont val="Tahoma"/>
            <family val="2"/>
          </rPr>
          <t xml:space="preserve">Как включить дополнительные строки в любой раздел 
</t>
        </r>
        <r>
          <rPr>
            <sz val="9"/>
            <color indexed="81"/>
            <rFont val="Tahoma"/>
            <family val="2"/>
          </rPr>
          <t xml:space="preserve">Если вам необходимо добавить строки,
1. Выберите полностью существующую строку (строки)
2. Скопируйте ее
3. Щелкните правой кнопкой мыши и вставьте скопированные графы (перед выбранными строками)
</t>
        </r>
      </text>
    </comment>
    <comment ref="A14" authorId="0">
      <text>
        <r>
          <rPr>
            <b/>
            <sz val="9"/>
            <color indexed="81"/>
            <rFont val="Tahoma"/>
            <family val="2"/>
          </rPr>
          <t>Привязка к цели(ям) #:</t>
        </r>
        <r>
          <rPr>
            <sz val="9"/>
            <color indexed="81"/>
            <rFont val="Tahoma"/>
            <family val="2"/>
          </rPr>
          <t xml:space="preserve"> для каждого показателя укажите номера целей, к которым они относятся. Один показатель может быть связан с несколькими целями.
</t>
        </r>
      </text>
    </comment>
    <comment ref="B14" authorId="0">
      <text>
        <r>
          <rPr>
            <sz val="9"/>
            <color indexed="81"/>
            <rFont val="Tahoma"/>
            <family val="2"/>
          </rPr>
          <t xml:space="preserve">Показатели воздействия должны быть соотнесены с поставленной(ыми) целью(ями). Ячейка «Показатель воздействия» включает раскрывающийся список стандартных показателей, перечисленных в Руководстве по мониторингу и оценке. Глобальный фонд настоятельно рекомендует использовать предложенные стандартные показатели. Однако показатели в этой ячейке можно заменить показателями, специфичным для страны, если это применимо для конкретной ситуации. Выбранные показатели должны быть согласованы с национальным стратегическим планом и соответствующим планом МиО. </t>
        </r>
        <r>
          <rPr>
            <b/>
            <sz val="9"/>
            <color indexed="81"/>
            <rFont val="Tahoma"/>
            <family val="2"/>
          </rPr>
          <t xml:space="preserve">
</t>
        </r>
      </text>
    </comment>
    <comment ref="U14" authorId="0">
      <text>
        <r>
          <rPr>
            <b/>
            <sz val="9"/>
            <color indexed="81"/>
            <rFont val="Tahoma"/>
            <family val="2"/>
          </rPr>
          <t>Комментарии:</t>
        </r>
        <r>
          <rPr>
            <sz val="9"/>
            <color indexed="81"/>
            <rFont val="Tahoma"/>
            <family val="2"/>
          </rPr>
          <t xml:space="preserve"> укажите здесь источники данных, если они не совпадают с источниками исходных данных для определения исходного уровня.
</t>
        </r>
      </text>
    </comment>
    <comment ref="I15" authorId="0">
      <text>
        <r>
          <rPr>
            <b/>
            <sz val="9"/>
            <color indexed="81"/>
            <rFont val="Tahoma"/>
            <family val="2"/>
          </rPr>
          <t xml:space="preserve">Исходные уровни: если эти данные отсутствуют, они должны быть определены во </t>
        </r>
        <r>
          <rPr>
            <sz val="9"/>
            <color indexed="81"/>
            <rFont val="Tahoma"/>
            <family val="2"/>
          </rPr>
          <t>время реализации гранта. Если источник данных для определения исходного уровня отличается от источника данных, который будет использован для составления отчета по показателю, укажите это в поле «Комментарии».</t>
        </r>
        <r>
          <rPr>
            <b/>
            <sz val="9"/>
            <color indexed="81"/>
            <rFont val="Tahoma"/>
            <family val="2"/>
          </rPr>
          <t xml:space="preserve">
</t>
        </r>
      </text>
    </comment>
    <comment ref="O15" authorId="0">
      <text>
        <r>
          <rPr>
            <sz val="9"/>
            <color indexed="81"/>
            <rFont val="Tahoma"/>
            <family val="2"/>
          </rPr>
          <t>Целевые показатели следует указывать в соответствии с периодичностью их определения. Например, если исследования проводятся на 1-й и 3-й год, укажите целевые показатели только для этих лет. Укажите целевые показатели в столбце календарного года, в течение которого будет осуществляться сбор данных. Подробные сведения о периодичности и сроках подачи отчетов по показателям воздействия можно найти в Руководстве по мониторингу и оценке.</t>
        </r>
        <r>
          <rPr>
            <b/>
            <sz val="9"/>
            <color indexed="81"/>
            <rFont val="Tahoma"/>
            <family val="2"/>
          </rPr>
          <t xml:space="preserve">
</t>
        </r>
      </text>
    </comment>
    <comment ref="A26" authorId="0">
      <text>
        <r>
          <rPr>
            <b/>
            <sz val="9"/>
            <color indexed="81"/>
            <rFont val="Tahoma"/>
            <family val="2"/>
          </rPr>
          <t>Задачи:</t>
        </r>
        <r>
          <rPr>
            <sz val="9"/>
            <color indexed="81"/>
            <rFont val="Tahoma"/>
            <family val="2"/>
          </rPr>
          <t xml:space="preserve"> каждая цель должна включать ряд конкретных задач, выполнение которых обеспечит достижение заявленных целей программы. Эти задачи должны быть согласованы с задачами национального стратегического плана борьбы с заболеваниями.
</t>
        </r>
      </text>
    </comment>
    <comment ref="A32" authorId="0">
      <text>
        <r>
          <rPr>
            <b/>
            <sz val="9"/>
            <color indexed="81"/>
            <rFont val="Tahoma"/>
            <family val="2"/>
          </rPr>
          <t xml:space="preserve">Привязка к задаче(ам) #: </t>
        </r>
        <r>
          <rPr>
            <sz val="9"/>
            <color indexed="81"/>
            <rFont val="Tahoma"/>
            <family val="2"/>
          </rPr>
          <t xml:space="preserve">укажите номер задачи, к которой относится каждый показатель. Один показатель может быть связан с несколькими задачами. </t>
        </r>
      </text>
    </comment>
    <comment ref="B32" authorId="0">
      <text>
        <r>
          <rPr>
            <sz val="9"/>
            <color indexed="81"/>
            <rFont val="Tahoma"/>
            <family val="2"/>
          </rPr>
          <t xml:space="preserve">Показатели долгосрочных результатов должны быть соотнесены с задачей(ами). Ячейка «Показатель долгосрочного результата» включает раскрывающийся список стандартных показателей, перечисленных в Руководстве по мониторингу и оценке. Глобальный фонд настоятельно рекомендует использовать предложенные стандартные показатели. Однако показатели в этой ячейке можно заменить показателями, специфичным для страны, если это применимо для конкретной ситуации. Выбранные показатели должны быть согласованы с национальным стратегическим планом борьбы с заболеваниями и соответствующим планом МиО. </t>
        </r>
      </text>
    </comment>
    <comment ref="I33" authorId="0">
      <text>
        <r>
          <rPr>
            <b/>
            <sz val="9"/>
            <color indexed="81"/>
            <rFont val="Tahoma"/>
            <family val="2"/>
          </rPr>
          <t xml:space="preserve">Последний исходный уровень/результат: </t>
        </r>
        <r>
          <rPr>
            <sz val="9"/>
            <color indexed="81"/>
            <rFont val="Tahoma"/>
            <family val="2"/>
          </rPr>
          <t xml:space="preserve">исходные уровни служат отправной точкой для оценки результативности программы. При определении исходных уровней следует учитывать последние результаты и/или последнюю информацию, полученную от технических партнеров и из других надежных источников. Для каждого показателя необходимо привести исходные данные (значение, год и источник). В раскрывающемся списке источников представлен перечень возможных источников (не исчерпывающий). При необходимости можно указать другие источники, введя в поле новые данные. </t>
        </r>
      </text>
    </comment>
    <comment ref="A44" authorId="0">
      <text>
        <r>
          <rPr>
            <b/>
            <sz val="9"/>
            <color indexed="81"/>
            <rFont val="Tahoma"/>
            <family val="2"/>
          </rPr>
          <t xml:space="preserve">Добавить новый модуль: </t>
        </r>
        <r>
          <rPr>
            <sz val="9"/>
            <color indexed="81"/>
            <rFont val="Tahoma"/>
            <family val="2"/>
          </rPr>
          <t xml:space="preserve">Выберите все строки в модуле (в том числе системы показателей для модуля и бюджет модуля) + Копировать + Вставить скопированные ячейки внизу под последним модулем (повторить для каждого дополнительного модуля, который необходимо включить в заявку о финансировании).
</t>
        </r>
        <r>
          <rPr>
            <b/>
            <sz val="9"/>
            <color indexed="81"/>
            <rFont val="Tahoma"/>
            <family val="2"/>
          </rPr>
          <t>Система Показателей для Модуля</t>
        </r>
        <r>
          <rPr>
            <sz val="9"/>
            <color indexed="81"/>
            <rFont val="Tahoma"/>
            <family val="2"/>
          </rPr>
          <t xml:space="preserve">
• Не удаляйте и не заменяйте предварительно определенный стандартный текст показателя охвата (синий) 
</t>
        </r>
        <r>
          <rPr>
            <b/>
            <sz val="9"/>
            <color indexed="81"/>
            <rFont val="Tahoma"/>
            <family val="2"/>
          </rPr>
          <t>Бюджет Модуля</t>
        </r>
        <r>
          <rPr>
            <sz val="9"/>
            <color indexed="81"/>
            <rFont val="Tahoma"/>
            <family val="2"/>
          </rPr>
          <t xml:space="preserve">
Если вы измените выбор модуля, то обратите внимание, на то, что ранее выбранные мероприятия под первоначальным бюджетом модуля не пропадут. Вам нужно будет удалить их, прежде чем выбрать соответствующие мероприятия в рамках нового выбранного модуля.
• Добавьте новый показатель, в случае необходимости, под голубыми стандартными показателями охвата 
• Если вы не используете индикатор, объясните вкратце, почему он не используется. Неиспользованные показатели будут удалены из финальной версии.
</t>
        </r>
      </text>
    </comment>
    <comment ref="D45" authorId="0">
      <text>
        <r>
          <rPr>
            <b/>
            <sz val="9"/>
            <color indexed="81"/>
            <rFont val="Tahoma"/>
            <family val="2"/>
          </rPr>
          <t xml:space="preserve">Ответственный основной реципиент: </t>
        </r>
        <r>
          <rPr>
            <sz val="9"/>
            <color indexed="81"/>
            <rFont val="Tahoma"/>
            <family val="2"/>
          </rPr>
          <t xml:space="preserve">если предполагается наличие нескольких основных реципиентов, укажите в этом поле одного или нескольких ОР, ответственных за реализацию мероприятий, связанных с данным показателем. При наличии нескольких основных реципиентов укажите целевые показатели с разбивкой по ОР (насколько это возможно). </t>
        </r>
        <r>
          <rPr>
            <b/>
            <sz val="9"/>
            <color indexed="81"/>
            <rFont val="Tahoma"/>
            <family val="2"/>
          </rPr>
          <t xml:space="preserve">
</t>
        </r>
      </text>
    </comment>
    <comment ref="E45" authorId="0">
      <text>
        <r>
          <rPr>
            <b/>
            <sz val="9"/>
            <color indexed="81"/>
            <rFont val="Tahoma"/>
            <family val="2"/>
          </rPr>
          <t>Привязывается к:</t>
        </r>
        <r>
          <rPr>
            <sz val="9"/>
            <color indexed="81"/>
            <rFont val="Tahoma"/>
            <family val="2"/>
          </rPr>
          <t xml:space="preserve"> выберите одну из четырех опций в этом столбце, чтобы указать, привязаны ли целевые показатели к одному из следующих источников финансирования:
a) текущий грант — если целевые показатели включают несколько целевых показателей, определяемых на уровне страны, и источником финансирования для их достижения служит исключительно грант Глобального фонда, предоставляемый одному основному реципиенту;
b) несколько грантов Глобального фонда — если целевые показатели включают несколько целевых показателей, определяемых на уровне страны, и источником финансирования для их достижения служат исключительно несколько грантов Глобального фонда (в этом случае в комментариях необходимо указать номера грантов, служащих источниками финансирования для достижения этих целевых показателей);
c) Глобальный фонд и другие доноры — если целевые показатели включают несколько целевых показателей, определяемых на уровне страны, и источником финансирования для их достижения является исключительно Глобальный фонд и другие многосторонние или двусторонние финансирующие организации;
d) национальная программа — если целевые показатели относятся ко всей стране (являются национальными). 
Исключение: это вариант можно выбрать также в случаях, когда целевые показатели относятся ко всему региону или провинции страны (являются субнациональными), и их достижение финансируется Глобальным фондом лишь частично. Если достижение субнациональных целевых показателей финансируется Глобальным фондом полностью, выберите вариант «а» (текущий грант) или «b» (несколько грантов Глобального фонда). Укажите в комментариях, являются ли целевые показатели субнациональными. </t>
        </r>
      </text>
    </comment>
    <comment ref="G45" authorId="0">
      <text>
        <r>
          <rPr>
            <b/>
            <sz val="9"/>
            <color indexed="81"/>
            <rFont val="Tahoma"/>
            <family val="2"/>
          </rPr>
          <t>Последний исходный уровень/результат</t>
        </r>
        <r>
          <rPr>
            <sz val="9"/>
            <color indexed="81"/>
            <rFont val="Tahoma"/>
            <family val="2"/>
          </rPr>
          <t>: исходные уровни служат отправной точкой для оценки результативности программы. При определении исходных уровней следует учитывать последние результаты и/или последнюю информацию, полученную от технических партнеров и из других надежных источников. Для каждого показателя необходимо привести исходные данные (значение, год и источник). В раскрывающемся списке источников представлен перечень возможных источников (не исчерпывающий). При необходимости можно указать другие источники, введя в поле новые данные.</t>
        </r>
      </text>
    </comment>
    <comment ref="M45" authorId="0">
      <text>
        <r>
          <rPr>
            <sz val="9"/>
            <color indexed="81"/>
            <rFont val="Tahoma"/>
            <family val="2"/>
          </rPr>
          <t>Целевые показатели: укажите здесь целевые значения для каждого показателя (для показателей охвата укажите числитель, знаменатель и процентное значение; для показателей, выражаемых не в процентах, — только числитель). Обратите внимание, что не все показатели включаются в отчет в каждый период. Целевые показатели должны указываться только для периодов, когда осуществляется сбор данных.</t>
        </r>
      </text>
    </comment>
    <comment ref="S46" authorId="0">
      <text>
        <r>
          <rPr>
            <sz val="9"/>
            <color indexed="81"/>
            <rFont val="Tahoma"/>
            <family val="2"/>
          </rPr>
          <t xml:space="preserve">Укажите предположения, использованные при расчете целевых показателей. Этот раздел должен содержать: предположительный уровень расширения охвата, охват населения услугами, связанными с ключевыми показателями (например, при установке целевых показателей в области ППМР можно указать число женщин, посещающих антенатальные клиники), размер целевой группы населения и источники данных, на основании которых рассчитывались показатели численности населения. Если показатели численности населения отсутствуют, укажите сроки и опишите процесс их получения. Если мероприятие включает пакет услуг, опишите все его компоненты. Дайте краткое определение числителю и знаменателю показателя; укажите источники данных, которые будут использоваться при составлении отчетов; опишите любые проблемы с системами МиО, которые могут усложнить предоставление отчетности по данному показателю.  </t>
        </r>
      </text>
    </comment>
    <comment ref="H47" authorId="0">
      <text>
        <r>
          <rPr>
            <b/>
            <sz val="9"/>
            <color indexed="81"/>
            <rFont val="Tahoma"/>
            <family val="2"/>
          </rPr>
          <t>%:</t>
        </r>
        <r>
          <rPr>
            <sz val="9"/>
            <color indexed="81"/>
            <rFont val="Tahoma"/>
            <family val="2"/>
          </rPr>
          <t xml:space="preserve"> процентное значение рассчитывается автоматически, если были указаны числитель и знаменатель</t>
        </r>
      </text>
    </comment>
    <comment ref="G49" authorId="0">
      <text>
        <r>
          <rPr>
            <b/>
            <sz val="9"/>
            <color indexed="81"/>
            <rFont val="Tahoma"/>
            <family val="2"/>
          </rPr>
          <t>Ч: укажите значение числителя</t>
        </r>
      </text>
    </comment>
    <comment ref="H49" authorId="0">
      <text>
        <r>
          <rPr>
            <sz val="9"/>
            <color indexed="81"/>
            <rFont val="Tahoma"/>
            <family val="2"/>
          </rPr>
          <t>Если показатели не имеют процентного выражения, это поле можно оставить пустым. Если показатели имеют исключительно процентное выражение, можно оставить пустыми поля числителя (Ч) и знаменателя (З).</t>
        </r>
      </text>
    </comment>
    <comment ref="K49" authorId="0">
      <text>
        <r>
          <rPr>
            <sz val="9"/>
            <color indexed="81"/>
            <rFont val="Tahoma"/>
            <family val="2"/>
          </rPr>
          <t xml:space="preserve">Это относится к целям, которые предполагается достичь за счет выделенной суммы и других ресурсов (включая финансирование из внутренних и других донорских источников). Это соответствует «Строке F» таблицы программных пробелов, за исключением таблицы, касающейся пробелов в обеспечении  СОИДД. </t>
        </r>
      </text>
    </comment>
    <comment ref="M49" authorId="0">
      <text>
        <r>
          <rPr>
            <b/>
            <sz val="9"/>
            <color indexed="81"/>
            <rFont val="Tahoma"/>
            <family val="2"/>
          </rPr>
          <t xml:space="preserve">Ч: </t>
        </r>
        <r>
          <rPr>
            <sz val="9"/>
            <color indexed="81"/>
            <rFont val="Tahoma"/>
            <family val="2"/>
          </rPr>
          <t>укажите значение числителя</t>
        </r>
      </text>
    </comment>
    <comment ref="N49" authorId="0">
      <text>
        <r>
          <rPr>
            <b/>
            <sz val="9"/>
            <color indexed="81"/>
            <rFont val="Tahoma"/>
            <family val="2"/>
          </rPr>
          <t>%</t>
        </r>
        <r>
          <rPr>
            <sz val="9"/>
            <color indexed="81"/>
            <rFont val="Tahoma"/>
            <family val="2"/>
          </rPr>
          <t>: процентное значение рассчитывается автоматически, если были указаны числитель и знаменатель</t>
        </r>
      </text>
    </comment>
    <comment ref="M50" authorId="0">
      <text>
        <r>
          <rPr>
            <b/>
            <sz val="9"/>
            <color indexed="81"/>
            <rFont val="Tahoma"/>
            <family val="2"/>
          </rPr>
          <t xml:space="preserve">З: </t>
        </r>
        <r>
          <rPr>
            <sz val="9"/>
            <color indexed="81"/>
            <rFont val="Tahoma"/>
            <family val="2"/>
          </rPr>
          <t xml:space="preserve">укажите значение знаменателя  Если знаменатель отсутствует, оставьте эту ячейку пустой.  
</t>
        </r>
      </text>
    </comment>
    <comment ref="G51" authorId="0">
      <text>
        <r>
          <rPr>
            <b/>
            <sz val="9"/>
            <color indexed="81"/>
            <rFont val="Tahoma"/>
            <family val="2"/>
          </rPr>
          <t>З: укажите значение знаменателя  Если знаменатель отсутствует, оставьте эту ячейку пустой.</t>
        </r>
      </text>
    </comment>
    <comment ref="K51" authorId="0">
      <text>
        <r>
          <rPr>
            <sz val="9"/>
            <color indexed="81"/>
            <rFont val="Tahoma"/>
            <family val="2"/>
          </rPr>
          <t>Это относится к целям, которые предполагается достичь за счет выделенной суммы, финансирования, запрошенного свыше выделенной суммы, и других ресурсов (включая финансирование из внутренних и других донорских источников). Это соответствует «Строке H» таблицы программных пробелов, за исключением таблицы, касающейся пробелов в обеспечении  СОИДД.</t>
        </r>
      </text>
    </comment>
    <comment ref="Z63" authorId="0">
      <text>
        <r>
          <rPr>
            <sz val="9"/>
            <color indexed="81"/>
            <rFont val="Tahoma"/>
            <family val="2"/>
          </rPr>
          <t xml:space="preserve">
• Кратко опишите, какие виды деятельности, направленные на реализацию данного мероприятия, уже финансируются другими донорами и правительством. Укажите суммы финансирования и охват, если они известны. Если ситуация с финансированием меняется, объясните, как эти изменения влияют на ваш запрос в Глобальный фонд.
• Это объяснение должно отвечать на вопрос, почему определенные виды деятельности не включены в запрос на получение финансирования от Глобального фонда. Важно подтвердить, что все виды деятельности, необходимые для реализации того или иного мероприятия, финансируются из национальных источников или другими донорами. </t>
        </r>
      </text>
    </comment>
    <comment ref="D64" authorId="0">
      <text>
        <r>
          <rPr>
            <sz val="9"/>
            <color indexed="81"/>
            <rFont val="Tahoma"/>
            <family val="2"/>
          </rPr>
          <t>В этом разделе необходимо обосновать необходимость данного мероприятия и объяснить, каким образом оно будет достигать воздействия, а также описать методы его реализации и обосновать их выбор. 
• Обоснуйте необходимость мероприятия как минимум одним предложением: например, приведите научные данные или источники информации, свидетельствующие об эффективности данного мероприятия. 
• Опишите как минимум одним предложением сферу охвата мероприятия (например, географический охват, охват населения, и т.д.). 
• Опишите как минимум одним предложением виды деятельности, которые будут осуществляться в рамках данного мероприятия (например, в рамках РИПИ может проводиться обучение, аутрич-работа, и т.д.). Необходимо достаточно подробно описать ключевые виды деятельности и объяснить, каким образом будет осуществляться их управление, а также согласование видов деятельности, финансируемых Глобальным фондом, и других связанных с ними мероприятий.
• Если ответственность за реализацию мероприятия будут нести несколько ОР, опишите распределение обязанностей (например, обеспечение охвата на региональном уровне, поддержка различных видов деятельности в рамках мероприятия, и т.д.).
• Опишите как минимум одним предложением, каким образом может быть расширен охват мероприятия, и какие дополнительные виды деятельности могут быть реализованы благодаря предоставлению финансирования сверх ориентировочного уровня. Мероприятия должны быть описаны достаточно подробно.</t>
        </r>
      </text>
    </comment>
    <comment ref="S64" authorId="0">
      <text>
        <r>
          <rPr>
            <b/>
            <sz val="9"/>
            <color indexed="81"/>
            <rFont val="Tahoma"/>
            <family val="2"/>
          </rPr>
          <t xml:space="preserve"> Объясните, каким образом были рассчитаны числовые показатели, приведенные в запросе на предоставление Глобальным фондом финансирования для реализации данного мероприятия. </t>
        </r>
        <r>
          <rPr>
            <sz val="9"/>
            <color indexed="81"/>
            <rFont val="Tahoma"/>
            <family val="2"/>
          </rPr>
          <t xml:space="preserve">
(1) Укажите составляющие мероприятия/виды деятельности, входящие в план затрат, а также факторы, определяющие величину затрат. 
(2) Источники расчета затрат (например, предыдущий опыт; контрольный показатель или метод вычисления издержек, предоставленный техническим партнером; подробный бюджет, и т.д.).
 (3) Укажите предполагаемые затраты как минимум для 80 % стоимости мероприятия. 
Укажите количество услуг, которые будут предоставляться ежегодно благодаря финансированию Глобального фонда (например, дополнительное число человек, охваченных мероприятиями в рамках РИПИ). Укажите точное количество услуг, для предоставления которых запрашивается ориентировочное финансирование, и число дополнительных услуг, для оказания которых запрашивается финансирование сверх ориентировочного уровня.  Также необходимо разъяснить, ожидается ли в течение года изменение числа предоставляемых услуг или объема финансирования мероприятия.
</t>
        </r>
      </text>
    </comment>
    <comment ref="A65" authorId="0">
      <text>
        <r>
          <rPr>
            <sz val="9"/>
            <color indexed="81"/>
            <rFont val="Tahoma"/>
            <family val="2"/>
          </rPr>
          <t>Выберите мероприятие, для которого запрашивается финансирование, из раскрывающегося списка. В раскрывающемся списке указаны все мероприятия для выбранного модуля. 
• Если мероприятие отсутствует в раскрывающемся списке, выберите вариант «Другое» и опишите суть мероприятия в соответствующем поле. Кандидатам настоятельно рекомендуется по возможности выбирать мероприятия из стандартного списка.</t>
        </r>
      </text>
    </comment>
    <comment ref="J65" authorId="0">
      <text>
        <r>
          <rPr>
            <sz val="9"/>
            <color indexed="81"/>
            <rFont val="Tahoma"/>
            <family val="2"/>
          </rPr>
          <t xml:space="preserve">Если ответственность за реализацию мероприятия будут нести несколько ОР, разбейте поле на нужное количество частей и укажите суммы финансирования, запрашиваемые для каждого ОР. 
</t>
        </r>
      </text>
    </comment>
    <comment ref="M65" authorId="0">
      <text>
        <r>
          <rPr>
            <sz val="9"/>
            <color indexed="81"/>
            <rFont val="Tahoma"/>
            <family val="2"/>
          </rPr>
          <t xml:space="preserve">Заполните бюджет финансирования, запрашиваемого у Глобального фонда для реализации данного мероприятия, на каждый год.
</t>
        </r>
      </text>
    </comment>
    <comment ref="K66" authorId="0">
      <text>
        <r>
          <rPr>
            <sz val="9"/>
            <color indexed="81"/>
            <rFont val="Tahoma"/>
            <family val="2"/>
          </rPr>
          <t xml:space="preserve">Размер финансирования, запрашиваемого из выделенной суммы. </t>
        </r>
      </text>
    </comment>
    <comment ref="K67" authorId="0">
      <text>
        <r>
          <rPr>
            <sz val="9"/>
            <color indexed="81"/>
            <rFont val="Tahoma"/>
            <family val="2"/>
          </rPr>
          <t xml:space="preserve">Размер финансирования, запрашиваемого свыше выделенной суммы
(финансирование свыше выделенной суммы + выделенная сумма = полный объем запрашиваемого финансирования) 
</t>
        </r>
      </text>
    </comment>
  </commentList>
</comments>
</file>

<file path=xl/comments5.xml><?xml version="1.0" encoding="utf-8"?>
<comments xmlns="http://schemas.openxmlformats.org/spreadsheetml/2006/main">
  <authors>
    <author>Автор</author>
  </authors>
  <commentList>
    <comment ref="A79" authorId="0">
      <text>
        <r>
          <rPr>
            <sz val="9"/>
            <color indexed="81"/>
            <rFont val="Tahoma"/>
            <family val="2"/>
            <charset val="204"/>
          </rPr>
          <t>HIV testing as part of programs for</t>
        </r>
        <r>
          <rPr>
            <b/>
            <sz val="9"/>
            <color indexed="81"/>
            <rFont val="Tahoma"/>
            <family val="2"/>
            <charset val="204"/>
          </rPr>
          <t xml:space="preserve"> PWID</t>
        </r>
        <r>
          <rPr>
            <sz val="9"/>
            <color indexed="81"/>
            <rFont val="Tahoma"/>
            <family val="2"/>
            <charset val="204"/>
          </rPr>
          <t xml:space="preserve">
</t>
        </r>
      </text>
    </comment>
  </commentList>
</comments>
</file>

<file path=xl/comments6.xml><?xml version="1.0" encoding="utf-8"?>
<comments xmlns="http://schemas.openxmlformats.org/spreadsheetml/2006/main">
  <authors>
    <author>Author</author>
    <author>Автор</author>
  </authors>
  <commentList>
    <comment ref="B1" authorId="0">
      <text>
        <r>
          <rPr>
            <b/>
            <sz val="9"/>
            <color indexed="81"/>
            <rFont val="Tahoma"/>
            <family val="2"/>
          </rPr>
          <t>Author:</t>
        </r>
        <r>
          <rPr>
            <sz val="9"/>
            <color indexed="81"/>
            <rFont val="Tahoma"/>
            <family val="2"/>
          </rPr>
          <t xml:space="preserve">
N.B. Never change the indexing of this column as that will unlink interventions and coverage indicators.</t>
        </r>
      </text>
    </comment>
    <comment ref="H1" authorId="1">
      <text>
        <r>
          <rPr>
            <b/>
            <sz val="9"/>
            <color indexed="81"/>
            <rFont val="Tahoma"/>
            <family val="2"/>
          </rPr>
          <t>Mans:</t>
        </r>
        <r>
          <rPr>
            <sz val="9"/>
            <color indexed="81"/>
            <rFont val="Tahoma"/>
            <family val="2"/>
          </rPr>
          <t xml:space="preserve">
Indicates whether a module should be available in the CN Programmatic Gap table</t>
        </r>
      </text>
    </comment>
  </commentList>
</comments>
</file>

<file path=xl/comments7.xml><?xml version="1.0" encoding="utf-8"?>
<comments xmlns="http://schemas.openxmlformats.org/spreadsheetml/2006/main">
  <authors>
    <author>Автор</author>
  </authors>
  <commentList>
    <comment ref="J1" authorId="0">
      <text>
        <r>
          <rPr>
            <b/>
            <sz val="9"/>
            <color indexed="81"/>
            <rFont val="Tahoma"/>
            <family val="2"/>
          </rPr>
          <t>Mans Tosteberg:</t>
        </r>
        <r>
          <rPr>
            <sz val="9"/>
            <color indexed="81"/>
            <rFont val="Tahoma"/>
            <family val="2"/>
          </rPr>
          <t xml:space="preserve">
Indicates whether a coverage indicator should beavailable in the CN Programmatic Gap table</t>
        </r>
      </text>
    </comment>
  </commentList>
</comments>
</file>

<file path=xl/sharedStrings.xml><?xml version="1.0" encoding="utf-8"?>
<sst xmlns="http://schemas.openxmlformats.org/spreadsheetml/2006/main" count="8148" uniqueCount="4679">
  <si>
    <t>Please select…</t>
  </si>
  <si>
    <t>Year 5</t>
  </si>
  <si>
    <t>Year 4</t>
  </si>
  <si>
    <t>Period 6</t>
  </si>
  <si>
    <t>Period 5</t>
  </si>
  <si>
    <t>Period 4</t>
  </si>
  <si>
    <t>Period 3</t>
  </si>
  <si>
    <t>Period 2</t>
  </si>
  <si>
    <t>Period 1</t>
  </si>
  <si>
    <t>Source</t>
  </si>
  <si>
    <t>Target cumulation</t>
  </si>
  <si>
    <t>Indicator</t>
  </si>
  <si>
    <t>Service Delivery Area</t>
  </si>
  <si>
    <t>D #</t>
  </si>
  <si>
    <t>%</t>
  </si>
  <si>
    <t>N #</t>
  </si>
  <si>
    <t>Report due date</t>
  </si>
  <si>
    <t>value</t>
  </si>
  <si>
    <t>Comments</t>
  </si>
  <si>
    <t>Baseline</t>
  </si>
  <si>
    <t>B. Program goals and impact indicators</t>
  </si>
  <si>
    <t>Period Covered: to</t>
  </si>
  <si>
    <t>Period Covered: from</t>
  </si>
  <si>
    <t>A. Program details</t>
  </si>
  <si>
    <t>Administrative records</t>
  </si>
  <si>
    <t>National Health Account</t>
  </si>
  <si>
    <t>Health Provider survey</t>
  </si>
  <si>
    <t>Operational Research</t>
  </si>
  <si>
    <t>Vital and disease-specific registry</t>
  </si>
  <si>
    <t>Reports (specify)</t>
  </si>
  <si>
    <t>Specific surveys and research (specify)</t>
  </si>
  <si>
    <t>Households survey</t>
  </si>
  <si>
    <t>SAMS (Service Availability Mapping
Survey)</t>
  </si>
  <si>
    <t>Health Facility survey</t>
  </si>
  <si>
    <t>BSS (Behavioral Surveillance Survey)</t>
  </si>
  <si>
    <t>AIS (AIDS Indicator Survey)</t>
  </si>
  <si>
    <t>DHS/DHS+ (Demographic and Health
Survey)</t>
  </si>
  <si>
    <t>MICS (Multiple Indicator Cluster Survey)</t>
  </si>
  <si>
    <t>Training records</t>
  </si>
  <si>
    <t>Patient records</t>
  </si>
  <si>
    <t>HMIS</t>
  </si>
  <si>
    <t>Specify- Reports, Surveys, Questionnaires etc.</t>
  </si>
  <si>
    <t>TB treatment card</t>
  </si>
  <si>
    <t>TB laboratory register</t>
  </si>
  <si>
    <t>TB patient register</t>
  </si>
  <si>
    <t>TB prevalence survey</t>
  </si>
  <si>
    <t xml:space="preserve">R&amp;R TB system, yearly management report </t>
  </si>
  <si>
    <t>R&amp;R TB system, quarterly reports</t>
  </si>
  <si>
    <t>Other survey, specify</t>
  </si>
  <si>
    <t>Surveillance systems</t>
  </si>
  <si>
    <t>Key informant survey</t>
  </si>
  <si>
    <t>Situation Analysis</t>
  </si>
  <si>
    <t>MIS (Malaria Indicator Survey)</t>
  </si>
  <si>
    <t>Tied to</t>
  </si>
  <si>
    <t>Disbursement Request (Y,N)</t>
  </si>
  <si>
    <t>Please carefully review the instructions work sheet before completing this template</t>
  </si>
  <si>
    <t>Top 10</t>
  </si>
  <si>
    <t>Impact indicator</t>
  </si>
  <si>
    <t>Outcome indicator</t>
  </si>
  <si>
    <t>C. Program objectives and outcome indicators</t>
  </si>
  <si>
    <t>January</t>
  </si>
  <si>
    <t>April</t>
  </si>
  <si>
    <t>July</t>
  </si>
  <si>
    <t>October</t>
  </si>
  <si>
    <t>Start month</t>
  </si>
  <si>
    <t>PR</t>
  </si>
  <si>
    <t>PRacronym</t>
  </si>
  <si>
    <t>Malaria</t>
  </si>
  <si>
    <t>Tuberculosis</t>
  </si>
  <si>
    <t>CCM Afghanistan</t>
  </si>
  <si>
    <t>Afghanistan</t>
  </si>
  <si>
    <t>CCM Albania</t>
  </si>
  <si>
    <t>German Technical Cooperation GTZ-IS</t>
  </si>
  <si>
    <t>CCM Algeria</t>
  </si>
  <si>
    <t>HealthNet TPO</t>
  </si>
  <si>
    <t>CCM Angola</t>
  </si>
  <si>
    <t>CCM Argentina</t>
  </si>
  <si>
    <t>Albania</t>
  </si>
  <si>
    <t>Institute of Public Health, Ministry of Health in Albania</t>
  </si>
  <si>
    <t>CCM Armenia</t>
  </si>
  <si>
    <t>Algeria</t>
  </si>
  <si>
    <t>CCM Azerbaijan</t>
  </si>
  <si>
    <t>Angola</t>
  </si>
  <si>
    <t>United Nations Development Programme, Angola</t>
  </si>
  <si>
    <t>CCM Bangladesh</t>
  </si>
  <si>
    <t>CCM Belarus</t>
  </si>
  <si>
    <t>Argentina</t>
  </si>
  <si>
    <t>United Nations Development Programme, Argentina</t>
  </si>
  <si>
    <t>CCM Belize</t>
  </si>
  <si>
    <t>UBATEC S.A.</t>
  </si>
  <si>
    <t>CCM Benin</t>
  </si>
  <si>
    <t>Armenia</t>
  </si>
  <si>
    <t>CCM Bhutan</t>
  </si>
  <si>
    <t>CCM Bolivia</t>
  </si>
  <si>
    <t>Mission East</t>
  </si>
  <si>
    <t>ME</t>
  </si>
  <si>
    <t>CCM Bosnia and Herzegovina</t>
  </si>
  <si>
    <t>Azerbaijan</t>
  </si>
  <si>
    <t>CCM Botswana</t>
  </si>
  <si>
    <t>CCM Brazil</t>
  </si>
  <si>
    <t>Bangladesh</t>
  </si>
  <si>
    <t>CCM Bulgaria</t>
  </si>
  <si>
    <t>BRAC</t>
  </si>
  <si>
    <t>CCM Burkina Faso</t>
  </si>
  <si>
    <t>Ministry of Health and Family Welfare of Bangladesh</t>
  </si>
  <si>
    <t>CCM Burundi</t>
  </si>
  <si>
    <t>CCM Cambodia</t>
  </si>
  <si>
    <t>CCM Cameroon</t>
  </si>
  <si>
    <t>Belarus</t>
  </si>
  <si>
    <t>United Nations Development Programme, Belarus</t>
  </si>
  <si>
    <t>CCM Cape Verde</t>
  </si>
  <si>
    <t>Belize</t>
  </si>
  <si>
    <t>CCM Central African Republic</t>
  </si>
  <si>
    <t>CCM Chad</t>
  </si>
  <si>
    <t>Benin</t>
  </si>
  <si>
    <t>United Nations Development Programme, Benin</t>
  </si>
  <si>
    <t>CCM Chile</t>
  </si>
  <si>
    <t>CCM China</t>
  </si>
  <si>
    <t>CCM Colombia</t>
  </si>
  <si>
    <t>CCM Comoros</t>
  </si>
  <si>
    <t>Plan Benin</t>
  </si>
  <si>
    <t>CCM Congo (Republic of)</t>
  </si>
  <si>
    <t>Non-CCM Congo-Kasai</t>
  </si>
  <si>
    <t>Bhutan</t>
  </si>
  <si>
    <t>Bolivia (Plurinational State)</t>
  </si>
  <si>
    <t>CCM Costa Rica</t>
  </si>
  <si>
    <t>United Nations Development Programme, Bolivia</t>
  </si>
  <si>
    <t>CCM Cote d'Ivoire</t>
  </si>
  <si>
    <t>Asociación Ibis - Hivos</t>
  </si>
  <si>
    <t>CCM Croatia</t>
  </si>
  <si>
    <t>Bosnia and Herzegovina</t>
  </si>
  <si>
    <t>CCM Cuba</t>
  </si>
  <si>
    <t>Botswana</t>
  </si>
  <si>
    <t>Ministry of Finance and Development Planning of Botswana</t>
  </si>
  <si>
    <t>CCM Djibouti</t>
  </si>
  <si>
    <t>Brazil</t>
  </si>
  <si>
    <t>CCM Dominican Republic</t>
  </si>
  <si>
    <t>CCM Ecuador</t>
  </si>
  <si>
    <t>CCM Egypt</t>
  </si>
  <si>
    <t>CCM El Salvador</t>
  </si>
  <si>
    <t>Bulgaria</t>
  </si>
  <si>
    <t>CCM Equatorial Guinea</t>
  </si>
  <si>
    <t>Burkina Faso</t>
  </si>
  <si>
    <t>United Nations Development Programme, Burkina Faso</t>
  </si>
  <si>
    <t>CCM Eritrea</t>
  </si>
  <si>
    <t>National Council to Fight Against HIV/AIDS</t>
  </si>
  <si>
    <t>CCM Estonia</t>
  </si>
  <si>
    <t>CCM Ethiopia</t>
  </si>
  <si>
    <t>CCM Fiji</t>
  </si>
  <si>
    <t>CCM Gabon</t>
  </si>
  <si>
    <t>Burundi</t>
  </si>
  <si>
    <t>Conseil National de Lutte contre le SIDA (CNLS), Burundi</t>
  </si>
  <si>
    <t>CCM Gambia</t>
  </si>
  <si>
    <t>CCM Georgia</t>
  </si>
  <si>
    <t>CCM Ghana</t>
  </si>
  <si>
    <t>CCM Guatemala</t>
  </si>
  <si>
    <t>CED-Caritas, Burundi</t>
  </si>
  <si>
    <t>CCM Guinea</t>
  </si>
  <si>
    <t>Cambodia</t>
  </si>
  <si>
    <t>Ministry of Health of Cambodia</t>
  </si>
  <si>
    <t>CCM Guyana</t>
  </si>
  <si>
    <t>CCM Haiti</t>
  </si>
  <si>
    <t>CCM Honduras</t>
  </si>
  <si>
    <t>Cameroon</t>
  </si>
  <si>
    <t>CCM India</t>
  </si>
  <si>
    <t>CARE International in Cameroon</t>
  </si>
  <si>
    <t>CCM Indonesia</t>
  </si>
  <si>
    <t>Plan International</t>
  </si>
  <si>
    <t>CCM Iran (Islamic Republic of)</t>
  </si>
  <si>
    <t>Cape Verde</t>
  </si>
  <si>
    <t>CCM Iraq</t>
  </si>
  <si>
    <t>CCM Jamaica</t>
  </si>
  <si>
    <t>Central African Republic</t>
  </si>
  <si>
    <t>United Nations Development Programme, Central African Republic</t>
  </si>
  <si>
    <t>CCM Jordan</t>
  </si>
  <si>
    <t>CCM Kazakhstan</t>
  </si>
  <si>
    <t>Chad</t>
  </si>
  <si>
    <t>CCM Kenya</t>
  </si>
  <si>
    <t>United Nations Development Programme, Chad</t>
  </si>
  <si>
    <t>CCM DPR of Korea</t>
  </si>
  <si>
    <t>Association of Social Marketing in Chad (AMASOT)</t>
  </si>
  <si>
    <t>CCM Kosovo</t>
  </si>
  <si>
    <t>CCM Kyrgyzstan</t>
  </si>
  <si>
    <t>Chile</t>
  </si>
  <si>
    <t>Consejo de las Américas</t>
  </si>
  <si>
    <t>Sub-CCM Chuya Region</t>
  </si>
  <si>
    <t>China</t>
  </si>
  <si>
    <t>Chinese Centre for Disease Control and Prevention</t>
  </si>
  <si>
    <t>CCM Lao PDR</t>
  </si>
  <si>
    <t>Colombia</t>
  </si>
  <si>
    <t>CCM Lesotho</t>
  </si>
  <si>
    <t>Fundación Universidad Antioquia</t>
  </si>
  <si>
    <t>FUA</t>
  </si>
  <si>
    <t>CCM Liberia</t>
  </si>
  <si>
    <t>FONADE</t>
  </si>
  <si>
    <t>CCM Macedonia</t>
  </si>
  <si>
    <t>CCM Madagascar</t>
  </si>
  <si>
    <t>Comoros</t>
  </si>
  <si>
    <t>Association Comorienne pour le Bien-Etre de la Famille (ASCOBEF)</t>
  </si>
  <si>
    <t>CCM Malawi</t>
  </si>
  <si>
    <t>Ministry of Health of Comoros</t>
  </si>
  <si>
    <t>CCM Malaysia</t>
  </si>
  <si>
    <t>Congo</t>
  </si>
  <si>
    <t>CCM Maldives</t>
  </si>
  <si>
    <t>CCM Mali</t>
  </si>
  <si>
    <t>CCM Mauritania</t>
  </si>
  <si>
    <t>Congo (Democratic Republic)</t>
  </si>
  <si>
    <t>United Nations Development Programme, Democratic Republic of Congo</t>
  </si>
  <si>
    <t>CCM Mauritius</t>
  </si>
  <si>
    <t>CCM Mexico</t>
  </si>
  <si>
    <t>CCM Moldova</t>
  </si>
  <si>
    <t>CORDAID</t>
  </si>
  <si>
    <t>CCM Mongolia</t>
  </si>
  <si>
    <t>Costa Rica</t>
  </si>
  <si>
    <t>CCM Montenegro</t>
  </si>
  <si>
    <t>CCM Morocco</t>
  </si>
  <si>
    <t>Côte d'Ivoire</t>
  </si>
  <si>
    <t>United Nations Development Programme, Cote d'Ivoire</t>
  </si>
  <si>
    <t>CCM Mozambique</t>
  </si>
  <si>
    <t>CARE Cote d'Ivoire</t>
  </si>
  <si>
    <t>Croatia</t>
  </si>
  <si>
    <t>Cuba</t>
  </si>
  <si>
    <t>United Nations Development Programme, Cuba</t>
  </si>
  <si>
    <t>Djibouti</t>
  </si>
  <si>
    <t>Secrétariat Exécutif de Lutte contre le Sida la Tuberculose et le Paludisme</t>
  </si>
  <si>
    <t>Dominican Republic</t>
  </si>
  <si>
    <t>Asociación Dominicana Pro-Bienestar de la Familia (PROFAMILIA)</t>
  </si>
  <si>
    <t>Instituto Dermatologico y Cirugia de Piel</t>
  </si>
  <si>
    <t>Subsecretaria de Estado de Salud Colectiva, Ministry of Health</t>
  </si>
  <si>
    <t>Ecuador</t>
  </si>
  <si>
    <t>CARE Ecuador</t>
  </si>
  <si>
    <t>CCM Myanmar</t>
  </si>
  <si>
    <t>Corporacion Kimirina</t>
  </si>
  <si>
    <t>CCM Namibia</t>
  </si>
  <si>
    <t>Egypt</t>
  </si>
  <si>
    <t>National Tuberculosis Control Program, Ministry of Health and Population in Egypt</t>
  </si>
  <si>
    <t>CCM Nepal</t>
  </si>
  <si>
    <t>National AIDS Programme, Ministry of Health and Population in Egypt</t>
  </si>
  <si>
    <t>CCM Nicaragua</t>
  </si>
  <si>
    <t>El Salvador</t>
  </si>
  <si>
    <t>CCM Niger</t>
  </si>
  <si>
    <t>Ministry of Health of El Salvador</t>
  </si>
  <si>
    <t>CCM Nigeria</t>
  </si>
  <si>
    <t>Equatorial Guinea</t>
  </si>
  <si>
    <t>United Nations Development Programme, Equatorial Guinea</t>
  </si>
  <si>
    <t>CCM Pakistan</t>
  </si>
  <si>
    <t>Medical Care Development International</t>
  </si>
  <si>
    <t>CCM Panama</t>
  </si>
  <si>
    <t>Eritrea</t>
  </si>
  <si>
    <t>CCM Papua New Guinea</t>
  </si>
  <si>
    <t>Estonia</t>
  </si>
  <si>
    <t>National Institute for Health Development, Ministry of Social Affaires</t>
  </si>
  <si>
    <t>CCM Paraguay</t>
  </si>
  <si>
    <t>Ethiopia</t>
  </si>
  <si>
    <t>CCM Peru</t>
  </si>
  <si>
    <t>CCM Philippines</t>
  </si>
  <si>
    <t>CCM Romania</t>
  </si>
  <si>
    <t>Sub-CCM Tomsk-Oblast</t>
  </si>
  <si>
    <t>Fiji</t>
  </si>
  <si>
    <t>Ministry of Health of Fiji</t>
  </si>
  <si>
    <t>CCM Russian Federation</t>
  </si>
  <si>
    <t>Gabon</t>
  </si>
  <si>
    <t>United Nations Development Programme, Gabon</t>
  </si>
  <si>
    <t>Ministry of Health and Public Hygiene of Gabon</t>
  </si>
  <si>
    <t>CCM Rwanda</t>
  </si>
  <si>
    <t>Gambia</t>
  </si>
  <si>
    <t>National AIDS Secretariat of Gambia</t>
  </si>
  <si>
    <t>CCM Senegal</t>
  </si>
  <si>
    <t>Action Aid The Gambia</t>
  </si>
  <si>
    <t>CCM Serbia</t>
  </si>
  <si>
    <t>CCM Sierra Leone</t>
  </si>
  <si>
    <t>MRC</t>
  </si>
  <si>
    <t>CCM Solomon Islands</t>
  </si>
  <si>
    <t>Georgia</t>
  </si>
  <si>
    <t>Georgia Health and Social Projects Implementation Center</t>
  </si>
  <si>
    <t>Non-CCM Somalia</t>
  </si>
  <si>
    <t>Ghana</t>
  </si>
  <si>
    <t>CCM South Africa</t>
  </si>
  <si>
    <t>AngloGold Ashanti Malaria Control Limited</t>
  </si>
  <si>
    <t>CCM Sri Lanka</t>
  </si>
  <si>
    <t>Ghana AIDS Commission</t>
  </si>
  <si>
    <t>CCM Sudan</t>
  </si>
  <si>
    <t>CCM Suriname</t>
  </si>
  <si>
    <t>Guatemala</t>
  </si>
  <si>
    <t>Fundación Visión Mundial Guatemala</t>
  </si>
  <si>
    <t>CCM Swaziland</t>
  </si>
  <si>
    <t>CCM Service Validation Test Account</t>
  </si>
  <si>
    <t>Guinea</t>
  </si>
  <si>
    <t>Guinea-Bissau</t>
  </si>
  <si>
    <t>United Nations Development Programme, Guinea-Bissau</t>
  </si>
  <si>
    <t>CCM Tajikistan</t>
  </si>
  <si>
    <t>CCM Thailand</t>
  </si>
  <si>
    <t>Guyana</t>
  </si>
  <si>
    <t>Ministry of Health of Guyana</t>
  </si>
  <si>
    <t>CCM Timor Leste</t>
  </si>
  <si>
    <t>Haiti</t>
  </si>
  <si>
    <t>United Nations Development Programme, Haiti</t>
  </si>
  <si>
    <t>CCM Togo</t>
  </si>
  <si>
    <t>Fondation SOGEBANK</t>
  </si>
  <si>
    <t>CCM Tunisia</t>
  </si>
  <si>
    <t>Honduras</t>
  </si>
  <si>
    <t>United Nations Development Programme, Honduras</t>
  </si>
  <si>
    <t>CCM Turkey</t>
  </si>
  <si>
    <t>CHF</t>
  </si>
  <si>
    <t>CCM Turkmenistan</t>
  </si>
  <si>
    <t>India</t>
  </si>
  <si>
    <t>CCM Uganda</t>
  </si>
  <si>
    <t>Population Foundation of India</t>
  </si>
  <si>
    <t>CCM Ukraine</t>
  </si>
  <si>
    <t>India HIV/AIDS Alliance</t>
  </si>
  <si>
    <t>CCM Uruguay</t>
  </si>
  <si>
    <t>Indian Nursing Council</t>
  </si>
  <si>
    <t>CCM Uzbekistan</t>
  </si>
  <si>
    <t>CCM Viet Nam</t>
  </si>
  <si>
    <t>Non-CCM West Bank and Gaza Strip</t>
  </si>
  <si>
    <t>World Vision India</t>
  </si>
  <si>
    <t>WVI</t>
  </si>
  <si>
    <t>CCM Yemen</t>
  </si>
  <si>
    <t>IL&amp;FS Education &amp; Technology Services Ltd.</t>
  </si>
  <si>
    <t>CCM Zambia</t>
  </si>
  <si>
    <t>CCM Zanzibar</t>
  </si>
  <si>
    <t>EHA</t>
  </si>
  <si>
    <t>CCM Zimbabwe</t>
  </si>
  <si>
    <t>Indonesia</t>
  </si>
  <si>
    <t>National AIDS Commission of Indonesia</t>
  </si>
  <si>
    <t>IPPA</t>
  </si>
  <si>
    <t>Central Board of Aisyiyah</t>
  </si>
  <si>
    <t>Faculty of Public Health, University of Indonesia</t>
  </si>
  <si>
    <t>PERDHAKI - Indonesian association for voluntary health services</t>
  </si>
  <si>
    <t>NU</t>
  </si>
  <si>
    <t>Iran (Islamic Republic)</t>
  </si>
  <si>
    <t>Iraq</t>
  </si>
  <si>
    <t>United Nations Development Programme, Iraq</t>
  </si>
  <si>
    <t>Jamaica</t>
  </si>
  <si>
    <t>Ministry of Health of Jamaica</t>
  </si>
  <si>
    <t>Jordan</t>
  </si>
  <si>
    <t>Kazakhstan</t>
  </si>
  <si>
    <t>Kenya</t>
  </si>
  <si>
    <t>Sanaa Art Promotions</t>
  </si>
  <si>
    <t>Kenya Network of Women With AIDS</t>
  </si>
  <si>
    <t>Korea (Democratic Peoples Republic)</t>
  </si>
  <si>
    <t>Kosovo</t>
  </si>
  <si>
    <t>Ministry of Health of Kosovo</t>
  </si>
  <si>
    <t>Kyrgyzstan</t>
  </si>
  <si>
    <t>National AIDS Center, Kyrgyzstan</t>
  </si>
  <si>
    <t>National Center of Phtisiology</t>
  </si>
  <si>
    <t>State Sanitary Epidemiological Department</t>
  </si>
  <si>
    <t>SSED</t>
  </si>
  <si>
    <t>Project HOPE, Kyrgyzstan</t>
  </si>
  <si>
    <t>Lao (Peoples Democratic Republic)</t>
  </si>
  <si>
    <t>Lesotho</t>
  </si>
  <si>
    <t>Lesotho Council of Non-Governmental Organizations</t>
  </si>
  <si>
    <t>Liberia</t>
  </si>
  <si>
    <t>United Nations Development Programme, Liberia</t>
  </si>
  <si>
    <t>Ministry of Health and Social Welfare of Liberia</t>
  </si>
  <si>
    <t>Lutheran World Federation</t>
  </si>
  <si>
    <t>LWF</t>
  </si>
  <si>
    <t>Macedonia (Former Yugoslav Republic)</t>
  </si>
  <si>
    <t>Madagascar</t>
  </si>
  <si>
    <t>Sécrétariat Exécutif du Comité National de Lutte Contre le VIH/SIDA</t>
  </si>
  <si>
    <t>Unité de Gestion des Projets d'Appui au Secteur Santé</t>
  </si>
  <si>
    <t>Pact Madagascar</t>
  </si>
  <si>
    <t>Association Intercooperation Madagascar (AIM)</t>
  </si>
  <si>
    <t>AIM</t>
  </si>
  <si>
    <t>Malawi</t>
  </si>
  <si>
    <t>Maldives</t>
  </si>
  <si>
    <t>United Nations Development Programme, Maldives</t>
  </si>
  <si>
    <t>Mali</t>
  </si>
  <si>
    <t>Groupe Pivot Santé Population</t>
  </si>
  <si>
    <t>National High Council for HIV/AIDS control of Mali</t>
  </si>
  <si>
    <t>Mauritania</t>
  </si>
  <si>
    <t>United Nations Development Programme, Mauritania</t>
  </si>
  <si>
    <t>Comite National de Lutte contre le VIH/SIDA, Mauritania</t>
  </si>
  <si>
    <t>Mauritius</t>
  </si>
  <si>
    <t>National AIDS Secretariat, Mauritius</t>
  </si>
  <si>
    <t>Mexico</t>
  </si>
  <si>
    <t>Moldova</t>
  </si>
  <si>
    <t>Center for Health Policies and Studies (PAS Center)</t>
  </si>
  <si>
    <t>Mongolia</t>
  </si>
  <si>
    <t>Ministry of Health of Mongolia</t>
  </si>
  <si>
    <t>Montenegro</t>
  </si>
  <si>
    <t>United Nations Development Programme, Montenegro</t>
  </si>
  <si>
    <t>Morocco</t>
  </si>
  <si>
    <t>Ministry of Health of the Kingdom of Morocco</t>
  </si>
  <si>
    <t>Mozambique</t>
  </si>
  <si>
    <t>Ministry of Health of Mozambique</t>
  </si>
  <si>
    <t>World Vision Mozambique</t>
  </si>
  <si>
    <t>Multicountry Africa (SADC)</t>
  </si>
  <si>
    <t>SADC</t>
  </si>
  <si>
    <t>Multicountry Africa (West Africa Corridor Program)</t>
  </si>
  <si>
    <t>Multicountry Americas (Andean)</t>
  </si>
  <si>
    <t>Organismo Andino de Salud - Convenio Hipólito Unanue</t>
  </si>
  <si>
    <t>Multicountry Americas (CARICOM / PANCAP)</t>
  </si>
  <si>
    <t>CARICOM Secretariat</t>
  </si>
  <si>
    <t>Multicountry Americas (CRN+)</t>
  </si>
  <si>
    <t>Multicountry Americas (OECS)</t>
  </si>
  <si>
    <t>Organization Of Eastern Caribbean States</t>
  </si>
  <si>
    <t>Multicountry Americas (REDCA+)</t>
  </si>
  <si>
    <t>Secretariat of the Pacific Community</t>
  </si>
  <si>
    <t>Myanmar</t>
  </si>
  <si>
    <t>United Nations Development Programme, Myanmar</t>
  </si>
  <si>
    <t>Namibia</t>
  </si>
  <si>
    <t>Ministry of Health and Social Services of Namibia</t>
  </si>
  <si>
    <t>Nepal</t>
  </si>
  <si>
    <t>Ministry of Health of Nepal</t>
  </si>
  <si>
    <t>United Nations Development Programme, Nepal</t>
  </si>
  <si>
    <t>Family Planning Association of Nepal</t>
  </si>
  <si>
    <t>Nicaragua</t>
  </si>
  <si>
    <t>Niger</t>
  </si>
  <si>
    <t>United Nations Development Programme, Niger</t>
  </si>
  <si>
    <t>Nigeria</t>
  </si>
  <si>
    <t>Yakubu Gowon Center for National Unity and International Cooperation</t>
  </si>
  <si>
    <t>Christian Health Association of Nigeria</t>
  </si>
  <si>
    <t>Society for Family Health</t>
  </si>
  <si>
    <t>Association For Reproductive And Family Health (ARFH)</t>
  </si>
  <si>
    <t>NMCP</t>
  </si>
  <si>
    <t>Pakistan</t>
  </si>
  <si>
    <t>Mercy Corps</t>
  </si>
  <si>
    <t>Green Star Social Marketing Pakistan (Guarantee) Limited</t>
  </si>
  <si>
    <t>Nai Zindagi Trust</t>
  </si>
  <si>
    <t>Panama</t>
  </si>
  <si>
    <t>United Nations Development Programme, Panama</t>
  </si>
  <si>
    <t>Papua New Guinea</t>
  </si>
  <si>
    <t>Department of Health of Papua New Guinea</t>
  </si>
  <si>
    <t>Paraguay</t>
  </si>
  <si>
    <t>Alter Vida - Centro de Estudios y Formación para el Ecodesarrollo</t>
  </si>
  <si>
    <t>Peru</t>
  </si>
  <si>
    <t>CARE Peru</t>
  </si>
  <si>
    <t>Pathfinder International</t>
  </si>
  <si>
    <t>Ministry of Health (PARSALUD)</t>
  </si>
  <si>
    <t>MoH</t>
  </si>
  <si>
    <t>Philippines</t>
  </si>
  <si>
    <t>DoH</t>
  </si>
  <si>
    <t>Romania</t>
  </si>
  <si>
    <t>Ministry of Health and Family of Romania</t>
  </si>
  <si>
    <t>Romanian Angel Appeal Foundation</t>
  </si>
  <si>
    <t>Russian Federation</t>
  </si>
  <si>
    <t>Open Health Institute</t>
  </si>
  <si>
    <t>OHI</t>
  </si>
  <si>
    <t>Partners In Health</t>
  </si>
  <si>
    <t>PIH</t>
  </si>
  <si>
    <t>Russian Health Care Foundation</t>
  </si>
  <si>
    <t>Russian Harm Reduction Network</t>
  </si>
  <si>
    <t>Rwanda</t>
  </si>
  <si>
    <t>Ministry of Health of Rwanda</t>
  </si>
  <si>
    <t>Sao Tome and Principe</t>
  </si>
  <si>
    <t>United Nations Development Programme, Sao Tome and Principe</t>
  </si>
  <si>
    <t>Senegal</t>
  </si>
  <si>
    <t>Serbia</t>
  </si>
  <si>
    <t>Economics Institute in Belgrade</t>
  </si>
  <si>
    <t>Youth of JAZAS</t>
  </si>
  <si>
    <t>Red Cross of Serbia</t>
  </si>
  <si>
    <t>Sierra Leone</t>
  </si>
  <si>
    <t>SLRCS</t>
  </si>
  <si>
    <t>Ministry of Health and Sanitation, Sierra Leone</t>
  </si>
  <si>
    <t>Somalia</t>
  </si>
  <si>
    <t>United Nations Children's Fund, Somalia</t>
  </si>
  <si>
    <t>South Africa</t>
  </si>
  <si>
    <t>Western Cape Provincial Department of Health</t>
  </si>
  <si>
    <t>National Treasury of the Republic of South Africa</t>
  </si>
  <si>
    <t>Sri Lanka</t>
  </si>
  <si>
    <t>Lanka Jatika Sarvodaya Shramadana Sangamaya</t>
  </si>
  <si>
    <t>Sudan</t>
  </si>
  <si>
    <t>United Nations Development Programme, Sudan</t>
  </si>
  <si>
    <t>United Nations Development Programme in Southern Sudan</t>
  </si>
  <si>
    <t>Suriname</t>
  </si>
  <si>
    <t>Medische Zending - Primary Health Care Suriname</t>
  </si>
  <si>
    <t>Swaziland</t>
  </si>
  <si>
    <t>Syrian Arab Republic</t>
  </si>
  <si>
    <t>Tajikistan</t>
  </si>
  <si>
    <t>United Nations Development Programme, Tajikistan</t>
  </si>
  <si>
    <t>Project HOPE, Tajikistan</t>
  </si>
  <si>
    <t>Tanzania (United Republic)</t>
  </si>
  <si>
    <t>Thailand</t>
  </si>
  <si>
    <t>Ministry of Public Health of Thailand</t>
  </si>
  <si>
    <t>Raks Thai Foundation</t>
  </si>
  <si>
    <t>Timor-Leste</t>
  </si>
  <si>
    <t>Togo</t>
  </si>
  <si>
    <t>United Nations Development Programme, Togo</t>
  </si>
  <si>
    <t>Ministry of Health of Togo</t>
  </si>
  <si>
    <t>Tunisia</t>
  </si>
  <si>
    <t>Turkey</t>
  </si>
  <si>
    <t>Turkmenistan</t>
  </si>
  <si>
    <t>Uganda</t>
  </si>
  <si>
    <t>Ministry of Finance, Planning and Economic Development of Uganda</t>
  </si>
  <si>
    <t>Ukraine</t>
  </si>
  <si>
    <t>All-Ukrainian Network of People Living with HIV/AIDS</t>
  </si>
  <si>
    <t>Foundation for Development of Ukraine</t>
  </si>
  <si>
    <t>Uzbekistan</t>
  </si>
  <si>
    <t>National AIDS Center, Ministry of Health of Uzbekistan</t>
  </si>
  <si>
    <t>Republican DOTS Center</t>
  </si>
  <si>
    <t>Viet Nam</t>
  </si>
  <si>
    <t>West Bank and Gaza</t>
  </si>
  <si>
    <t>Yemen</t>
  </si>
  <si>
    <t>NPC-TS</t>
  </si>
  <si>
    <t>NTCP</t>
  </si>
  <si>
    <t>United Nations Development Programme, Yemen</t>
  </si>
  <si>
    <t>Zambia</t>
  </si>
  <si>
    <t>Churches Health Association of Zambia</t>
  </si>
  <si>
    <t>Ministry of Finance and National Planning of Zambia</t>
  </si>
  <si>
    <t>Zambia National AIDS Network</t>
  </si>
  <si>
    <t>ZNAN</t>
  </si>
  <si>
    <t>Zanzibar</t>
  </si>
  <si>
    <t>Ministry of Health and Social Welfare of Zanzibar</t>
  </si>
  <si>
    <t>Zanzibar AIDS Commission</t>
  </si>
  <si>
    <t>ZAC</t>
  </si>
  <si>
    <t>Zimbabwe</t>
  </si>
  <si>
    <t>Ministry of Health and Child Welfare of Zimbabwe</t>
  </si>
  <si>
    <t>United Nations Development Programme, Zimbabwe</t>
  </si>
  <si>
    <t>National AIDS Council of Zimbabwe</t>
  </si>
  <si>
    <t>Zimbabwe Association of Church Related Hospitals</t>
  </si>
  <si>
    <t>February</t>
  </si>
  <si>
    <t>March</t>
  </si>
  <si>
    <t>May</t>
  </si>
  <si>
    <t>June</t>
  </si>
  <si>
    <t>August</t>
  </si>
  <si>
    <t>September</t>
  </si>
  <si>
    <t>December</t>
  </si>
  <si>
    <t>Periodic Review</t>
  </si>
  <si>
    <t>Language</t>
  </si>
  <si>
    <t>English</t>
  </si>
  <si>
    <t>Component:</t>
  </si>
  <si>
    <t>Due date Progress Update</t>
  </si>
  <si>
    <t xml:space="preserve">Due date periodic review </t>
  </si>
  <si>
    <t>Reporting periods</t>
  </si>
  <si>
    <t>Principal Recipients</t>
  </si>
  <si>
    <t>Latest available baseline/result</t>
  </si>
  <si>
    <t xml:space="preserve">Period </t>
  </si>
  <si>
    <t xml:space="preserve">Year </t>
  </si>
  <si>
    <t>(Please select from list or add a new one)</t>
  </si>
  <si>
    <t>Final target previous implementation period</t>
  </si>
  <si>
    <t>Period 7</t>
  </si>
  <si>
    <t>Period 8</t>
  </si>
  <si>
    <t>Period 9</t>
  </si>
  <si>
    <t>Period 10</t>
  </si>
  <si>
    <t>Period 11</t>
  </si>
  <si>
    <t>Period 12</t>
  </si>
  <si>
    <t>D. Service delivery areas and output/coverage indicators</t>
  </si>
  <si>
    <t>Objective &amp; Indicator Number</t>
  </si>
  <si>
    <t>Linked to goal(s) #</t>
  </si>
  <si>
    <t xml:space="preserve">Linked to objective(s) # </t>
  </si>
  <si>
    <t>Vital registration system</t>
  </si>
  <si>
    <t>worksheet</t>
  </si>
  <si>
    <t>range</t>
  </si>
  <si>
    <t>cell</t>
  </si>
  <si>
    <t>usage</t>
  </si>
  <si>
    <t>reference</t>
  </si>
  <si>
    <t>row</t>
  </si>
  <si>
    <t>column</t>
  </si>
  <si>
    <t>rows</t>
  </si>
  <si>
    <t>columns</t>
  </si>
  <si>
    <t>Performance Framework</t>
  </si>
  <si>
    <t>MonthSelected</t>
  </si>
  <si>
    <t>D7</t>
  </si>
  <si>
    <t>HorizontalTable</t>
  </si>
  <si>
    <t>=Performance Framework!R7C4:R7C4</t>
  </si>
  <si>
    <t>NRMPF1</t>
  </si>
  <si>
    <t>D4</t>
  </si>
  <si>
    <t>=Performance Framework!R4C4:R7C7</t>
  </si>
  <si>
    <t>NRMPF2</t>
  </si>
  <si>
    <t>L4</t>
  </si>
  <si>
    <t>FixedTable</t>
  </si>
  <si>
    <t>=Performance Framework!R4C12:R8C25</t>
  </si>
  <si>
    <t>NRMPF3</t>
  </si>
  <si>
    <t>D11</t>
  </si>
  <si>
    <t>=Performance Framework!R11C4:R12C25</t>
  </si>
  <si>
    <t>NRMPF4</t>
  </si>
  <si>
    <t>A20</t>
  </si>
  <si>
    <t>=Performance Framework!R20C1:R20C34</t>
  </si>
  <si>
    <t>NRMPF5</t>
  </si>
  <si>
    <t>A29</t>
  </si>
  <si>
    <t>=Performance Framework!R29C1:R33C34</t>
  </si>
  <si>
    <t>NRMPF6</t>
  </si>
  <si>
    <t>A36</t>
  </si>
  <si>
    <t>=Performance Framework!R36C1:R36C34</t>
  </si>
  <si>
    <t>NRMPF7</t>
  </si>
  <si>
    <t>A47</t>
  </si>
  <si>
    <t>=Performance Framework!R47C1:R51C34</t>
  </si>
  <si>
    <t>NRMPF8</t>
  </si>
  <si>
    <t>A58</t>
  </si>
  <si>
    <t>=Performance Framework!R58C1:R97C55</t>
  </si>
  <si>
    <t>PRs</t>
  </si>
  <si>
    <t>H6</t>
  </si>
  <si>
    <t>=Performance Framework!R6C8:R6C8</t>
  </si>
  <si>
    <t>YearSelected</t>
  </si>
  <si>
    <t>D6</t>
  </si>
  <si>
    <t>=Performance Framework!R6C4:R6C4</t>
  </si>
  <si>
    <t>Target assumptions</t>
  </si>
  <si>
    <t>NRMPF9</t>
  </si>
  <si>
    <t>A1</t>
  </si>
  <si>
    <t>=Target assumptions!R1C1:R5C18</t>
  </si>
  <si>
    <t>name</t>
  </si>
  <si>
    <t>path</t>
  </si>
  <si>
    <t>C:\Users\nbeck\Documents\Global Fund\Periodic Review\May30</t>
  </si>
  <si>
    <t>PeriodicReview_PerformanceFramework_EN1.xlsx</t>
  </si>
  <si>
    <t>rangehash</t>
  </si>
  <si>
    <t>NewRange9</t>
  </si>
  <si>
    <t>0B78D314E1D14F1A9FDCC32CABFC6455</t>
  </si>
  <si>
    <t>Label</t>
  </si>
  <si>
    <t>French</t>
  </si>
  <si>
    <t>Spanish</t>
  </si>
  <si>
    <t>Russian</t>
  </si>
  <si>
    <t>It is not compulsory to provide target assumptions for the indicators included in the performance framework, however providing additional information on how targets were set may help to reach a common understanding and agreement between the Principal Recipient and the Global Fund Secretariat and speed up the negotiation process.</t>
  </si>
  <si>
    <t xml:space="preserve">Échéance de l'examen périodique </t>
  </si>
  <si>
    <t>Lié au(x) but(s) n°</t>
  </si>
  <si>
    <t>C. Objectifs du programme et indicateurs d'effets</t>
  </si>
  <si>
    <t xml:space="preserve">Lié à ou aux objectifs n° </t>
  </si>
  <si>
    <t>D. Domaines de prestation de services et indicateurs de produit/de couverture</t>
  </si>
  <si>
    <t>Revise con atención la hoja de instrucciones antes de rellenar esta plantilla</t>
  </si>
  <si>
    <t>A. Datos del programa</t>
  </si>
  <si>
    <t xml:space="preserve">Fecha prevista de la revisión periódica </t>
  </si>
  <si>
    <t>Fecha prevista del informe de auditoría</t>
  </si>
  <si>
    <t>Valor</t>
  </si>
  <si>
    <t>Fecha prevista del informe</t>
  </si>
  <si>
    <t>Comentarios</t>
  </si>
  <si>
    <t>C. Objetivos del programa e indicadores de resultados</t>
  </si>
  <si>
    <t xml:space="preserve">Vinculado al (los) objetivo(s) nº </t>
  </si>
  <si>
    <t>Meta final del periodo de ejecución previo</t>
  </si>
  <si>
    <t>No es obligatorio indicar hipótesis de metas para los indicadores incluidos en el Marco de Desempeño, pero proporcionar información adicional sobre cómo se establecieron las metas puede facilitar el entendimiento entre el Receptor Principal y la Secretaría del Fondo Mundial para llegar a un acuerdo y acelerar el proceso de negociación.</t>
  </si>
  <si>
    <t xml:space="preserve">Перед заполнением этой формы внимательно ознакомьтесь с инструкциями в таблице </t>
  </si>
  <si>
    <t>Запрос на выплату средств (Да, Нет)</t>
  </si>
  <si>
    <t>Комментарии</t>
  </si>
  <si>
    <t>D. Сферы предоставления услуг и показатели долгосрочных результатов/ охвата</t>
  </si>
  <si>
    <t>Последние значения исходного уровня/ результата</t>
  </si>
  <si>
    <t>Recherche opérationnelle</t>
  </si>
  <si>
    <t>Investigación operativa</t>
  </si>
  <si>
    <t>Paludisme</t>
  </si>
  <si>
    <t>Tuberculose</t>
  </si>
  <si>
    <t>Lié à</t>
  </si>
  <si>
    <t>Vinculado al</t>
  </si>
  <si>
    <t>Audit report due dates</t>
  </si>
  <si>
    <t>HMIS (Sistemas de Información de Gestión de Salud)</t>
  </si>
  <si>
    <t>Dossiers des patients</t>
  </si>
  <si>
    <t>Datos de pacientes</t>
  </si>
  <si>
    <t>Documents de formation</t>
  </si>
  <si>
    <t>Documentación relativa a la formación</t>
  </si>
  <si>
    <t>MICS (enquête par grappes à indicateurs multiples)</t>
  </si>
  <si>
    <t>EGIM (Estudios de Grupo de Indicadores Múltiples)</t>
  </si>
  <si>
    <t xml:space="preserve">Обследование на базе многокластерных показателей </t>
  </si>
  <si>
    <t>DHS/DHS+ (enquête démographique et sanitaire)</t>
  </si>
  <si>
    <t>EDS/EDS+ (Estudio de demografía y salud)
Survey)</t>
  </si>
  <si>
    <t>Демографическое обследование и обследование состояния здоровья</t>
  </si>
  <si>
    <t>AIS (enquête sur les indicateurs du SIDA)</t>
  </si>
  <si>
    <t>EIS (Estudio de indicador del SIDA)</t>
  </si>
  <si>
    <t>Обследование для получения показателей по СПИДу</t>
  </si>
  <si>
    <t>BSS (enquête de surveillance du comportement)</t>
  </si>
  <si>
    <t>Исследование поведенческих навыков</t>
  </si>
  <si>
    <t>Enquête sur les structures sanitaires</t>
  </si>
  <si>
    <t>Encuesta de Centro de salud</t>
  </si>
  <si>
    <t>Обследование медицинских учреждений</t>
  </si>
  <si>
    <t>SAMS (enquête sur la cartographie des services disponibles)</t>
  </si>
  <si>
    <t>EMDS (Estudio de mapeo de disponibilidad de servicios)
Survey)</t>
  </si>
  <si>
    <t xml:space="preserve">Обследование с картографированием доступных услуг
</t>
  </si>
  <si>
    <t>Enquête des ménages</t>
  </si>
  <si>
    <t>Encuesta en los hogares</t>
  </si>
  <si>
    <t>Обследование домохозяйств</t>
  </si>
  <si>
    <t>Études et recherches spécifiques (Préciser)</t>
  </si>
  <si>
    <t>Estudios e investigaciones específicos (indíquense)</t>
  </si>
  <si>
    <t>Конкретные обследования и исследования (укажите)</t>
  </si>
  <si>
    <t>Rapports (préciser)</t>
  </si>
  <si>
    <t>Informes (especifíquense)</t>
  </si>
  <si>
    <t>Registre d’état civil et registre spécifique des maladies</t>
  </si>
  <si>
    <t>Registro vital y específico de enfermedades</t>
  </si>
  <si>
    <t>Enquête sur les prestataires de santé</t>
  </si>
  <si>
    <t>Encuesta del profesional de la salud</t>
  </si>
  <si>
    <t>Обследование поставщиков медицинских услуг</t>
  </si>
  <si>
    <t>Compte national de santé</t>
  </si>
  <si>
    <t>Informe sobre la salud nacional</t>
  </si>
  <si>
    <t>Национальный отчет по системе здравоохранения</t>
  </si>
  <si>
    <t>Registre administratif</t>
  </si>
  <si>
    <t>Documentos administrativos</t>
  </si>
  <si>
    <t xml:space="preserve">Système d’E&amp;R (enregistrement et reporting) relatif à la tuberculose, rapports trimestriels </t>
  </si>
  <si>
    <t>Sistema de R&amp;R TB, informes trimestrales</t>
  </si>
  <si>
    <t xml:space="preserve">Système d’E&amp;R (enregistrement et reporting) relatif à la tuberculose, rapport de gestion annuel </t>
  </si>
  <si>
    <t xml:space="preserve">Sistema de R&amp;R TB, informe de gestión anual </t>
  </si>
  <si>
    <t>Enquête sur la prévalence de la TB</t>
  </si>
  <si>
    <t>Estudio de prevalencia de la tuberculosis</t>
  </si>
  <si>
    <t>Registre des patients atteints de tuberculose</t>
  </si>
  <si>
    <t>Registro de pacientes tuberculosos</t>
  </si>
  <si>
    <t>Registre de laboratoires pour la tuberculose</t>
  </si>
  <si>
    <t>Registro de laboratorios de tuberculosis</t>
  </si>
  <si>
    <t>Carte de traitement de la tuberculose</t>
  </si>
  <si>
    <t>Tarjeta de tratamiento de la tuberculosis</t>
  </si>
  <si>
    <t>Préciser : rapports, enquêtes, questionnaires, etc.</t>
  </si>
  <si>
    <t>Especifique- Reportes, Estudios, Cuestionarios, etc.</t>
  </si>
  <si>
    <t>MIS (enquête sur les indicateurs du paludisme)</t>
  </si>
  <si>
    <t>MIS (Estudio de Indicadores de Malaria)</t>
  </si>
  <si>
    <t>Обследование для получения показателей по малярии</t>
  </si>
  <si>
    <t>Analyse de la situation</t>
  </si>
  <si>
    <t>Análisis Situacional</t>
  </si>
  <si>
    <t>Ситуационный анализ</t>
  </si>
  <si>
    <t>Enquête du principal informateur</t>
  </si>
  <si>
    <t>Estudio del informante clave</t>
  </si>
  <si>
    <t>Обследование методом ключевых информаторов</t>
  </si>
  <si>
    <t>Systèmes de surveillance</t>
  </si>
  <si>
    <t>Sistemas de vigilancia</t>
  </si>
  <si>
    <t>Autre enquête, préciser</t>
  </si>
  <si>
    <t>Otro estudio, especifique</t>
  </si>
  <si>
    <t>Другое обследование, укажите</t>
  </si>
  <si>
    <t>Выберите значение</t>
  </si>
  <si>
    <t>Seleccione…</t>
  </si>
  <si>
    <t>Veuillez sélectionner…</t>
  </si>
  <si>
    <t>Привязывается к</t>
  </si>
  <si>
    <t>Cumul des cibles</t>
  </si>
  <si>
    <t>RP</t>
  </si>
  <si>
    <t>ОР</t>
  </si>
  <si>
    <t>Janvier</t>
  </si>
  <si>
    <t>Enero</t>
  </si>
  <si>
    <t>январь</t>
  </si>
  <si>
    <t>Start_EN</t>
  </si>
  <si>
    <t>Start_FR</t>
  </si>
  <si>
    <t>Start_SP</t>
  </si>
  <si>
    <t>Start_RU</t>
  </si>
  <si>
    <t>Avril</t>
  </si>
  <si>
    <t>Abril</t>
  </si>
  <si>
    <t>Juillet</t>
  </si>
  <si>
    <t>Julio</t>
  </si>
  <si>
    <t>Octobre</t>
  </si>
  <si>
    <t>Octubre</t>
  </si>
  <si>
    <t>Fevrier</t>
  </si>
  <si>
    <t>Febrero</t>
  </si>
  <si>
    <t>Mars</t>
  </si>
  <si>
    <t>Mai</t>
  </si>
  <si>
    <t>Juin</t>
  </si>
  <si>
    <t>Septembre</t>
  </si>
  <si>
    <t>Novembre</t>
  </si>
  <si>
    <t>декабрь</t>
  </si>
  <si>
    <t>Décembre</t>
  </si>
  <si>
    <t>Diciembre</t>
  </si>
  <si>
    <t>Noviembre</t>
  </si>
  <si>
    <t>ноябрь</t>
  </si>
  <si>
    <t>октябрь</t>
  </si>
  <si>
    <t>сентябрь</t>
  </si>
  <si>
    <t>Septiembre</t>
  </si>
  <si>
    <t>Août</t>
  </si>
  <si>
    <t>Agosto</t>
  </si>
  <si>
    <t>август</t>
  </si>
  <si>
    <t>июль</t>
  </si>
  <si>
    <t>июнь</t>
  </si>
  <si>
    <t>май</t>
  </si>
  <si>
    <t>Mayo</t>
  </si>
  <si>
    <t>Junio</t>
  </si>
  <si>
    <t>Marzo</t>
  </si>
  <si>
    <t>март</t>
  </si>
  <si>
    <t>февраль</t>
  </si>
  <si>
    <t>апрель</t>
  </si>
  <si>
    <t>Start year</t>
  </si>
  <si>
    <t>StartYear_EN</t>
  </si>
  <si>
    <t>StartYear_FR</t>
  </si>
  <si>
    <t>StartYear_SP</t>
  </si>
  <si>
    <t>StartYear_RU</t>
  </si>
  <si>
    <t>StartYear</t>
  </si>
  <si>
    <t>Date de remise du rapport</t>
  </si>
  <si>
    <t>Date de remise du rapport d'audit</t>
  </si>
  <si>
    <t>B. Metas del programa e indicadores de impacto</t>
  </si>
  <si>
    <t>Commentaires</t>
  </si>
  <si>
    <t>Periodos de envío del informe</t>
  </si>
  <si>
    <t>Fecha prevista de actualización de avance</t>
  </si>
  <si>
    <t>Vinculado a lo(s) objetivos(s) nº</t>
  </si>
  <si>
    <t>Línea de base</t>
  </si>
  <si>
    <t>D. Áreas de prestación de servicios e indicadores de producto/cobertura</t>
  </si>
  <si>
    <t>Último resultado/línea de base disponible</t>
  </si>
  <si>
    <t>Acumulación de las metas</t>
  </si>
  <si>
    <t>Revisión periódica</t>
  </si>
  <si>
    <t>Número de SSF:</t>
  </si>
  <si>
    <t>Receptores principales</t>
  </si>
  <si>
    <t>(seleccione uno de la lista o añada uno nuevo)</t>
  </si>
  <si>
    <t>Periodo cubierto: desde</t>
  </si>
  <si>
    <t>Periodo cubierto: hasta</t>
  </si>
  <si>
    <t>Solicitud de desembolso (S, N)</t>
  </si>
  <si>
    <t xml:space="preserve">Periodo </t>
  </si>
  <si>
    <t>Año 4</t>
  </si>
  <si>
    <t>Año 5</t>
  </si>
  <si>
    <t>Indicador de impacto</t>
  </si>
  <si>
    <t>Metas</t>
  </si>
  <si>
    <t xml:space="preserve">Año </t>
  </si>
  <si>
    <t>Fuente</t>
  </si>
  <si>
    <t>Indicador de resultados</t>
  </si>
  <si>
    <t>Número de objetivo e indicador</t>
  </si>
  <si>
    <t>Indicador</t>
  </si>
  <si>
    <t>Área de prestación de servicios</t>
  </si>
  <si>
    <t>Últimos resultados disponibles</t>
  </si>
  <si>
    <t>Periodo 1</t>
  </si>
  <si>
    <t>Periodo 2</t>
  </si>
  <si>
    <t>Periodo 3</t>
  </si>
  <si>
    <t>Periodo 4</t>
  </si>
  <si>
    <t>Periodo 5</t>
  </si>
  <si>
    <t>Periodo 6</t>
  </si>
  <si>
    <t>Periodo 7</t>
  </si>
  <si>
    <t>Periodo 8</t>
  </si>
  <si>
    <t>Periodo 9</t>
  </si>
  <si>
    <t>Periodo 10</t>
  </si>
  <si>
    <t>Periodo 11</t>
  </si>
  <si>
    <t>Periodo 12</t>
  </si>
  <si>
    <r>
      <rPr>
        <sz val="10"/>
        <rFont val="Arial"/>
        <family val="2"/>
      </rPr>
      <t>Период 1</t>
    </r>
  </si>
  <si>
    <r>
      <rPr>
        <sz val="10"/>
        <rFont val="Arial"/>
        <family val="2"/>
      </rPr>
      <t>Период 2</t>
    </r>
  </si>
  <si>
    <r>
      <rPr>
        <sz val="10"/>
        <rFont val="Arial"/>
        <family val="2"/>
      </rPr>
      <t>Период 3</t>
    </r>
  </si>
  <si>
    <r>
      <rPr>
        <sz val="10"/>
        <rFont val="Arial"/>
        <family val="2"/>
      </rPr>
      <t>Период 4</t>
    </r>
  </si>
  <si>
    <r>
      <rPr>
        <sz val="10"/>
        <rFont val="Arial"/>
        <family val="2"/>
      </rPr>
      <t>Период 5</t>
    </r>
  </si>
  <si>
    <r>
      <rPr>
        <sz val="10"/>
        <rFont val="Arial"/>
        <family val="2"/>
      </rPr>
      <t>Период 6</t>
    </r>
  </si>
  <si>
    <r>
      <rPr>
        <sz val="10"/>
        <rFont val="Arial"/>
        <family val="2"/>
      </rPr>
      <t>Период 7</t>
    </r>
  </si>
  <si>
    <r>
      <rPr>
        <sz val="10"/>
        <rFont val="Arial"/>
        <family val="2"/>
      </rPr>
      <t>Период 8</t>
    </r>
  </si>
  <si>
    <r>
      <rPr>
        <sz val="10"/>
        <rFont val="Arial"/>
        <family val="2"/>
      </rPr>
      <t>Период 9</t>
    </r>
  </si>
  <si>
    <r>
      <rPr>
        <sz val="10"/>
        <rFont val="Arial"/>
        <family val="2"/>
      </rPr>
      <t>Период 10</t>
    </r>
  </si>
  <si>
    <r>
      <rPr>
        <sz val="10"/>
        <rFont val="Arial"/>
        <family val="2"/>
      </rPr>
      <t>Период 11</t>
    </r>
  </si>
  <si>
    <r>
      <rPr>
        <sz val="10"/>
        <rFont val="Arial"/>
        <family val="2"/>
      </rPr>
      <t>Период 12</t>
    </r>
  </si>
  <si>
    <t>SSF/grant number:</t>
  </si>
  <si>
    <t>HSS</t>
  </si>
  <si>
    <t>RSS</t>
  </si>
  <si>
    <t>FSS</t>
  </si>
  <si>
    <t>PLEASE PROVIDE TARGET ASSUMPTIONS FOR OUTPUT AND COVERAGE INDICATORS HERE</t>
  </si>
  <si>
    <t>INDIQUE AQUÍ LAS HIPÓTESIS DE METAS PARA LOS INDICADORES DE PRODUCTO Y COBERTURA</t>
  </si>
  <si>
    <t>УКАЖИТЕ РАСЧЕТНЫЕ ЦЕЛЕВЫЕ ЗНАЧЕНИЯ ПОКАЗАТЕЛЕЙ ДОЛГОСРОЧНЫХ РЕЗУЛЬТАТОВ И ОХВАТА</t>
  </si>
  <si>
    <t xml:space="preserve">Modular Approach - Concept Note </t>
  </si>
  <si>
    <t>D. Modules</t>
  </si>
  <si>
    <t>Comments and Assumptions</t>
  </si>
  <si>
    <t>Measurement framework for module</t>
  </si>
  <si>
    <t>Modular Approach - Concept Note</t>
  </si>
  <si>
    <t>This table provides guidance on how to fill out the modular approach template. Cells highlighted in green will be completed during grant negotiation.</t>
  </si>
  <si>
    <t>PMTCT</t>
  </si>
  <si>
    <t>Module</t>
  </si>
  <si>
    <t>Condoms part of programs for adolescent and youth</t>
  </si>
  <si>
    <t>Responsible Principal Recipient(s)</t>
  </si>
  <si>
    <t>Bangladesh Rural Advancement Committee, Afghanistan</t>
  </si>
  <si>
    <t>GTZ-IS</t>
  </si>
  <si>
    <t>HNTPO</t>
  </si>
  <si>
    <t>Japan International Cooperation Agency in Afghanistan</t>
  </si>
  <si>
    <t>JICA</t>
  </si>
  <si>
    <t>Ministry of Public Health of Afghanistan</t>
  </si>
  <si>
    <t>Ministry of Health, Population and Hospital Reform of Algeria</t>
  </si>
  <si>
    <t>Ministry of Health of Angola</t>
  </si>
  <si>
    <t>Ministry of Health of Armenia</t>
  </si>
  <si>
    <t>MOH</t>
  </si>
  <si>
    <t>Ministry of Health of Azerbaijan</t>
  </si>
  <si>
    <t>Ministry of Justice of Azerbaijan</t>
  </si>
  <si>
    <t>Bangladesh Rural Advancement Committee, Bangladesh</t>
  </si>
  <si>
    <t>International Centre for Diarrhoeal Disease Research</t>
  </si>
  <si>
    <t>ICCDDRB</t>
  </si>
  <si>
    <t>Ministry of Finance of Bangladesh</t>
  </si>
  <si>
    <t>MoF</t>
  </si>
  <si>
    <t>Belize Enterprise for Sustainable Technology</t>
  </si>
  <si>
    <t>B.E.S.T</t>
  </si>
  <si>
    <t>Africare</t>
  </si>
  <si>
    <t>Africar</t>
  </si>
  <si>
    <t>Catholic Relief Services USCCB - Benin</t>
  </si>
  <si>
    <t>CRS</t>
  </si>
  <si>
    <t>Industrial and Building Electricity Company</t>
  </si>
  <si>
    <t>SEIB</t>
  </si>
  <si>
    <t>Ministry of Health of Bhutan</t>
  </si>
  <si>
    <t>Hivos</t>
  </si>
  <si>
    <t>Centro de Investigación, Educación y Servicios</t>
  </si>
  <si>
    <t>CIES</t>
  </si>
  <si>
    <t>Fundação Ataulpho de Paiva</t>
  </si>
  <si>
    <t>FAP</t>
  </si>
  <si>
    <t>Fundação de Medicina Tropical Doutor Heitor Vieira Dourado</t>
  </si>
  <si>
    <t>FMT-HVD</t>
  </si>
  <si>
    <t>Fundação Faculdade de Medicina</t>
  </si>
  <si>
    <t>FFM</t>
  </si>
  <si>
    <t>Fundação Para O Desenvolvimento Científico E Tecnológico Em Saúde</t>
  </si>
  <si>
    <t>FIOTEC</t>
  </si>
  <si>
    <t>Ministry of Health of Bulgaria</t>
  </si>
  <si>
    <t>Initiative Privée Communautaire</t>
  </si>
  <si>
    <t>IPC</t>
  </si>
  <si>
    <t>SPCNLS</t>
  </si>
  <si>
    <t>Caritas</t>
  </si>
  <si>
    <t>CNLS</t>
  </si>
  <si>
    <t>National Center for HIV/AIDS, Dermatology and STI</t>
  </si>
  <si>
    <t>NCHADS</t>
  </si>
  <si>
    <t>National Center for Tuberculosis and Leprosy Control</t>
  </si>
  <si>
    <t>CENAT</t>
  </si>
  <si>
    <t>National Centre for Parasitology, Entomology and Malaria Control</t>
  </si>
  <si>
    <t>CNM</t>
  </si>
  <si>
    <t>Cameroon National Association for Family Welfare</t>
  </si>
  <si>
    <t>CAMNFAW</t>
  </si>
  <si>
    <t>CARE</t>
  </si>
  <si>
    <t>Ministry of Public Health of Cameroon</t>
  </si>
  <si>
    <t>Cape Verde Non Governmental Organisations Platform</t>
  </si>
  <si>
    <t>PlatONG</t>
  </si>
  <si>
    <t>Coordination Committee to Fight AIDS of Cape Verde</t>
  </si>
  <si>
    <t>CCSSIDA</t>
  </si>
  <si>
    <t>Comité National de Lutte contre le VIH/SIDA, CAF</t>
  </si>
  <si>
    <t>AMASOT</t>
  </si>
  <si>
    <t>Fonds de Soutien aux Activités en matière de Population</t>
  </si>
  <si>
    <t>FOSAP</t>
  </si>
  <si>
    <t>COA</t>
  </si>
  <si>
    <t>CCDC</t>
  </si>
  <si>
    <t>Cooperative Housing Foundation International, USA</t>
  </si>
  <si>
    <t>Fondo Financiero de Proyectos de Desarrollo FONADE</t>
  </si>
  <si>
    <t>International Organization for Migration, Colombia</t>
  </si>
  <si>
    <t>IOM</t>
  </si>
  <si>
    <t>ASCOBEF</t>
  </si>
  <si>
    <t>Conseil National de Lutte Contre le Sida, Congo</t>
  </si>
  <si>
    <t>French Red Cross</t>
  </si>
  <si>
    <t>FRC</t>
  </si>
  <si>
    <t>Medecins d'Afrique</t>
  </si>
  <si>
    <t>MDA</t>
  </si>
  <si>
    <t>Ministry of Health of Republic of Congo</t>
  </si>
  <si>
    <t>Caritas Congo</t>
  </si>
  <si>
    <t>Catholic Organisation for Relief and Development Aid, Congo</t>
  </si>
  <si>
    <t>Eglise du Christ au Congo / Santé Rurale</t>
  </si>
  <si>
    <t>SANRU</t>
  </si>
  <si>
    <t>Ministry of Health of Congo Democratic Republic</t>
  </si>
  <si>
    <t>Consejo Técnico de Asistencia Médico Social</t>
  </si>
  <si>
    <t>CTAMS</t>
  </si>
  <si>
    <t>Humanist Institute for Cooperation with Developing Countries</t>
  </si>
  <si>
    <t>HIVOS</t>
  </si>
  <si>
    <t>Alliance Nationale Contre le SIDA, Cote d'Ivoire</t>
  </si>
  <si>
    <t>ANCS</t>
  </si>
  <si>
    <t>Caritas Côte d'Ivoire</t>
  </si>
  <si>
    <t>National Program for Malaria Control</t>
  </si>
  <si>
    <t>PNLP</t>
  </si>
  <si>
    <t>National Program for the Care of HIV/AIDS patients</t>
  </si>
  <si>
    <t>PNPEC</t>
  </si>
  <si>
    <t>National Program to Fight Against Tuberculosis</t>
  </si>
  <si>
    <t>PNLT</t>
  </si>
  <si>
    <t>Ministry of Health and Social Welfare of Croatia</t>
  </si>
  <si>
    <t>PROFAM</t>
  </si>
  <si>
    <t>Centro Nacional de Control de Enfermedades Tropicales</t>
  </si>
  <si>
    <t>CENCET</t>
  </si>
  <si>
    <t>Consejo NAcional para el VIH y el SIDA</t>
  </si>
  <si>
    <t>CONAVIH</t>
  </si>
  <si>
    <t>Derma</t>
  </si>
  <si>
    <t>Kim</t>
  </si>
  <si>
    <t>Ministry of Public Health of Ecuador</t>
  </si>
  <si>
    <t>NAP</t>
  </si>
  <si>
    <t>MINSAL</t>
  </si>
  <si>
    <t>MCD</t>
  </si>
  <si>
    <t>Ministry of Health of Eritrea</t>
  </si>
  <si>
    <t>PMU</t>
  </si>
  <si>
    <t>Ethiopian Interfaith Forum for Development, Dialogue and Action</t>
  </si>
  <si>
    <t>EIFDDA</t>
  </si>
  <si>
    <t>HIV/AIDS Prevention &amp; Control Office</t>
  </si>
  <si>
    <t>HAPCO</t>
  </si>
  <si>
    <t>Ministry of Health of Ethiopia</t>
  </si>
  <si>
    <t>Action</t>
  </si>
  <si>
    <t>Catholic Relief Services - Gambia</t>
  </si>
  <si>
    <t>Medical Research Council</t>
  </si>
  <si>
    <t>NAS</t>
  </si>
  <si>
    <t>GHSPIC</t>
  </si>
  <si>
    <t>Global Projects Implementation Center</t>
  </si>
  <si>
    <t>GPIC</t>
  </si>
  <si>
    <t>Adventist Development and Relief Agency</t>
  </si>
  <si>
    <t>ADRA</t>
  </si>
  <si>
    <t>Ashanti</t>
  </si>
  <si>
    <t>ghnaids</t>
  </si>
  <si>
    <t>Ministry of Health of Ghana</t>
  </si>
  <si>
    <t>FVM</t>
  </si>
  <si>
    <t>Humanist Institute for Development Cooperation, HQ</t>
  </si>
  <si>
    <t>HIVOSHQ</t>
  </si>
  <si>
    <t>Ministry of Health of Guatemala</t>
  </si>
  <si>
    <t>Catholic Relief Services USCCB - Guinea</t>
  </si>
  <si>
    <t>Deutsche Gesellschaft für Internationale Zusammenarbeit</t>
  </si>
  <si>
    <t>GIZ</t>
  </si>
  <si>
    <t>Ministry of Public Health of Guinea</t>
  </si>
  <si>
    <t>National AIDS Council of Guinea</t>
  </si>
  <si>
    <t>Ministry of Health of Guinea-Bissau</t>
  </si>
  <si>
    <t>CG/PNDS</t>
  </si>
  <si>
    <t>National Secretariat to Fight AIDS</t>
  </si>
  <si>
    <t>SNLS</t>
  </si>
  <si>
    <t>SOGEBAN</t>
  </si>
  <si>
    <t>Cooperative Housing Foundation, Honduras</t>
  </si>
  <si>
    <t>Ministry of Health of Honduras</t>
  </si>
  <si>
    <t>Caritas India</t>
  </si>
  <si>
    <t>Department of Economic Affairs, Ministry of Finance of India</t>
  </si>
  <si>
    <t>Emmanuel Hospital Association</t>
  </si>
  <si>
    <t>ilfsets</t>
  </si>
  <si>
    <t>Allianc</t>
  </si>
  <si>
    <t>Inurse</t>
  </si>
  <si>
    <t>International Union Against Tuberculosis and Lung Disease</t>
  </si>
  <si>
    <t>IUATLD</t>
  </si>
  <si>
    <t>PPA</t>
  </si>
  <si>
    <t>UI</t>
  </si>
  <si>
    <t>Indonesian Planned Parenthood Association</t>
  </si>
  <si>
    <t>Ministry of Health of Indonesia - Center for Health and Information (PUSDATIN)</t>
  </si>
  <si>
    <t>Ministry of Health of Indonesia - Dir. of Disease Control &amp; Environmental Health</t>
  </si>
  <si>
    <t>Ministry of Health of Indonesia - Directorate of Vector Borne Disease Control</t>
  </si>
  <si>
    <t>NOH</t>
  </si>
  <si>
    <t>Nahdlatul Ulama</t>
  </si>
  <si>
    <t>NAC</t>
  </si>
  <si>
    <t>Ministry of Health of Kazakhstan - National Center of TB Problems</t>
  </si>
  <si>
    <t>NCTB</t>
  </si>
  <si>
    <t>Ministry of Health of Kazakhstan - Republican AIDS Center</t>
  </si>
  <si>
    <t>RAC</t>
  </si>
  <si>
    <t>AMREF</t>
  </si>
  <si>
    <t>CARE International in Kenya</t>
  </si>
  <si>
    <t>KENWA</t>
  </si>
  <si>
    <t>Kenya Red Cross Society</t>
  </si>
  <si>
    <t>KRC</t>
  </si>
  <si>
    <t>Community Development Fund</t>
  </si>
  <si>
    <t>CDF</t>
  </si>
  <si>
    <t>NCP</t>
  </si>
  <si>
    <t>Ministry of Health of Lao</t>
  </si>
  <si>
    <t>lecongo</t>
  </si>
  <si>
    <t>Ministry of Finance, Lesotho</t>
  </si>
  <si>
    <t>Ministry of Health of FYR of Macedonia</t>
  </si>
  <si>
    <t>Catholic Relief Services - Madagascar</t>
  </si>
  <si>
    <t>Centrale d'Achat des Medicaments Essentiels et de Materiel Medical</t>
  </si>
  <si>
    <t>SALAMA</t>
  </si>
  <si>
    <t>Ministry of Health of Malawi</t>
  </si>
  <si>
    <t>National AIDS Commission, Malawi</t>
  </si>
  <si>
    <t>Malaysia</t>
  </si>
  <si>
    <t>Malaysian AIDS Council</t>
  </si>
  <si>
    <t>MAC</t>
  </si>
  <si>
    <t>Pivot</t>
  </si>
  <si>
    <t>Ministry of Health of Mali</t>
  </si>
  <si>
    <t>HCNLS</t>
  </si>
  <si>
    <t>Mauritius Family Planning and Welfare Association</t>
  </si>
  <si>
    <t>MFPWA</t>
  </si>
  <si>
    <t>Fundacion Mexicana para la salud A.C.</t>
  </si>
  <si>
    <t>FUN</t>
  </si>
  <si>
    <t>PAS</t>
  </si>
  <si>
    <t>Health System Restructuring Project - Coordination, Implementation, Monitoring Unit</t>
  </si>
  <si>
    <t>UCIMP</t>
  </si>
  <si>
    <t>Fundacao para o Desenvolvimento da Comunidade</t>
  </si>
  <si>
    <t>FDC</t>
  </si>
  <si>
    <t>National AIDS Council of Mozambique</t>
  </si>
  <si>
    <t>CNCS</t>
  </si>
  <si>
    <t>Multicountry Africa (RMCC)</t>
  </si>
  <si>
    <t>Abidjan-Lagos Corridor Organization</t>
  </si>
  <si>
    <t>ALCO</t>
  </si>
  <si>
    <t>CARICOM</t>
  </si>
  <si>
    <t>Multicountry Americas (COPRECOS)</t>
  </si>
  <si>
    <t>Cicatelli Associates</t>
  </si>
  <si>
    <t>CAI</t>
  </si>
  <si>
    <t>Caribbean Regional Network of People Living with HIV/AIDS</t>
  </si>
  <si>
    <t>CRN+</t>
  </si>
  <si>
    <t>Multicountry Americas (REDTRASEX)</t>
  </si>
  <si>
    <t>International Organization for Migration, Argentina</t>
  </si>
  <si>
    <t>Multicountry East Asia And Pacific (APN+)</t>
  </si>
  <si>
    <t>Asia Pacific Network of People Living with HIV/AIDS</t>
  </si>
  <si>
    <t>APN+</t>
  </si>
  <si>
    <t>Multicountry East Asia And Pacific (ISEAN-HIVOS)</t>
  </si>
  <si>
    <t>Multicountry Middle East - North Africa (MENAHRA)</t>
  </si>
  <si>
    <t>Middle East and North Africa Harm Reduction Association</t>
  </si>
  <si>
    <t>MENAHRA</t>
  </si>
  <si>
    <t>MoHSS</t>
  </si>
  <si>
    <t>Namibia Network of AIDS Service Organisations</t>
  </si>
  <si>
    <t>NANASO</t>
  </si>
  <si>
    <t>FPA</t>
  </si>
  <si>
    <t>Federación Red NicaSalud</t>
  </si>
  <si>
    <t>NSalud</t>
  </si>
  <si>
    <t>Instituto Nicaraguense de Seguridad Social</t>
  </si>
  <si>
    <t>INSS</t>
  </si>
  <si>
    <t>Catholic Relief Services - Niger</t>
  </si>
  <si>
    <t>Centre of International Cooperation in Health and Development, Niger</t>
  </si>
  <si>
    <t>CCISD</t>
  </si>
  <si>
    <t>Int'l Federation of Red Cross and Red Crescent</t>
  </si>
  <si>
    <t>IFRC</t>
  </si>
  <si>
    <t>Multi-sectorial Coordination Unit to Fight HIV/AIDS/STI</t>
  </si>
  <si>
    <t>CILS</t>
  </si>
  <si>
    <t>ARFH</t>
  </si>
  <si>
    <t>CHAN</t>
  </si>
  <si>
    <t>Civil Society for HIV/AIDS in Nigeria</t>
  </si>
  <si>
    <t>CiSHAN</t>
  </si>
  <si>
    <t>Institute of Human Virology Nigeria</t>
  </si>
  <si>
    <t>IHV</t>
  </si>
  <si>
    <t>National Agency for Control of AIDS</t>
  </si>
  <si>
    <t>NACA</t>
  </si>
  <si>
    <t>National Malaria Control Programme</t>
  </si>
  <si>
    <t>Directorate of Malaria Control, Ministry of Inter-Provincial Coordination, Pakistan</t>
  </si>
  <si>
    <t>DOMC</t>
  </si>
  <si>
    <t>GrnStar</t>
  </si>
  <si>
    <t>Mercy</t>
  </si>
  <si>
    <t>Zindagi</t>
  </si>
  <si>
    <t>National AIDS Control Programme, Ministry of Inter-Provincial Coordination</t>
  </si>
  <si>
    <t>NACP</t>
  </si>
  <si>
    <t>National TB Control Programme Pakistan</t>
  </si>
  <si>
    <t>NTP</t>
  </si>
  <si>
    <t>Alter</t>
  </si>
  <si>
    <t>Fundación Comunitaria Centro de Información y Recursos para el Desarrollo</t>
  </si>
  <si>
    <t>CIRD</t>
  </si>
  <si>
    <t>Instituto Peruano de Paternidad</t>
  </si>
  <si>
    <t>INPPARE</t>
  </si>
  <si>
    <t>PAR</t>
  </si>
  <si>
    <t>Department of Health, Philippines</t>
  </si>
  <si>
    <t>Alliance Nationale Contre le SIDA, Senegal</t>
  </si>
  <si>
    <t>Conseil National de Lutte Contre le SIDA, Senegal</t>
  </si>
  <si>
    <t>IntraHealth International</t>
  </si>
  <si>
    <t>IH</t>
  </si>
  <si>
    <t>Ministry of Health and Medical Prevention of Senegal</t>
  </si>
  <si>
    <t>MSPM</t>
  </si>
  <si>
    <t>EcoInst</t>
  </si>
  <si>
    <t>Ministry of Health of Serbia</t>
  </si>
  <si>
    <t>Catholic Relief Services - Sierra Leone</t>
  </si>
  <si>
    <t>National HIV/AIDS Secretariat of Sierra Leone</t>
  </si>
  <si>
    <t>Department of Health of South Africa</t>
  </si>
  <si>
    <t>National Religious Association for Social Development</t>
  </si>
  <si>
    <t>NRASD</t>
  </si>
  <si>
    <t>Sarvo</t>
  </si>
  <si>
    <t>Ministry of Healthcare and Nutrition of Sri Lanka</t>
  </si>
  <si>
    <t>MZ</t>
  </si>
  <si>
    <t>Ministry of Health of Suriname</t>
  </si>
  <si>
    <t>National Emergency Response Council on HIV/AIDS</t>
  </si>
  <si>
    <t>NERCHA</t>
  </si>
  <si>
    <t>Ministry of Finance of Tanzania</t>
  </si>
  <si>
    <t>MOFEA</t>
  </si>
  <si>
    <t>Ministry of Health of Tanzania</t>
  </si>
  <si>
    <t>Aids Access Foundation</t>
  </si>
  <si>
    <t>Access</t>
  </si>
  <si>
    <t>Ministry of Health of Timor-Leste</t>
  </si>
  <si>
    <t>Direction des Soins de Santé de Base, Government of Tunisia</t>
  </si>
  <si>
    <t>DSSB</t>
  </si>
  <si>
    <t>National Office for Family and Population</t>
  </si>
  <si>
    <t>ONFP</t>
  </si>
  <si>
    <t>Ministry of Health of Turkey</t>
  </si>
  <si>
    <t>AIDS Support Organization, Uganda</t>
  </si>
  <si>
    <t>TASO</t>
  </si>
  <si>
    <t>MoFPED</t>
  </si>
  <si>
    <t>AUN</t>
  </si>
  <si>
    <t>FDU</t>
  </si>
  <si>
    <t>International HIV/AIDS Alliance, Ukraine</t>
  </si>
  <si>
    <t>ICF</t>
  </si>
  <si>
    <t>Uruguay</t>
  </si>
  <si>
    <t>Agencia Nacional de Investigación e Innovación</t>
  </si>
  <si>
    <t>ANII</t>
  </si>
  <si>
    <t>Ministry of Public Health, Uruguay</t>
  </si>
  <si>
    <t>MSP</t>
  </si>
  <si>
    <t>NIMPE</t>
  </si>
  <si>
    <t>CHAZ</t>
  </si>
  <si>
    <t>Ministry of Health of Zambia</t>
  </si>
  <si>
    <t>MOHSW</t>
  </si>
  <si>
    <t>UNDP</t>
  </si>
  <si>
    <t>UBATEC</t>
  </si>
  <si>
    <t>World Vision Armenia</t>
  </si>
  <si>
    <t>WV</t>
  </si>
  <si>
    <t>Save the Children Federation, Inc.</t>
  </si>
  <si>
    <t>SChild</t>
  </si>
  <si>
    <t>United Nations Development Programme, Belize</t>
  </si>
  <si>
    <t>Plan</t>
  </si>
  <si>
    <t>Prosalud</t>
  </si>
  <si>
    <t>Prosalu</t>
  </si>
  <si>
    <t>United Nations Development Programme, Bosnia-Herzegovina</t>
  </si>
  <si>
    <t>Programme d'Appui au Developpment Sanitaire</t>
  </si>
  <si>
    <t>PADS</t>
  </si>
  <si>
    <t>Plan International Burkina Faso</t>
  </si>
  <si>
    <t>PLAN</t>
  </si>
  <si>
    <t>Programme d’Appui au Monde Associatif et Communautaire</t>
  </si>
  <si>
    <t>PAMAC</t>
  </si>
  <si>
    <t>Projet Sante et Population II, Ministry of Health of Burundi</t>
  </si>
  <si>
    <t>PSP2</t>
  </si>
  <si>
    <t>Programme National de Lutte contre la Tuberculose</t>
  </si>
  <si>
    <t>Reseau Burundais des Personnes Vivant avec le VIH/SIDA</t>
  </si>
  <si>
    <t>RBP+</t>
  </si>
  <si>
    <t>United Nations Office for Project Services, Denmark</t>
  </si>
  <si>
    <t>UNOPS</t>
  </si>
  <si>
    <t>PlanHQ</t>
  </si>
  <si>
    <t>National Union of Diocesan Associations</t>
  </si>
  <si>
    <t>UNAD</t>
  </si>
  <si>
    <t>Population Services International, DRC</t>
  </si>
  <si>
    <t>PSI</t>
  </si>
  <si>
    <t>Population Services International, USA</t>
  </si>
  <si>
    <t>South Sudan</t>
  </si>
  <si>
    <t>SELSPT</t>
  </si>
  <si>
    <t>SES</t>
  </si>
  <si>
    <t>Unidad Technica Gerencial, Ministry of Health of Ecuador</t>
  </si>
  <si>
    <t>United Nations Development Programme, El Salvador</t>
  </si>
  <si>
    <t>Network of Networks of HIV Positives in Ethiopia</t>
  </si>
  <si>
    <t>NEP+</t>
  </si>
  <si>
    <t>Planned Parenthood Association of Ghana</t>
  </si>
  <si>
    <t>PPAG</t>
  </si>
  <si>
    <t>Population Services International, Haiti</t>
  </si>
  <si>
    <t>PFI</t>
  </si>
  <si>
    <t>Tata Institute of Social Sciences</t>
  </si>
  <si>
    <t>TISS</t>
  </si>
  <si>
    <t>PERDHAK</t>
  </si>
  <si>
    <t>United Nations Development Programme, Iran</t>
  </si>
  <si>
    <t>Sanaa</t>
  </si>
  <si>
    <t>United Nations Children's Fund, PRK</t>
  </si>
  <si>
    <t>UNICEF</t>
  </si>
  <si>
    <t>United Nations Development Programme, Kyrgyzstan</t>
  </si>
  <si>
    <t>Hope</t>
  </si>
  <si>
    <t>Plan International Liberia</t>
  </si>
  <si>
    <t>PII</t>
  </si>
  <si>
    <t>Population Services International, Madagascar</t>
  </si>
  <si>
    <t>SE-CNLS</t>
  </si>
  <si>
    <t>UGP</t>
  </si>
  <si>
    <t>Office National de Nutrition</t>
  </si>
  <si>
    <t>ONN</t>
  </si>
  <si>
    <t>Pact</t>
  </si>
  <si>
    <t>United Nations Development Program, Mali</t>
  </si>
  <si>
    <t>Prévention Information Lutte contre le Sida</t>
  </si>
  <si>
    <t>PILS</t>
  </si>
  <si>
    <t>Southern African Development Community</t>
  </si>
  <si>
    <t>OAS</t>
  </si>
  <si>
    <t>OECS</t>
  </si>
  <si>
    <t>Secretaría de la Integración Social Centroamericana</t>
  </si>
  <si>
    <t>SISCA</t>
  </si>
  <si>
    <t>Multicountry South Asia</t>
  </si>
  <si>
    <t>Population Services International, Nepal</t>
  </si>
  <si>
    <t>Multicountry Western Pacific</t>
  </si>
  <si>
    <t>SPC</t>
  </si>
  <si>
    <t>Solomon Islands</t>
  </si>
  <si>
    <t>Save the Children, Myanmar Office</t>
  </si>
  <si>
    <t>United Nations Office for Project Services, Myanmar</t>
  </si>
  <si>
    <t>Save the Children, Nepal Office</t>
  </si>
  <si>
    <t>SCF</t>
  </si>
  <si>
    <t>Yakubu</t>
  </si>
  <si>
    <t>SFH</t>
  </si>
  <si>
    <t>Planned Parenthood Federation of Nigeria</t>
  </si>
  <si>
    <t>PPFN</t>
  </si>
  <si>
    <t>Save the Children, Pakistan</t>
  </si>
  <si>
    <t>SC</t>
  </si>
  <si>
    <t>Population Services International, Papua New Guinea</t>
  </si>
  <si>
    <t>Rotary Club of Port Moresby</t>
  </si>
  <si>
    <t>Rotary</t>
  </si>
  <si>
    <t>Oil Search Health Foundation</t>
  </si>
  <si>
    <t>OSHF</t>
  </si>
  <si>
    <t>World Vision Papua New Guinea / USA</t>
  </si>
  <si>
    <t>PathInt</t>
  </si>
  <si>
    <t>Tropical Disease Foundation Inc.</t>
  </si>
  <si>
    <t>TDF</t>
  </si>
  <si>
    <t>Pilipinas Shell Foundation Inc.</t>
  </si>
  <si>
    <t>PSF</t>
  </si>
  <si>
    <t>Philippine Business for Social Progress</t>
  </si>
  <si>
    <t>PBSP</t>
  </si>
  <si>
    <t>RAA</t>
  </si>
  <si>
    <t>BEARR</t>
  </si>
  <si>
    <t>ESVERO</t>
  </si>
  <si>
    <t>Plan Senegal</t>
  </si>
  <si>
    <t>JAZAS</t>
  </si>
  <si>
    <t>RCS</t>
  </si>
  <si>
    <t>Sierra Leone Red Cross</t>
  </si>
  <si>
    <t>World Vision Somalia</t>
  </si>
  <si>
    <t>WCDoH</t>
  </si>
  <si>
    <t>Right to care</t>
  </si>
  <si>
    <t>Networking AIDS Community of South Africa</t>
  </si>
  <si>
    <t>NACOSA</t>
  </si>
  <si>
    <t>Population Services International, Sudan</t>
  </si>
  <si>
    <t>Tropical and Environmental Diseases and Health Associates</t>
  </si>
  <si>
    <t>TEDHA</t>
  </si>
  <si>
    <t>The Family Planning Association of Sri Lanka</t>
  </si>
  <si>
    <t>Switzerland</t>
  </si>
  <si>
    <t>PR Service Validation Test Account</t>
  </si>
  <si>
    <t>United Nations Development Programme, Syria</t>
  </si>
  <si>
    <t>Pact Tanzania</t>
  </si>
  <si>
    <t>Population Services International, Tanzania</t>
  </si>
  <si>
    <t>Raks</t>
  </si>
  <si>
    <t>World Vision Thailand</t>
  </si>
  <si>
    <t>Population Services International, Togo</t>
  </si>
  <si>
    <t>Société Tunisienne des Maladies Respiratoires</t>
  </si>
  <si>
    <t>STMR</t>
  </si>
  <si>
    <t>United Nations Development Programme, Turkmenistan</t>
  </si>
  <si>
    <t>Ukrainian Fund to Fight HIV Infection and AIDS</t>
  </si>
  <si>
    <t>UkrFund</t>
  </si>
  <si>
    <t>Ukrainian Center for Socially Dangerous Disease Control of the Ministry of Health of Ukraine</t>
  </si>
  <si>
    <t>United Nations Development Programme, Ukraine</t>
  </si>
  <si>
    <t>DOTS</t>
  </si>
  <si>
    <t>Republican Center of State Sanitary Epidemiological Surveillance</t>
  </si>
  <si>
    <t>CSSES</t>
  </si>
  <si>
    <t>United Nations Development Programme, Uzbekistan</t>
  </si>
  <si>
    <t>VAAC</t>
  </si>
  <si>
    <t>Yemen Ministry of Public Health and Population - National Malaria Programme</t>
  </si>
  <si>
    <t>Yemen Ministry of Public Health and Population - National AIDS Program</t>
  </si>
  <si>
    <t>Technical Secretariat of National Population Council</t>
  </si>
  <si>
    <t>Yemen Ministry of Public Health and Population - National Tuberculosis Program</t>
  </si>
  <si>
    <t>United Nations Development Programme, Zambia</t>
  </si>
  <si>
    <t>ZACH</t>
  </si>
  <si>
    <t>MonthIndex</t>
  </si>
  <si>
    <t>Indicateur de couverture/produit</t>
  </si>
  <si>
    <t>Indicador de cobertura/producto</t>
  </si>
  <si>
    <t>Показатель долгосрочного охвата/ результата</t>
  </si>
  <si>
    <t>Applicant</t>
  </si>
  <si>
    <t>CCM Barbados</t>
  </si>
  <si>
    <t>CCM Congo (Democratic Republic)</t>
  </si>
  <si>
    <t>CCM Guinea-Bissau</t>
  </si>
  <si>
    <t>CCM Lebanon</t>
  </si>
  <si>
    <t>CCM Poland</t>
  </si>
  <si>
    <t>Poland</t>
  </si>
  <si>
    <t>CCM São Tomé and Príncipe</t>
  </si>
  <si>
    <t>CCM Seychelles</t>
  </si>
  <si>
    <t>Seychelles</t>
  </si>
  <si>
    <t>CCM South Sudan</t>
  </si>
  <si>
    <t>CCM Syria</t>
  </si>
  <si>
    <t>CCM Tanzania</t>
  </si>
  <si>
    <t>CCM Vanuatu</t>
  </si>
  <si>
    <t>East African Network for Monitoring Antimalarial Treatment</t>
  </si>
  <si>
    <t>Global Health Action, Inc</t>
  </si>
  <si>
    <t>Non-CCM</t>
  </si>
  <si>
    <t>Non-CCM Al Muntadhar International Relief &amp; Development Foundation</t>
  </si>
  <si>
    <t>Non-CCM CARE Internaltional</t>
  </si>
  <si>
    <t>Non-CCM Catholic Relief Services, Madagascar</t>
  </si>
  <si>
    <t>Non-CCM ESVERO, Russian Federation</t>
  </si>
  <si>
    <t>Non-CCM Family Health International</t>
  </si>
  <si>
    <t>Non-CCM Open Health Institute, Russian Federation</t>
  </si>
  <si>
    <t>Non-CCM Raks Thai Foundation</t>
  </si>
  <si>
    <t>Non-CCM Shoklo Malaria Research Unit</t>
  </si>
  <si>
    <t>RCM Abidjan-Lagos Corridor Organisation</t>
  </si>
  <si>
    <t>RCM Andean</t>
  </si>
  <si>
    <t>RCM Andino</t>
  </si>
  <si>
    <t>RCM CCLAB</t>
  </si>
  <si>
    <t>RCM MOZIZA</t>
  </si>
  <si>
    <t>RCM Myanmar-Thailand - ISCOS-CISL</t>
  </si>
  <si>
    <t>RCM Organisation of Eastern Caribbean States</t>
  </si>
  <si>
    <t>RCM Pan Caribbean Partnership against HIV/AIDS</t>
  </si>
  <si>
    <t>RCM Regional Malaria Control Commission</t>
  </si>
  <si>
    <t>RCM Southern African Development Community</t>
  </si>
  <si>
    <t>RCM Western Pacific</t>
  </si>
  <si>
    <t>RO Academy for Educational Development</t>
  </si>
  <si>
    <t>RO Africa Alive!</t>
  </si>
  <si>
    <t>RO Africa Satellite??? (round 2)</t>
  </si>
  <si>
    <t>RO African Medical and Research Foundation</t>
  </si>
  <si>
    <t>RO AfriCASO</t>
  </si>
  <si>
    <t>RO AIDS Empowerment and Treatment International</t>
  </si>
  <si>
    <t>RO Asia Pacific Network of People Living with HIV/AIDS</t>
  </si>
  <si>
    <t>RO Asociacion Salud Integral y Ciudadanía America Latina</t>
  </si>
  <si>
    <t>RO Association of South-East Asian Nations</t>
  </si>
  <si>
    <t>RO Australasian College of Tropical Medicine</t>
  </si>
  <si>
    <t>RO CARE Asia Regional Management Unit</t>
  </si>
  <si>
    <t>RO Caribbean Regional Network</t>
  </si>
  <si>
    <t>RO Coalicion Organizaciones Diversidad Sexual Centroamerica</t>
  </si>
  <si>
    <t>RO Committee on Prevention of HIV/AIDS (COPRECOS)</t>
  </si>
  <si>
    <t>RO East, Central and Southern African Health Community</t>
  </si>
  <si>
    <t>RO Economic Community of Central African States</t>
  </si>
  <si>
    <t>RO Economic Community Of West African States</t>
  </si>
  <si>
    <t>RO Ethiopia/Zambia??? (round 1)</t>
  </si>
  <si>
    <t>RO Great Lakes Initiative on AIDS</t>
  </si>
  <si>
    <t>RO Humanist Institute for Cooperation with Developing Countries, Southern Africa</t>
  </si>
  <si>
    <t>RO Insular Southeast Asia Network of MSM, TG and HIV</t>
  </si>
  <si>
    <t>RO International Community of Women Living with HIV/AIDS</t>
  </si>
  <si>
    <t>RO Int'l Federation of Red Cross and Red Crescent</t>
  </si>
  <si>
    <t>RO Lithuanian College of Democracy</t>
  </si>
  <si>
    <t>Lithuania</t>
  </si>
  <si>
    <t>RO Lutheran World Federation</t>
  </si>
  <si>
    <t>RO Mano River Union Secretariat</t>
  </si>
  <si>
    <t>RO Middle East &amp; North Africa Harm Reduction Association</t>
  </si>
  <si>
    <t>RO Naz Foundation International</t>
  </si>
  <si>
    <t>RO Partners in Population and Development.</t>
  </si>
  <si>
    <t>RO Population Services International</t>
  </si>
  <si>
    <t>RO Presbyterian Church of Africa</t>
  </si>
  <si>
    <t>RO Red Centroamericana (REDCA+)</t>
  </si>
  <si>
    <t>RO RedLACTrans</t>
  </si>
  <si>
    <t>RO RedTraSex</t>
  </si>
  <si>
    <t>RO Religions for Peace - Hope for African Children</t>
  </si>
  <si>
    <t>RO Reseau Africain Formation VIH-sida</t>
  </si>
  <si>
    <t>RO SAARC Tuberculosis and HIV/AIDS Centre</t>
  </si>
  <si>
    <t>RO Soul city</t>
  </si>
  <si>
    <t>RO Southern African Development Community</t>
  </si>
  <si>
    <t>RO University of West Indies</t>
  </si>
  <si>
    <t>Sub-CCM St. Petersburg region</t>
  </si>
  <si>
    <t>Intervention budget (request to the Global Fund only)</t>
  </si>
  <si>
    <t>Other funding received for this intervention (including scope of activities funded)</t>
  </si>
  <si>
    <t>Cost Assumptions for the request to the Global Fund</t>
  </si>
  <si>
    <t>Description of Intervention</t>
  </si>
  <si>
    <t>Value</t>
  </si>
  <si>
    <t>Intervention</t>
  </si>
  <si>
    <t>Module budget</t>
  </si>
  <si>
    <t>Above</t>
  </si>
  <si>
    <t>CmpId</t>
  </si>
  <si>
    <t>CmpAcro</t>
  </si>
  <si>
    <t>Component en</t>
  </si>
  <si>
    <t>Component fr</t>
  </si>
  <si>
    <t>Component es</t>
  </si>
  <si>
    <t>Component ru</t>
  </si>
  <si>
    <t>H</t>
  </si>
  <si>
    <t>HIV/AIDS</t>
  </si>
  <si>
    <t>VIH/SIDA</t>
  </si>
  <si>
    <t>T</t>
  </si>
  <si>
    <t>M</t>
  </si>
  <si>
    <t>S</t>
  </si>
  <si>
    <t>ModId</t>
  </si>
  <si>
    <t>Module en</t>
  </si>
  <si>
    <t>Module fr</t>
  </si>
  <si>
    <t>Module es</t>
  </si>
  <si>
    <t>Module ru</t>
  </si>
  <si>
    <t>Equity of healthcare financing</t>
  </si>
  <si>
    <t>Financial sustainability</t>
  </si>
  <si>
    <t>Monitoring and reporting implementation of laws and policies</t>
  </si>
  <si>
    <t>Surveys</t>
  </si>
  <si>
    <t>Analysis, review and transparency</t>
  </si>
  <si>
    <t>Routine reporting</t>
  </si>
  <si>
    <t>Private sector case management (other)</t>
  </si>
  <si>
    <t>Epidemic preparedness and response</t>
  </si>
  <si>
    <t>Grant management</t>
  </si>
  <si>
    <t>Administrative and finance data sources</t>
  </si>
  <si>
    <t>Treatment: MDR-TB</t>
  </si>
  <si>
    <t>Case detection and diagnosis</t>
  </si>
  <si>
    <t>Prong 2: Preventing unintended pregnancies among women living with HIV</t>
  </si>
  <si>
    <t>Prong 1: Primary prevention of HIV infection among women of childbearing age</t>
  </si>
  <si>
    <t>Intervention ru</t>
  </si>
  <si>
    <t>Intervention es</t>
  </si>
  <si>
    <t>Intervention fr</t>
  </si>
  <si>
    <t>Intervention en</t>
  </si>
  <si>
    <t>IntId</t>
  </si>
  <si>
    <t>CovIndId</t>
  </si>
  <si>
    <t>Coverage Indicator en</t>
  </si>
  <si>
    <t>Coverage Indicator fr</t>
  </si>
  <si>
    <t>Coverage Indicator es</t>
  </si>
  <si>
    <t>Coverage Indicator ru</t>
  </si>
  <si>
    <t>OutcIndId</t>
  </si>
  <si>
    <t>Outcome Indicator en</t>
  </si>
  <si>
    <t>Outcome Indicator fr</t>
  </si>
  <si>
    <t>Outcome Indicator es</t>
  </si>
  <si>
    <t>Outcome Indicator ru</t>
  </si>
  <si>
    <t>ImpaIndId</t>
  </si>
  <si>
    <t>Impact Indicator en</t>
  </si>
  <si>
    <t>Impact Indicator fr</t>
  </si>
  <si>
    <t>Impact Indicator es</t>
  </si>
  <si>
    <t>Impact Indicator ru</t>
  </si>
  <si>
    <t>DataSrcId</t>
  </si>
  <si>
    <t>Data src en</t>
  </si>
  <si>
    <t>Data src fr</t>
  </si>
  <si>
    <t>Data src es</t>
  </si>
  <si>
    <t>Data src ru</t>
  </si>
  <si>
    <t>ИСУЗ</t>
  </si>
  <si>
    <t>Медицинские карты пациентов</t>
  </si>
  <si>
    <t>Сведения о подготовке</t>
  </si>
  <si>
    <t>Отчеты (укажите)</t>
  </si>
  <si>
    <t>Система регистрации актов гражданского состояния с данными о конкретных заболеваниях</t>
  </si>
  <si>
    <t>Операционные исследования</t>
  </si>
  <si>
    <t>Административная отчетная документация</t>
  </si>
  <si>
    <t>Система регистрации и отчетности по ТБ, квартальные отчеты</t>
  </si>
  <si>
    <t xml:space="preserve">Система регистрации и отчетности по ТБ, годовой административный отчет </t>
  </si>
  <si>
    <t>Исследование уровня распространенности ТБ</t>
  </si>
  <si>
    <t>Реестр больных ТБ</t>
  </si>
  <si>
    <t>Реестр лабораторий, занимающихся диагностикой ТБ</t>
  </si>
  <si>
    <t>Медицинская карта больного ТБ</t>
  </si>
  <si>
    <t>Укажите: отчеты, исследования, анкеты и т.п.</t>
  </si>
  <si>
    <t>Системы регистрации актов гражданского состояния</t>
  </si>
  <si>
    <t>Системы надзора</t>
  </si>
  <si>
    <t>ModuleId</t>
  </si>
  <si>
    <t xml:space="preserve">Coverage/Output indicator </t>
  </si>
  <si>
    <t>Please describe: 1) overall assumptions used in calculating targets, 2) anticipated rate of scale-up, 3) population size estimates, 4) description of indicator/package of services, 5) data source, 6) other relevant information</t>
  </si>
  <si>
    <t>PLEASE PROVIDE COST ASSUMPTIONS FOR BUDGET HERE</t>
  </si>
  <si>
    <t>It is not compulsory to provide detailed cost assumptions for the budget, however providing additional information may help to reach a common understanding and agreement between the Principal Recipient and the Global Fund Secretariat and speed up the negotiation process.</t>
  </si>
  <si>
    <t>Grand Total</t>
  </si>
  <si>
    <t>Above %</t>
  </si>
  <si>
    <t>Full %</t>
  </si>
  <si>
    <t>Full request</t>
  </si>
  <si>
    <t>R2C</t>
  </si>
  <si>
    <t>Cov ind row</t>
  </si>
  <si>
    <t>Nbr of ind</t>
  </si>
  <si>
    <t>Start row</t>
  </si>
  <si>
    <t>Prevención</t>
  </si>
  <si>
    <t>PTMI</t>
  </si>
  <si>
    <t>Tratamiento</t>
  </si>
  <si>
    <t>Gestión de programas</t>
  </si>
  <si>
    <t>Control de vectores</t>
  </si>
  <si>
    <t>Gestión de casos</t>
  </si>
  <si>
    <t>Intervenciones de prevención específicas</t>
  </si>
  <si>
    <t>Vínculos entre la salud reproductiva, materna, neonatal e infantil y la violencia de género</t>
  </si>
  <si>
    <t>Cambio de comportamiento como parte de programas para hombres que tienen relaciones sexuales con hombres y personas transgénero</t>
  </si>
  <si>
    <t>Preservativos como parte de programas para hombres que tienen relaciones sexuales con hombres y personas transgénero</t>
  </si>
  <si>
    <t>Pruebas de VIH y asesoramiento como parte de programas para hombres que tienen relaciones sexuales con hombres y personas transgénero</t>
  </si>
  <si>
    <t>Diagnóstico y tratamiento de ITS como parte de programas para hombres que tienen relaciones sexuales con hombres y personas transgénero</t>
  </si>
  <si>
    <t>Diagnóstico y tratamiento de la hepatitis vírica como parte de programas para hombres que tienen relaciones sexuales con hombres y personas transgénero</t>
  </si>
  <si>
    <t>Cambio de comportamiento como parte de programas para profesionales del sexo y sus clientes</t>
  </si>
  <si>
    <t>Preservativos como parte de programas para profesionales del sexo y sus clientes</t>
  </si>
  <si>
    <t>Pruebas de VIH y asesoramiento como parte de programas para profesionales del sexo y sus clientes</t>
  </si>
  <si>
    <t>Diagnóstico y tratamiento de ITS como parte de programas para profesionales del sexo y sus clientes</t>
  </si>
  <si>
    <t>Reducción del daño como parte de programas para profesionales del sexo y sus clientes</t>
  </si>
  <si>
    <t>Preservativos como parte de programas para consumidores de drogas inyectables y sus parejas</t>
  </si>
  <si>
    <t>Diagnóstico y tratamiento de ITS como parte de programas para consumidores de drogas inyectables y sus parejas</t>
  </si>
  <si>
    <t>Cambio de agujas y jeringuillas como parte de programas para consumidores de drogas inyectables y sus parejas</t>
  </si>
  <si>
    <t>Terapia de sustitución con opiáceos y otros tratamientos de la drogodependencia como parte de programas para consumidores de drogas inyectables y sus parejas</t>
  </si>
  <si>
    <t>Diagnóstico y tratamiento de la hepatitis vírica como parte de programas para consumidores de drogas inyectables y sus parejas</t>
  </si>
  <si>
    <t>Cambio de comportamiento como parte de programas para otras poblaciones vulnerables</t>
  </si>
  <si>
    <t>Preservativos como parte de programas para otras poblaciones vulnerables</t>
  </si>
  <si>
    <t>Pruebas de VIH y asesoramiento como parte de programas para otras poblaciones vulnerables</t>
  </si>
  <si>
    <t>Diagnóstico y tratamiento de ITS como parte de programas para otras poblaciones vulnerables</t>
  </si>
  <si>
    <t>Cambio de comportamiento como parte de programas para adolescentes y jóvenes</t>
  </si>
  <si>
    <t>Preservativos como parte de programas para adolescentes y jóvenes</t>
  </si>
  <si>
    <t>Pruebas de VIH y asesoramiento como parte de programas para adolescentes y jóvenes</t>
  </si>
  <si>
    <t>Flanco 1: Prevención primaria de la infección por el VIH en mujeres en edad fértil</t>
  </si>
  <si>
    <t>Flanco 2: Prevención de embarazos no deseados entre mujeres que viven con el VIH</t>
  </si>
  <si>
    <t>Flanco 4: Tratamiento, atención y apoyo para madres que viven con el VIH, así como para sus hijos y familias</t>
  </si>
  <si>
    <t>Prevención, diagnóstico y tratamiento de infecciones oportunistas</t>
  </si>
  <si>
    <t>Análisis, revisión y transparencia</t>
  </si>
  <si>
    <t>Encuestas</t>
  </si>
  <si>
    <t>Fuentes de datos económicos y administrativos</t>
  </si>
  <si>
    <t>Sistema de registro civil</t>
  </si>
  <si>
    <t>Gestión de subvenciones</t>
  </si>
  <si>
    <t>Detección de casos y diagnóstico</t>
  </si>
  <si>
    <t>Actividades de colaboración con otros sectores</t>
  </si>
  <si>
    <t>Detección de casos y diagnóstico: TB-MR</t>
  </si>
  <si>
    <t>Tratamiento: TB-MR</t>
  </si>
  <si>
    <t>Presentación de informes rutinaria</t>
  </si>
  <si>
    <t>Mosquiteros tratados con insecticida de larga duración (MILD) – Campaña a gran escala</t>
  </si>
  <si>
    <t>Fumigación de interiores con insecticidas de acción residual (IRS)</t>
  </si>
  <si>
    <t>Otras medidas de control de vectores</t>
  </si>
  <si>
    <t>Seguimiento entomológico</t>
  </si>
  <si>
    <t>Tratamiento en centro sanitario</t>
  </si>
  <si>
    <t>Preparación y respuesta frente a epidemias</t>
  </si>
  <si>
    <t>Gestión de casos integrada en la comunidad</t>
  </si>
  <si>
    <t>Vigilancia de la eficacia terapéutica</t>
  </si>
  <si>
    <t>Malaria grave</t>
  </si>
  <si>
    <t>Mecanismo de copago con el sector privado</t>
  </si>
  <si>
    <t>Gestión de casos del sector privado (otros)</t>
  </si>
  <si>
    <t>Organismo nacional de reglamentación farmacéutica</t>
  </si>
  <si>
    <t>Tratamiento preventivo intermitente (TPI) – en el embarazo</t>
  </si>
  <si>
    <t>Tratamiento preventivo intermitente – en la lactancia</t>
  </si>
  <si>
    <t>Quimioprevención estacional de la malaria</t>
  </si>
  <si>
    <t>Seguimiento y comunicación de la ejecución de leyes y políticas</t>
  </si>
  <si>
    <t>Sostenibilidad financiera</t>
  </si>
  <si>
    <t>Igualdad en el financiamiento de la atención sanitaria</t>
  </si>
  <si>
    <t>Número de MTI/MILD distribuidos a poblaciones vulnerables a través de campañas a gran escala</t>
  </si>
  <si>
    <t>Número y porcentaje de población en riesgo potencialmente cubierta con los mosquiteros tratados con insecticida que se han distribuido (número y porcentaje)</t>
  </si>
  <si>
    <t>Número de visitas ambulatorias por cada 10.000 habitantes</t>
  </si>
  <si>
    <t>Número de trabajadores de salud por cada 10.000 habitantes (informe sobre trabajadores de salud comunitarios, según corresponda)</t>
  </si>
  <si>
    <t>Número de trabajadores de salud contratados en centros de atención primaria en los últimos 12 meses, expresado como porcentaje del objetivo de contratación planificado</t>
  </si>
  <si>
    <t>Tasa anual de retención de los proveedores de servicios en los centros de atención primaria</t>
  </si>
  <si>
    <t>Porcentaje de centros de salud que indican que no tienen desabastecimiento de medicamentos esenciales</t>
  </si>
  <si>
    <t>Gasto gubernamental en materia de salud expresado como porcentaje del gasto general del gobierno</t>
  </si>
  <si>
    <t>Porcentaje de hombres que afirman haber utilizado preservativo en su última relación de sexo anal con otro hombre</t>
  </si>
  <si>
    <t>Proporción de hogares con al menos un MTI para cada dos personas y/o fumigados con insecticidas de acción residual en los últimos 12 meses</t>
  </si>
  <si>
    <t>Proporción de hogares con al menos un MTI</t>
  </si>
  <si>
    <t>Proporción de hogares con al menos un MTI para cada dos personas</t>
  </si>
  <si>
    <t>Porcentaje de mujeres que asisten a los servicios de atención prenatal</t>
  </si>
  <si>
    <t xml:space="preserve">Porcentaje de nacimientos asistidos por un profesional de la salud capacitado </t>
  </si>
  <si>
    <t xml:space="preserve">Porcentaje de profesionales del sexo que viven con el VIH </t>
  </si>
  <si>
    <t>Porcentaje de consumidores de drogas inyectables que viven con el VIH</t>
  </si>
  <si>
    <t>Porcentaje de miembros de otras poblaciones (especificar) que viven con el VIH</t>
  </si>
  <si>
    <t>Vidas salvadas según modelos (basado en los datos epidemiológicos más recientes)</t>
  </si>
  <si>
    <t>Tasa de mortalidad de niños menores de 5 años por cada 1.000 niños nacidos vivos</t>
  </si>
  <si>
    <t>Comentarios y supuestos</t>
  </si>
  <si>
    <t>D. Módulos</t>
  </si>
  <si>
    <t>Módulo</t>
  </si>
  <si>
    <t>Marco de medición por módulo</t>
  </si>
  <si>
    <t xml:space="preserve">Enfoque modular - nota conceptual </t>
  </si>
  <si>
    <t>Supuestos de metas</t>
  </si>
  <si>
    <t>Intervención</t>
  </si>
  <si>
    <t>Presupuesto del módulo</t>
  </si>
  <si>
    <t>Descripción de la intervención</t>
  </si>
  <si>
    <t>Presupuesto de la intervención (solicitud al Fondo Mundial exclusivamente)</t>
  </si>
  <si>
    <t>Otros fondos recibidos para esta intervención (incluido el alcance de las actividades financiadas)</t>
  </si>
  <si>
    <t>Inglés</t>
  </si>
  <si>
    <t/>
  </si>
  <si>
    <t>Numerador</t>
  </si>
  <si>
    <t>Denominador</t>
  </si>
  <si>
    <t xml:space="preserve">Prevención - Población general </t>
  </si>
  <si>
    <t>Prevención - Hombres que tienen relaciones sexuales con hombres y personas transgénero</t>
  </si>
  <si>
    <t>Prevención - Profesionales del sexo y sus clientes</t>
  </si>
  <si>
    <t>Français</t>
  </si>
  <si>
    <t>Remarques et hypothèses</t>
  </si>
  <si>
    <t>Cadre de mesure du module</t>
  </si>
  <si>
    <t>N</t>
  </si>
  <si>
    <t>D</t>
  </si>
  <si>
    <t>Budget consacré au module</t>
  </si>
  <si>
    <t>Description de l'intervention</t>
  </si>
  <si>
    <t>Autres financements obtenus pour cette intervention (précisez la portée des activités financées)</t>
  </si>
  <si>
    <t>Prévention de la transmission de la mère à l'enfant</t>
  </si>
  <si>
    <t>Gestion de programme</t>
  </si>
  <si>
    <t>Lutte antivectorielle</t>
  </si>
  <si>
    <t>Prise en charge</t>
  </si>
  <si>
    <t>Interventions de prévention spécifiques</t>
  </si>
  <si>
    <t>Liens avec la santé génésique, maternelle, néonatale et infantile et violence sexiste</t>
  </si>
  <si>
    <t>Changement de comportement dans le cadre des programmes destinés aux hommes ayant des rapports sexuels avec des hommes et aux transgenres</t>
  </si>
  <si>
    <t>Préservatifs dans le cadre des programmes destinés aux hommes ayant des rapports sexuels avec des hommes et aux transgenres</t>
  </si>
  <si>
    <t>Dépistage du VIH et conseil dans le cadre des programmes destinés aux hommes ayant des rapports sexuels avec des hommes et aux transgenres</t>
  </si>
  <si>
    <t>Diagnostic et traitement des infections sexuellement transmissibles dans le cadre des programmes destinés aux hommes ayant des rapports sexuels avec des hommes et aux transgenres</t>
  </si>
  <si>
    <t>Diagnostic et traitement de l’hépatite virale dans le cadre des programmes destinés aux hommes ayant des rapports sexuels avec des hommes et aux transgenres</t>
  </si>
  <si>
    <t>Changement de comportement dans le cadre des programmes destinés aux professionnels du sexe et à leurs clients</t>
  </si>
  <si>
    <t>Préservatifs dans le cadre des programmes destinés aux professionnels du sexe et à leurs clients</t>
  </si>
  <si>
    <t>Dépistage du VIH et conseil dans le cadre des programmes destinés aux professionnels du sexe et à leurs clients</t>
  </si>
  <si>
    <t>Diagnostic et traitement des infections sexuellement transmissibles dans le cadre des programmes destinés aux professionnels du sexe et à leurs clients</t>
  </si>
  <si>
    <t>Réduction des risques dans le cadre des programmes destinés aux professionnels du sexe et à leurs clients</t>
  </si>
  <si>
    <t>Préservatifs dans le cadre des programmes destinés aux consommateurs de drogues injectables et à leurs partenaires</t>
  </si>
  <si>
    <t>Diagnostic et traitement des infections sexuellement transmissibles dans le cadre des programmes destinés aux consommateurs de drogues injectables et à leurs partenaires</t>
  </si>
  <si>
    <t>Traitements de substitution aux opiacés et autres traitements de la dépendance dans le cadre des programmes destinés aux consommateurs de drogues injectables et à leurs partenaires</t>
  </si>
  <si>
    <t>Diagnostic et traitement de l'hépatite virale dans le cadre des programmes destinés aux consommateurs de drogues injectables et à leurs partenaires</t>
  </si>
  <si>
    <t>Changement de comportement dans le cadre des programmes destinés aux autres populations vulnérables</t>
  </si>
  <si>
    <t>Préservatifs dans le cadre des programmes destinés aux autres populations vulnérables</t>
  </si>
  <si>
    <t>Dépistage du VIH et conseil dans le cadre des programmes destinés aux autres populations vulnérables</t>
  </si>
  <si>
    <t>Diagnostic et traitement des infections sexuellement transmissibles dans le cadre des programmes destinés aux autres populations vulnérables</t>
  </si>
  <si>
    <t>Changement de comportement dans le cadre des programmes destinés aux jeunes et aux adolescents</t>
  </si>
  <si>
    <t>Préservatifs dans le cadre des programmes destinés aux jeunes et aux adolescents</t>
  </si>
  <si>
    <t>Dépistage du VIH et conseil dans le cadre des programmes destinés aux jeunes et aux adolescents</t>
  </si>
  <si>
    <t>Volet 1 : prévention primaire de l'infection à VIH chez les femmes en âge de procréer</t>
  </si>
  <si>
    <t>Volet 2 : prévention des grossesses non désirées chez les femmes vivant avec le VIH</t>
  </si>
  <si>
    <t>Volet 4 : traitement, soins et prise en charge pour les mères vivant avec le VIH, ainsi que leurs enfants et familles</t>
  </si>
  <si>
    <t>Prévention, diagnostic et traitement des infections opportunistes</t>
  </si>
  <si>
    <t>Analyse, examen et transparence</t>
  </si>
  <si>
    <t>Enquête</t>
  </si>
  <si>
    <t>Sources de données administratives et financières</t>
  </si>
  <si>
    <t>Système de registre d’état civil</t>
  </si>
  <si>
    <t>Gestion de subvention</t>
  </si>
  <si>
    <t>Dépistage et diagnostic des maladies</t>
  </si>
  <si>
    <t>Activités concertées avec d'autres secteurs</t>
  </si>
  <si>
    <t>Implication de tous les prestataires de soins</t>
  </si>
  <si>
    <t>Dépistage et diagnostic des maladies : tuberculose multirésistante</t>
  </si>
  <si>
    <t>Traitement : tuberculose multirésistante</t>
  </si>
  <si>
    <t>Communication régulière de l’information</t>
  </si>
  <si>
    <t>Moustiquaires imprégnées d'insecticide de longue durée : campagne à grande échelle</t>
  </si>
  <si>
    <t>Moustiquaires imprégnées d'insecticide de longue durée : distribution régulière</t>
  </si>
  <si>
    <t>Pulvérisation intradomiciliaire d’insecticide à effet rémanent</t>
  </si>
  <si>
    <t>Autres mesures de lutte antivectorielle</t>
  </si>
  <si>
    <t>Surveillance entomologique</t>
  </si>
  <si>
    <t>Traitement en milieu hospitalier</t>
  </si>
  <si>
    <t>Préparation et riposte aux épidémies</t>
  </si>
  <si>
    <t>Prise en charge des cas intégrée au niveau communautaire</t>
  </si>
  <si>
    <t>Surveillance de l'efficacité thérapeutique</t>
  </si>
  <si>
    <t>Paludisme grave</t>
  </si>
  <si>
    <t>Programme de participation du secteur privé</t>
  </si>
  <si>
    <t>Prise en charge dans le secteur privé (autres)</t>
  </si>
  <si>
    <t>Autorité nationale de réglementation des médicaments</t>
  </si>
  <si>
    <t>Traitement préventif intermittent : femmes enceintes</t>
  </si>
  <si>
    <t>Traitement préventif intermittent : nourrissons</t>
  </si>
  <si>
    <t>Chimioprévention du paludisme saisonnier</t>
  </si>
  <si>
    <t>Suivi de la mise en œuvre des législations et des politiques et communication de l'information y afférente</t>
  </si>
  <si>
    <t>Viabilité financière</t>
  </si>
  <si>
    <t>Financement équitable des soins de santé</t>
  </si>
  <si>
    <t>Nombre d'aiguilles et de seringues distribuées par consommateur de drogues injectables, par an et par programme d'échange d'aiguilles et de seringues</t>
  </si>
  <si>
    <t>Nombre de consultations externes pour 10 000 habitants</t>
  </si>
  <si>
    <t>Nombre d'agents de santé pour 10 000 habitants (veuillez également communiquer les informations relatives aux agents de santé communautaires, le cas échéant)</t>
  </si>
  <si>
    <t>Nombre d'agents de santé nouvellement recrutés dans des établissements de soins de santé primaires au cours des 12 derniers mois, exprimé en pourcentage de recrutements prévus</t>
  </si>
  <si>
    <t>Taux annuel de maintien des prestataires de services dans les établissements de soins de santé primaires</t>
  </si>
  <si>
    <t>Pourcentage d'établissements de santé n'ayant pas signalé de rupture de stock de médicaments essentiels</t>
  </si>
  <si>
    <t>Dépenses publiques allouées à la santé, en pourcentage des dépenses publiques globales</t>
  </si>
  <si>
    <t>Pourcentage d'hommes ayant déclaré avoir utilisé un préservatif lors de leur dernier rapport anal avec un partenaire de sexe masculin</t>
  </si>
  <si>
    <t>Proportion de ménages équipés d'au moins une moustiquaire imprégnée d'insecticide pour deux personnes et/ou ayant fait l'objet de pulvérisation intradomiciliaire d'insecticide à effet rémanent au cours des 12 derniers mois</t>
  </si>
  <si>
    <t>Pourcentage de femmes bénéficiant de soins prénatals</t>
  </si>
  <si>
    <t xml:space="preserve">Pourcentage de naissances bénéficiant de l’assistance d’un professionnel de la santé </t>
  </si>
  <si>
    <t>Modélisation du nombre de vies sauvées en fonction des dernières données épidémiologiques</t>
  </si>
  <si>
    <t xml:space="preserve">Pourcentage de travailleurs du sexe vivant avec le VIH </t>
  </si>
  <si>
    <t>Pourcentage de consommateurs de drogues injectables vivant avec le VIH</t>
  </si>
  <si>
    <t>Pourcentage d'autres populations (veuillez préciser) vivant avec le VIH</t>
  </si>
  <si>
    <t>Modélisation du nombre de vies sauvées (en fonction des dernières données épidémiologiques)</t>
  </si>
  <si>
    <t>Taux de mortalité des enfants de moins de 5 ans pour 1 000 naissances vivantes</t>
  </si>
  <si>
    <t>VEUILLEZ INDIQUER ICI LES HYPOTHÈSES DE COÛTS POUR LE BUDGET</t>
  </si>
  <si>
    <t>Il n'est pas obligatoire de fournir des hypothèses de coûts détaillées pour le budget. Toutefois, toute information supplémentaire peut aider le récipiendaire principal et le Secrétariat du Fonds mondial à trouver un terrain d'entente et accélérer le processus de négociation.</t>
  </si>
  <si>
    <t>D. Модули</t>
  </si>
  <si>
    <t>Модуль</t>
  </si>
  <si>
    <t>Система показателей для модуля</t>
  </si>
  <si>
    <t>Общий объем
запрашиваемого финансирования</t>
  </si>
  <si>
    <t xml:space="preserve">Модульный подход — концептуальная записка </t>
  </si>
  <si>
    <t>Целевые предпосылки</t>
  </si>
  <si>
    <t>Мероприятие</t>
  </si>
  <si>
    <t>Бюджет модуля</t>
  </si>
  <si>
    <t>Описание мероприятия</t>
  </si>
  <si>
    <t>Бюджет мероприятия (только для запросов в Глобальный фонд)</t>
  </si>
  <si>
    <t>Предполагаемые затраты, для финансирования которых подается запрос в Глобальный фонд</t>
  </si>
  <si>
    <t>УКАЖИТЕ ЗДЕСЬ ПРЕДПОЛОЖИТЕЛЬНЫЕ БЮДЖЕТНЫЕ ЗАТРАТЫ</t>
  </si>
  <si>
    <t>Подробно расписывать предположительные бюджетные затраты не обязательно, однако если вы предоставите дополнительную информацию, это может способствовать достижению взаимопонимания и согласия между основным реципиентом и Секретариатом Глобального фонда и ускорить переговорный процесс.</t>
  </si>
  <si>
    <t>Комментарии и ориентировочные расчеты</t>
  </si>
  <si>
    <t>Смоделированный показатель спасенных жизней (на основе последних эпидемиологических данных)</t>
  </si>
  <si>
    <t>Уровень смертности детей в возрасте до 5 лет на 1000 живорожденных</t>
  </si>
  <si>
    <t>Английский</t>
  </si>
  <si>
    <t>Ч</t>
  </si>
  <si>
    <t>З</t>
  </si>
  <si>
    <t>Доля домохозяйств, имеющих по крайней мере одну СОИ на двух человек и/или прошедших ОПИДД за последний год</t>
  </si>
  <si>
    <t>Доля домохозяйств, имеющих по крайней мере одну СОИ</t>
  </si>
  <si>
    <t>Доля домохозяйств, имеющих по крайней мере одну СОИ на двух человек</t>
  </si>
  <si>
    <t>Число работников здравоохранения на 10 000 человек населения (при наличии соответствующих данных указывается число общинных медицинских работников)</t>
  </si>
  <si>
    <t>Процентная доля государственных расходов на здравоохранение по отношению к общему объему государственных расходов</t>
  </si>
  <si>
    <t>Репродуктивное здоровье, здоровье матерей, новорожденных и детей и гендерное насилие</t>
  </si>
  <si>
    <t>Тестирование на ВИЧ и консультирование по вопросам ВИЧ в рамках программ для МСМ и целевых групп населения</t>
  </si>
  <si>
    <t>Распространение информации о поведенческих изменениях в рамках программ для работников секс-бизнеса и их клиентов</t>
  </si>
  <si>
    <t>Распространение презервативов в рамках программ для работников секс-бизнеса и их клиентов</t>
  </si>
  <si>
    <t>Тестирование на ВИЧ и консультирование по вопросам ВИЧ в рамках программ для работников секс-бизнеса и их клиентов</t>
  </si>
  <si>
    <t>Диагностика и лечение ИППП в рамках программ для работников секс-бизнеса и их клиентов</t>
  </si>
  <si>
    <t>Снижение вреда в рамках программ для работников секс-бизнеса и их клиентов</t>
  </si>
  <si>
    <t>Распространение презервативов в рамках программ для ПИН и их партнеров</t>
  </si>
  <si>
    <t>Диагностика и лечение ИППП в рамках программ для ПИН и их партнеров</t>
  </si>
  <si>
    <t>Опиоидная заместительная терапия и другие методы лечения наркозависимости в рамках программ для ПИН и их партнеров</t>
  </si>
  <si>
    <t>Диагностика и лечение вирусного гепатита в рамках программ для ПИН и их партнеров</t>
  </si>
  <si>
    <t>Распространение информации о поведенческих изменениях в рамках программ для подростков и молодежи</t>
  </si>
  <si>
    <t>Распространение презервативов в рамках программ для подростков и молодежи</t>
  </si>
  <si>
    <t>Тестирование на ВИЧ и консультирование по вопросам ВИЧ в рамках программ для подростков и молодежи</t>
  </si>
  <si>
    <t>Направление 1: первичная профилактика ВИЧ-инфицирования среди женщин детородного возраста</t>
  </si>
  <si>
    <t>Направление 2: предупреждение нежелательной беременности среди женщин, живущих с ВИЧ</t>
  </si>
  <si>
    <t>Направление 4: надлежащее лечение, уход и поддержка для ВИЧ-инфицированных матерей, их детей и близких</t>
  </si>
  <si>
    <t>Профилактика, диагностика и лечение оппортунистических инфекций</t>
  </si>
  <si>
    <t>Анализ, оценка и прозрачность</t>
  </si>
  <si>
    <t>Надзор</t>
  </si>
  <si>
    <t>Источники административных и финансовых данных</t>
  </si>
  <si>
    <t>Управление грантами</t>
  </si>
  <si>
    <t>Выявление больных и диагностика</t>
  </si>
  <si>
    <t>Комплексные мероприятия с участием других секторов</t>
  </si>
  <si>
    <t>Участие всех поставщиков медицинских услуг⃰</t>
  </si>
  <si>
    <t>Совместные мероприятия с участием других секторов⃰</t>
  </si>
  <si>
    <t>Выявление больных и диагностика: МЛУ-ТБ</t>
  </si>
  <si>
    <t>Лечение: МЛУ-ТБ</t>
  </si>
  <si>
    <t>Регулярная отчетность</t>
  </si>
  <si>
    <t>Сетки, обработанные инсектицидом длительного действия (СОИДД) – массовая кампания</t>
  </si>
  <si>
    <t>Обработка помещений инсектицидами длительного действия</t>
  </si>
  <si>
    <t>Другие меры борьбы с переносчиками</t>
  </si>
  <si>
    <t>Энтомологический мониторинг</t>
  </si>
  <si>
    <t>Стационарное лечение</t>
  </si>
  <si>
    <t>Эпидемиологическая готовность и ответные меры</t>
  </si>
  <si>
    <t>Комплексное ведение больных на уровне сообществ</t>
  </si>
  <si>
    <t>Контроль эффективности лечения</t>
  </si>
  <si>
    <t>Тяжелые случаи малярии</t>
  </si>
  <si>
    <t>Механизм совместного финансирования с участием частного сектора</t>
  </si>
  <si>
    <t>Ведение пациентов частного сектора (другое)</t>
  </si>
  <si>
    <t>Национальный регуляторный орган по медпрепаратам</t>
  </si>
  <si>
    <t>Периодическое профилактическое лечение (ППЛ) – во время беременности</t>
  </si>
  <si>
    <t>Периодическое профилактическое лечение (ППЛ) – в младенческом возрасте</t>
  </si>
  <si>
    <t>Химиопрофилактика сезонной малярии</t>
  </si>
  <si>
    <t>Мониторинг и отчетность в области осуществления права и мер политики</t>
  </si>
  <si>
    <t>Финансовая устойчивость</t>
  </si>
  <si>
    <t>Справедливое финансирование здравоохранения</t>
  </si>
  <si>
    <t>ВИЧ/СПИД</t>
  </si>
  <si>
    <t>Туберкулез</t>
  </si>
  <si>
    <t>УСЗ</t>
  </si>
  <si>
    <t>ППМР</t>
  </si>
  <si>
    <t>Лечение</t>
  </si>
  <si>
    <t>Управление программой</t>
  </si>
  <si>
    <t>Борьба с переносчиками (БсП)</t>
  </si>
  <si>
    <t>Ведение пациентов (ВП)</t>
  </si>
  <si>
    <t>RCM Mesoamerica and La Hispaniola</t>
  </si>
  <si>
    <t>Multicountry Americas</t>
  </si>
  <si>
    <t>Other</t>
  </si>
  <si>
    <t>Autre</t>
  </si>
  <si>
    <t>Otro</t>
  </si>
  <si>
    <t>другой</t>
  </si>
  <si>
    <t>Модульный подход — концептуальная записка</t>
  </si>
  <si>
    <t>Эта таблица содержит инструкции по заполнению модульной формы. Ячейки, выделенные зеленым цветом, заполняются во время переговоров по выделению гранта.</t>
  </si>
  <si>
    <t>Периодическая оценка</t>
  </si>
  <si>
    <t>A. Сведения о программе</t>
  </si>
  <si>
    <t>ЕПФ/ номер гранта:</t>
  </si>
  <si>
    <t>Основные реципиенты</t>
  </si>
  <si>
    <t>(Выберите из списка или добавьте нового)</t>
  </si>
  <si>
    <t>Отчетные периоды</t>
  </si>
  <si>
    <t>Охватываемый период: начало</t>
  </si>
  <si>
    <t>Охватываемый период: конец</t>
  </si>
  <si>
    <t>Дата подачи отчета о реализации программы</t>
  </si>
  <si>
    <t xml:space="preserve">Дата периодической оценки </t>
  </si>
  <si>
    <t>Дата подачи аудиторского отчета</t>
  </si>
  <si>
    <t xml:space="preserve">Период </t>
  </si>
  <si>
    <t>Год 4</t>
  </si>
  <si>
    <t>Год 5</t>
  </si>
  <si>
    <t>B. Цели программы и показатели воздействия</t>
  </si>
  <si>
    <t>Привязка к цели(ям) #</t>
  </si>
  <si>
    <t>Показатель воздействия</t>
  </si>
  <si>
    <t>Исходный уровень</t>
  </si>
  <si>
    <t>Целевые показатели</t>
  </si>
  <si>
    <t>Величина</t>
  </si>
  <si>
    <t xml:space="preserve">Год </t>
  </si>
  <si>
    <t>Источник</t>
  </si>
  <si>
    <t>Дата подачи отчета</t>
  </si>
  <si>
    <t>C. Задачи программы и показатели долгосрочных результатов</t>
  </si>
  <si>
    <t xml:space="preserve">Привязка к задаче(задачам) # </t>
  </si>
  <si>
    <t>Показатель долгосрочного результата</t>
  </si>
  <si>
    <t>Номер задачи и показателя</t>
  </si>
  <si>
    <t>Показатель</t>
  </si>
  <si>
    <t>Сфера предоставления услуг</t>
  </si>
  <si>
    <t>Итоговый целевой показатель предыдущего реализационного периода</t>
  </si>
  <si>
    <t>Последние результаты</t>
  </si>
  <si>
    <t>Суммарные целевые показатели</t>
  </si>
  <si>
    <t>Ответственный основной реципиент (реципиенты)</t>
  </si>
  <si>
    <t>10 главных показателей</t>
  </si>
  <si>
    <t>Указывать расчетные целевые значения показателей, включаемых в модульную форму, не обязательно, однако если вы предоставите дополнительную информацию о том, каким образом определяются целевые показатели, это может способствовать достижению взаимопонимания и согласия между основным реципиентом и Секретариатом Глобального фонда и ускорить переговорный процесс.</t>
  </si>
  <si>
    <t>Выберите значение…</t>
  </si>
  <si>
    <t>Укажите: 1) общие предположения, использованные при расчете целевых показателей; 2) предположительный уровень расширения охвата; 3) показатели численности населения, 4) описание показателей/ пакета услуг; 5) источники данных; 6) другую необходимую информацию.</t>
  </si>
  <si>
    <t>Другое финансирование, полученное для реализации данного мероприятия (включая охват финансируемыми видами деятельности)</t>
  </si>
  <si>
    <t>Число посещений амбулаторных пациентов на 10 000 человек населения</t>
  </si>
  <si>
    <t>Ежегодный уровень удержания медперсонала в учреждениях первичной медико-санитарной помощи</t>
  </si>
  <si>
    <t>Специальные профилактические мероприятия (СПМ)</t>
  </si>
  <si>
    <t>Малярия</t>
  </si>
  <si>
    <t>En esta tabla se proporciona orientación sobre cómo rellenar el Marco de Desempeño. El Marco de Desempeño real se completará en la hoja de trabajo: "Performance Framework." Las celdas destacadas en color verde se completarán durante la negociación de la subvención.</t>
  </si>
  <si>
    <t>Describa lo siguiente: 1) supuestos generales usados al calcular las metas;: 2) tasa de ampliación prevista; 3) estimaciones del tamaño de la población; 4) descripción del indicador/paquete de servicios; 5) fuente de datos; 6) otra información pertinente.</t>
  </si>
  <si>
    <t>Supuestos de costo para la solicitud al Fondo Mundial</t>
  </si>
  <si>
    <t xml:space="preserve">INDIQUE AQUÍ LOS SUPUESTOS DE COSTO PARA EL PRESUPUESTO </t>
  </si>
  <si>
    <t>No es obligatorio indicar supuestos de costo detallados para el presupuesto, pero proporcionar información adicional puede facilitar el entendimiento entre el Receptor Principal y la Secretaría del Fondo Mundial para llegar a un acuerdo y acelerar el proceso de negociación.</t>
  </si>
  <si>
    <t>Prevención - Programas de reducción de daños para consumidores de drogas inyectables y sus parejas</t>
  </si>
  <si>
    <t>Tratamiento, atención y apoyo</t>
  </si>
  <si>
    <t>Examen périodique</t>
  </si>
  <si>
    <t>Veuillez lire attentivement la fiche d'instructions avant de remplir ce modèle</t>
  </si>
  <si>
    <t>A. Détails du programme</t>
  </si>
  <si>
    <t>Numéro SFU :</t>
  </si>
  <si>
    <t>Récipiendaires principaux</t>
  </si>
  <si>
    <t>(Veuillez choisir un récipiendaire principal dans la liste ou en ajouter un nouveau)</t>
  </si>
  <si>
    <t>Période de communication de l'information</t>
  </si>
  <si>
    <t>Période couverte : du</t>
  </si>
  <si>
    <t>Période couverte : au</t>
  </si>
  <si>
    <t>Date de remise du rapport sur les résultats actuels</t>
  </si>
  <si>
    <t>Demande de décaissement (O, N)</t>
  </si>
  <si>
    <t xml:space="preserve">Période </t>
  </si>
  <si>
    <t>Année 4</t>
  </si>
  <si>
    <t>Année 5</t>
  </si>
  <si>
    <t>B. Buts du programme et indicateurs d'impact</t>
  </si>
  <si>
    <t>Indicateur d'impact</t>
  </si>
  <si>
    <t>Données de référence</t>
  </si>
  <si>
    <t>Cibles</t>
  </si>
  <si>
    <t>Valeur</t>
  </si>
  <si>
    <t xml:space="preserve">Année </t>
  </si>
  <si>
    <t>Indicateur d'effet</t>
  </si>
  <si>
    <t>Numéro de l'objectif/indicateur</t>
  </si>
  <si>
    <t>Indicateur</t>
  </si>
  <si>
    <t>Domaine de prestation de services</t>
  </si>
  <si>
    <t>Précédente période de mise en œuvre de la cible finale</t>
  </si>
  <si>
    <t xml:space="preserve">Derniers résultats/données de référence </t>
  </si>
  <si>
    <t>Derniers résultats disponibles</t>
  </si>
  <si>
    <t>Période 1</t>
  </si>
  <si>
    <t>Période 2</t>
  </si>
  <si>
    <t>Période 3</t>
  </si>
  <si>
    <t>Période 4</t>
  </si>
  <si>
    <t>Période 5</t>
  </si>
  <si>
    <t>Période 6</t>
  </si>
  <si>
    <t>Période 7</t>
  </si>
  <si>
    <t>Période 8</t>
  </si>
  <si>
    <t>Période 9</t>
  </si>
  <si>
    <t>Période 10</t>
  </si>
  <si>
    <t>Période 11</t>
  </si>
  <si>
    <t>Période 12</t>
  </si>
  <si>
    <t xml:space="preserve">Récipiendaires principaux responsables </t>
  </si>
  <si>
    <t>VEUILLEZ INDIQUER ICI LES HYPOTHÈSES DE CIBLES CONCERNANT LES INDICATEURS DE PRODUIT ET DE COUVERTURE</t>
  </si>
  <si>
    <t>Hypothèses pour les cibles</t>
  </si>
  <si>
    <t>Budget consacré à l'intervention (demande adressée au Fonds mondial uniquement)</t>
  </si>
  <si>
    <t>Hypothèses des coûts pour la demande adressée au Fonds mondial</t>
  </si>
  <si>
    <t>Prévention - Population générale</t>
  </si>
  <si>
    <t>Prévention - HSM et transgenres</t>
  </si>
  <si>
    <t>Prévention - Professionnels du sexe et leurs clients</t>
  </si>
  <si>
    <t>Prévention - Adolescents et jeunes, scolarisés ou non</t>
  </si>
  <si>
    <t>Prévention - Autres populations vulnérables (préciser)</t>
  </si>
  <si>
    <t>Traitement, prise en charge et soutien</t>
  </si>
  <si>
    <t>INSP</t>
  </si>
  <si>
    <t>Applicant to GF Territory</t>
  </si>
  <si>
    <t>PR GF Territory</t>
  </si>
  <si>
    <t>CountryID</t>
  </si>
  <si>
    <t>TGFCountryCode</t>
  </si>
  <si>
    <t>ISOCountryCode</t>
  </si>
  <si>
    <t>CountryName</t>
  </si>
  <si>
    <t>AFG</t>
  </si>
  <si>
    <t>ALA</t>
  </si>
  <si>
    <t>Aland Islands</t>
  </si>
  <si>
    <t>ALB</t>
  </si>
  <si>
    <t>DZA</t>
  </si>
  <si>
    <t>ASM</t>
  </si>
  <si>
    <t>American Samoa</t>
  </si>
  <si>
    <t>AND</t>
  </si>
  <si>
    <t>Andorra</t>
  </si>
  <si>
    <t>AGO</t>
  </si>
  <si>
    <t>AIA</t>
  </si>
  <si>
    <t>Anguilla</t>
  </si>
  <si>
    <t>ATG</t>
  </si>
  <si>
    <t>Antigua and Barbuda</t>
  </si>
  <si>
    <t>ARG</t>
  </si>
  <si>
    <t>ARM</t>
  </si>
  <si>
    <t>ABW</t>
  </si>
  <si>
    <t>Aruba</t>
  </si>
  <si>
    <t>AUS</t>
  </si>
  <si>
    <t>Australia</t>
  </si>
  <si>
    <t>AUT</t>
  </si>
  <si>
    <t>Austria</t>
  </si>
  <si>
    <t>AZE</t>
  </si>
  <si>
    <t>BHS</t>
  </si>
  <si>
    <t>Bahamas</t>
  </si>
  <si>
    <t>BHR</t>
  </si>
  <si>
    <t>Bahrain</t>
  </si>
  <si>
    <t>BAN</t>
  </si>
  <si>
    <t>BGD</t>
  </si>
  <si>
    <t>BRB</t>
  </si>
  <si>
    <t>Barbados</t>
  </si>
  <si>
    <t>BLR</t>
  </si>
  <si>
    <t>BLG</t>
  </si>
  <si>
    <t>BEL</t>
  </si>
  <si>
    <t>Belgium</t>
  </si>
  <si>
    <t>BLZ</t>
  </si>
  <si>
    <t>BEN</t>
  </si>
  <si>
    <t>BMU</t>
  </si>
  <si>
    <t>Bermuda</t>
  </si>
  <si>
    <t>BTN</t>
  </si>
  <si>
    <t>BOL</t>
  </si>
  <si>
    <t>BIH</t>
  </si>
  <si>
    <t>BOT</t>
  </si>
  <si>
    <t>BWA</t>
  </si>
  <si>
    <t>BRA</t>
  </si>
  <si>
    <t>VGB</t>
  </si>
  <si>
    <t>British Virgin Islands</t>
  </si>
  <si>
    <t>BRU</t>
  </si>
  <si>
    <t>BRN</t>
  </si>
  <si>
    <t>Brunei Darussalam</t>
  </si>
  <si>
    <t>BUL</t>
  </si>
  <si>
    <t>BGR</t>
  </si>
  <si>
    <t>BUR</t>
  </si>
  <si>
    <t>BFA</t>
  </si>
  <si>
    <t>BDI</t>
  </si>
  <si>
    <t>CAM</t>
  </si>
  <si>
    <t>KHM</t>
  </si>
  <si>
    <t>CMR</t>
  </si>
  <si>
    <t>CAN</t>
  </si>
  <si>
    <t>Canada</t>
  </si>
  <si>
    <t>CAP</t>
  </si>
  <si>
    <t>CPV</t>
  </si>
  <si>
    <t>CYM</t>
  </si>
  <si>
    <t>Cayman Islands</t>
  </si>
  <si>
    <t>CAF</t>
  </si>
  <si>
    <t>TCD</t>
  </si>
  <si>
    <t>CHL</t>
  </si>
  <si>
    <t>CHN</t>
  </si>
  <si>
    <t>COL</t>
  </si>
  <si>
    <t>COM</t>
  </si>
  <si>
    <t>COG</t>
  </si>
  <si>
    <t>ZAR</t>
  </si>
  <si>
    <t>COD</t>
  </si>
  <si>
    <t>COK</t>
  </si>
  <si>
    <t>Cook Islands</t>
  </si>
  <si>
    <t>COR</t>
  </si>
  <si>
    <t>CRI</t>
  </si>
  <si>
    <t>CIV</t>
  </si>
  <si>
    <t>HRV</t>
  </si>
  <si>
    <t>CUB</t>
  </si>
  <si>
    <t>CYP</t>
  </si>
  <si>
    <t>Cyprus</t>
  </si>
  <si>
    <t>CZE</t>
  </si>
  <si>
    <t>Czech Republic</t>
  </si>
  <si>
    <t>DNK</t>
  </si>
  <si>
    <t>Denmark</t>
  </si>
  <si>
    <t>DJB</t>
  </si>
  <si>
    <t>DJI</t>
  </si>
  <si>
    <t>DMA</t>
  </si>
  <si>
    <t>Dominica</t>
  </si>
  <si>
    <t>DMR</t>
  </si>
  <si>
    <t>DOM</t>
  </si>
  <si>
    <t>ECU</t>
  </si>
  <si>
    <t>EGY</t>
  </si>
  <si>
    <t>SLV</t>
  </si>
  <si>
    <t>GNQ</t>
  </si>
  <si>
    <t>ERT</t>
  </si>
  <si>
    <t>ERI</t>
  </si>
  <si>
    <t>EST</t>
  </si>
  <si>
    <t>ETH</t>
  </si>
  <si>
    <t>SER</t>
  </si>
  <si>
    <t>SCG</t>
  </si>
  <si>
    <t>ex Serbia-Montenegro</t>
  </si>
  <si>
    <t>FRO</t>
  </si>
  <si>
    <t>Faeroe Islands</t>
  </si>
  <si>
    <t>FLK</t>
  </si>
  <si>
    <t>Falkland Islands (Malvinas)</t>
  </si>
  <si>
    <t>FJI</t>
  </si>
  <si>
    <t>FIN</t>
  </si>
  <si>
    <t>Finland</t>
  </si>
  <si>
    <t>FRA</t>
  </si>
  <si>
    <t>France</t>
  </si>
  <si>
    <t>GUF</t>
  </si>
  <si>
    <t>French Guiana</t>
  </si>
  <si>
    <t>PYF</t>
  </si>
  <si>
    <t>French Polynesia</t>
  </si>
  <si>
    <t>GAB</t>
  </si>
  <si>
    <t>GMB</t>
  </si>
  <si>
    <t>GEO</t>
  </si>
  <si>
    <t>DEU</t>
  </si>
  <si>
    <t>Germany</t>
  </si>
  <si>
    <t>GHN</t>
  </si>
  <si>
    <t>GHA</t>
  </si>
  <si>
    <t>GIB</t>
  </si>
  <si>
    <t>Gibraltar</t>
  </si>
  <si>
    <t>GRC</t>
  </si>
  <si>
    <t>Greece</t>
  </si>
  <si>
    <t>GRL</t>
  </si>
  <si>
    <t>Greenland</t>
  </si>
  <si>
    <t>GRD</t>
  </si>
  <si>
    <t>Grenada</t>
  </si>
  <si>
    <t>GLP</t>
  </si>
  <si>
    <t>Guadeloupe</t>
  </si>
  <si>
    <t>GUM</t>
  </si>
  <si>
    <t>Guam</t>
  </si>
  <si>
    <t>GUA</t>
  </si>
  <si>
    <t>GTM</t>
  </si>
  <si>
    <t>GUE</t>
  </si>
  <si>
    <t>NULL</t>
  </si>
  <si>
    <t>Guernsey</t>
  </si>
  <si>
    <t>GIN</t>
  </si>
  <si>
    <t>GNB</t>
  </si>
  <si>
    <t>GYA</t>
  </si>
  <si>
    <t>GUY</t>
  </si>
  <si>
    <t>HTI</t>
  </si>
  <si>
    <t>VAT</t>
  </si>
  <si>
    <t>Holy See</t>
  </si>
  <si>
    <t>HND</t>
  </si>
  <si>
    <t>HKG</t>
  </si>
  <si>
    <t>Hong Kong</t>
  </si>
  <si>
    <t>HUN</t>
  </si>
  <si>
    <t>Hungary</t>
  </si>
  <si>
    <t>ISL</t>
  </si>
  <si>
    <t>Iceland</t>
  </si>
  <si>
    <t>IDA</t>
  </si>
  <si>
    <t>IND</t>
  </si>
  <si>
    <t>IDN</t>
  </si>
  <si>
    <t>IRN</t>
  </si>
  <si>
    <t>IRQ</t>
  </si>
  <si>
    <t>IRL</t>
  </si>
  <si>
    <t>Ireland</t>
  </si>
  <si>
    <t>Isle of Man</t>
  </si>
  <si>
    <t>ISR</t>
  </si>
  <si>
    <t>Israel</t>
  </si>
  <si>
    <t>ITA</t>
  </si>
  <si>
    <t>Italy</t>
  </si>
  <si>
    <t>JAM</t>
  </si>
  <si>
    <t>JPN</t>
  </si>
  <si>
    <t>Japan</t>
  </si>
  <si>
    <t>JER</t>
  </si>
  <si>
    <t>Jersey</t>
  </si>
  <si>
    <t>JOR</t>
  </si>
  <si>
    <t>KAZ</t>
  </si>
  <si>
    <t>KEN</t>
  </si>
  <si>
    <t>KIR</t>
  </si>
  <si>
    <t>Kiribati</t>
  </si>
  <si>
    <t>PRK</t>
  </si>
  <si>
    <t>KOR</t>
  </si>
  <si>
    <t>Korea (Republic)</t>
  </si>
  <si>
    <t>KOS</t>
  </si>
  <si>
    <t>QNA</t>
  </si>
  <si>
    <t>KWT</t>
  </si>
  <si>
    <t>Kuwait</t>
  </si>
  <si>
    <t>KGZ</t>
  </si>
  <si>
    <t>LAO</t>
  </si>
  <si>
    <t>LVA</t>
  </si>
  <si>
    <t>Latvia</t>
  </si>
  <si>
    <t>LBN</t>
  </si>
  <si>
    <t>Lebanon</t>
  </si>
  <si>
    <t>LSO</t>
  </si>
  <si>
    <t>LBR</t>
  </si>
  <si>
    <t>LBY</t>
  </si>
  <si>
    <t>Libyan Arab Jamahiriya</t>
  </si>
  <si>
    <t>LIE</t>
  </si>
  <si>
    <t>Liechtenstein</t>
  </si>
  <si>
    <t>LTU</t>
  </si>
  <si>
    <t>LUX</t>
  </si>
  <si>
    <t>Luxembourg</t>
  </si>
  <si>
    <t>MCA</t>
  </si>
  <si>
    <t>Macao</t>
  </si>
  <si>
    <t>MKD</t>
  </si>
  <si>
    <t>MDG</t>
  </si>
  <si>
    <t>MLW</t>
  </si>
  <si>
    <t>MWI</t>
  </si>
  <si>
    <t>MYS</t>
  </si>
  <si>
    <t>MDV</t>
  </si>
  <si>
    <t>MAL</t>
  </si>
  <si>
    <t>MLI</t>
  </si>
  <si>
    <t>MLT</t>
  </si>
  <si>
    <t>Malta</t>
  </si>
  <si>
    <t>MHL</t>
  </si>
  <si>
    <t>Marshall Islands</t>
  </si>
  <si>
    <t>MTQ</t>
  </si>
  <si>
    <t>Martinique</t>
  </si>
  <si>
    <t>MRT</t>
  </si>
  <si>
    <t>MVS</t>
  </si>
  <si>
    <t>MUS</t>
  </si>
  <si>
    <t>MYT</t>
  </si>
  <si>
    <t>Mayotte</t>
  </si>
  <si>
    <t>MEX</t>
  </si>
  <si>
    <t>FSM</t>
  </si>
  <si>
    <t>Micronesia (Federated States)</t>
  </si>
  <si>
    <t>MOL</t>
  </si>
  <si>
    <t>MCO</t>
  </si>
  <si>
    <t>Monaco</t>
  </si>
  <si>
    <t>MON</t>
  </si>
  <si>
    <t>MNG</t>
  </si>
  <si>
    <t>MNT</t>
  </si>
  <si>
    <t>MNE</t>
  </si>
  <si>
    <t>MSR</t>
  </si>
  <si>
    <t>Montserrat</t>
  </si>
  <si>
    <t>MOR</t>
  </si>
  <si>
    <t>MAR</t>
  </si>
  <si>
    <t>MOZ</t>
  </si>
  <si>
    <t>MYN</t>
  </si>
  <si>
    <t>MMR</t>
  </si>
  <si>
    <t>NMB</t>
  </si>
  <si>
    <t>NAM</t>
  </si>
  <si>
    <t>NRU</t>
  </si>
  <si>
    <t>Nauru</t>
  </si>
  <si>
    <t>NEP</t>
  </si>
  <si>
    <t>NPL</t>
  </si>
  <si>
    <t>NLD</t>
  </si>
  <si>
    <t>Netherlands</t>
  </si>
  <si>
    <t>ANT</t>
  </si>
  <si>
    <t>Netherlands Antilles</t>
  </si>
  <si>
    <t>NCL</t>
  </si>
  <si>
    <t>New Caledonia</t>
  </si>
  <si>
    <t>NZL</t>
  </si>
  <si>
    <t>New Zealand</t>
  </si>
  <si>
    <t>NIC</t>
  </si>
  <si>
    <t>NGR</t>
  </si>
  <si>
    <t>NER</t>
  </si>
  <si>
    <t>NGA</t>
  </si>
  <si>
    <t>NIU</t>
  </si>
  <si>
    <t>Niue</t>
  </si>
  <si>
    <t>NFK</t>
  </si>
  <si>
    <t>Norfolk Island</t>
  </si>
  <si>
    <t>MNP</t>
  </si>
  <si>
    <t>Northern Mariana Islands</t>
  </si>
  <si>
    <t>NOR</t>
  </si>
  <si>
    <t>Norway</t>
  </si>
  <si>
    <t>OMN</t>
  </si>
  <si>
    <t>Oman</t>
  </si>
  <si>
    <t>PKS</t>
  </si>
  <si>
    <t>PAK</t>
  </si>
  <si>
    <t>PLW</t>
  </si>
  <si>
    <t>Palau</t>
  </si>
  <si>
    <t>PSE</t>
  </si>
  <si>
    <t>Palestine</t>
  </si>
  <si>
    <t>PAN</t>
  </si>
  <si>
    <t>PNG</t>
  </si>
  <si>
    <t>PRY</t>
  </si>
  <si>
    <t>PER</t>
  </si>
  <si>
    <t>PHL</t>
  </si>
  <si>
    <t>PCN</t>
  </si>
  <si>
    <t>Pitcairn</t>
  </si>
  <si>
    <t>POL</t>
  </si>
  <si>
    <t>PRT</t>
  </si>
  <si>
    <t>Portugal</t>
  </si>
  <si>
    <t>PRI</t>
  </si>
  <si>
    <t>Puerto Rico</t>
  </si>
  <si>
    <t>QAT</t>
  </si>
  <si>
    <t>Qatar</t>
  </si>
  <si>
    <t>REU</t>
  </si>
  <si>
    <t>Réunion</t>
  </si>
  <si>
    <t>ROM</t>
  </si>
  <si>
    <t>ROU</t>
  </si>
  <si>
    <t>RUS</t>
  </si>
  <si>
    <t>RWN</t>
  </si>
  <si>
    <t>RWA</t>
  </si>
  <si>
    <t>SHN</t>
  </si>
  <si>
    <t>Saint Helena</t>
  </si>
  <si>
    <t>KNA</t>
  </si>
  <si>
    <t>Saint Kitts and Nevis</t>
  </si>
  <si>
    <t>LCA</t>
  </si>
  <si>
    <t>Saint Lucia</t>
  </si>
  <si>
    <t>SPM</t>
  </si>
  <si>
    <t>Saint Pierre and Miquelon</t>
  </si>
  <si>
    <t>VCT</t>
  </si>
  <si>
    <t>Saint Vincent and Grenadines</t>
  </si>
  <si>
    <t>WSM</t>
  </si>
  <si>
    <t>Samoa</t>
  </si>
  <si>
    <t>SMR</t>
  </si>
  <si>
    <t>San Marino</t>
  </si>
  <si>
    <t>STP</t>
  </si>
  <si>
    <t>SAU</t>
  </si>
  <si>
    <t>Saudi Arabia</t>
  </si>
  <si>
    <t>SNG</t>
  </si>
  <si>
    <t>SEN</t>
  </si>
  <si>
    <t>SRB</t>
  </si>
  <si>
    <t>SYC</t>
  </si>
  <si>
    <t>SLE</t>
  </si>
  <si>
    <t>SGP</t>
  </si>
  <si>
    <t>Singapore</t>
  </si>
  <si>
    <t>SVK</t>
  </si>
  <si>
    <t>Slovakia</t>
  </si>
  <si>
    <t>SVN</t>
  </si>
  <si>
    <t>Slovenia</t>
  </si>
  <si>
    <t>SLB</t>
  </si>
  <si>
    <t>SOM</t>
  </si>
  <si>
    <t>SAF</t>
  </si>
  <si>
    <t>ZAF</t>
  </si>
  <si>
    <t>SSD</t>
  </si>
  <si>
    <t>ESP</t>
  </si>
  <si>
    <t>Spain</t>
  </si>
  <si>
    <t>SRL</t>
  </si>
  <si>
    <t>LKA</t>
  </si>
  <si>
    <t>SUD</t>
  </si>
  <si>
    <t>SDN</t>
  </si>
  <si>
    <t>SUR</t>
  </si>
  <si>
    <t>SJM</t>
  </si>
  <si>
    <t>Svalbard and Jan Mayen Islands</t>
  </si>
  <si>
    <t>SWZ</t>
  </si>
  <si>
    <t>SWE</t>
  </si>
  <si>
    <t>Sweden</t>
  </si>
  <si>
    <t>CHE</t>
  </si>
  <si>
    <t>SYR</t>
  </si>
  <si>
    <t>TWN</t>
  </si>
  <si>
    <t>Taiwan</t>
  </si>
  <si>
    <t>TAJ</t>
  </si>
  <si>
    <t>TJK</t>
  </si>
  <si>
    <t>TNZ</t>
  </si>
  <si>
    <t>TZA</t>
  </si>
  <si>
    <t>THA</t>
  </si>
  <si>
    <t>TMP</t>
  </si>
  <si>
    <t>TLS</t>
  </si>
  <si>
    <t>TGO</t>
  </si>
  <si>
    <t>TKL</t>
  </si>
  <si>
    <t>Tokelau</t>
  </si>
  <si>
    <t>TON</t>
  </si>
  <si>
    <t>Tonga</t>
  </si>
  <si>
    <t>TTO</t>
  </si>
  <si>
    <t>Trinidad and Tobago</t>
  </si>
  <si>
    <t>TUN</t>
  </si>
  <si>
    <t>TUR</t>
  </si>
  <si>
    <t>TKM</t>
  </si>
  <si>
    <t>TCA</t>
  </si>
  <si>
    <t>Turks and Caicos Islands</t>
  </si>
  <si>
    <t>TUV</t>
  </si>
  <si>
    <t>Tuvalu</t>
  </si>
  <si>
    <t>UGD</t>
  </si>
  <si>
    <t>UGA</t>
  </si>
  <si>
    <t>UKR</t>
  </si>
  <si>
    <t>ARE</t>
  </si>
  <si>
    <t>United Arab Emirates</t>
  </si>
  <si>
    <t>GBR</t>
  </si>
  <si>
    <t>United Kingdom</t>
  </si>
  <si>
    <t>USA</t>
  </si>
  <si>
    <t>United States</t>
  </si>
  <si>
    <t>VIR</t>
  </si>
  <si>
    <t>United States Virgin Islands</t>
  </si>
  <si>
    <t>URY</t>
  </si>
  <si>
    <t>UZB</t>
  </si>
  <si>
    <t>VUT</t>
  </si>
  <si>
    <t>Vanuatu</t>
  </si>
  <si>
    <t>VEN</t>
  </si>
  <si>
    <t>Venezuela</t>
  </si>
  <si>
    <t>VTN</t>
  </si>
  <si>
    <t>VNM</t>
  </si>
  <si>
    <t>WLF</t>
  </si>
  <si>
    <t>Wallis and Futuna Islands</t>
  </si>
  <si>
    <t>ESH</t>
  </si>
  <si>
    <t>Western Sahara</t>
  </si>
  <si>
    <t>YEM</t>
  </si>
  <si>
    <t>ZAM</t>
  </si>
  <si>
    <t>ZMB</t>
  </si>
  <si>
    <t>ZAN</t>
  </si>
  <si>
    <t>QNB</t>
  </si>
  <si>
    <t>ZIM</t>
  </si>
  <si>
    <t>ZWE</t>
  </si>
  <si>
    <t>Country</t>
  </si>
  <si>
    <t>Pays</t>
  </si>
  <si>
    <t>País</t>
  </si>
  <si>
    <t>Страна</t>
  </si>
  <si>
    <t>Год</t>
  </si>
  <si>
    <t>Total requested amount</t>
  </si>
  <si>
    <t>Montant total demandé</t>
  </si>
  <si>
    <t>Importe total solicitado</t>
  </si>
  <si>
    <t>Au-delà</t>
  </si>
  <si>
    <t>Свыше</t>
  </si>
  <si>
    <t>Results-based financing</t>
  </si>
  <si>
    <t>Financiación basada en los resultados</t>
  </si>
  <si>
    <t>Финансирование на основе результатов</t>
  </si>
  <si>
    <t>Financement fondé sur les résultats</t>
  </si>
  <si>
    <t>Results-based Financing</t>
  </si>
  <si>
    <t>TB care and prevention</t>
  </si>
  <si>
    <t>Tuberculose/VIH</t>
  </si>
  <si>
    <t>Tuberculose multirésistante</t>
  </si>
  <si>
    <t>Paquete para TB-MR</t>
  </si>
  <si>
    <t>Пакет мер по борьбе с МЛУ-ТБ</t>
  </si>
  <si>
    <t>Removing legal barriers to access</t>
  </si>
  <si>
    <t>RMNCH linkages and gender-based violence (GBV)</t>
  </si>
  <si>
    <t>Prevention, diagnosis and treatment of opportunistic infections</t>
  </si>
  <si>
    <t>Behavioral change as part of programs for MSM and TGs</t>
  </si>
  <si>
    <t>Condoms as part of programs for MSM and TGs</t>
  </si>
  <si>
    <t>HIV testing and counseling as part of programs for MSM and TGs</t>
  </si>
  <si>
    <t>Diagnosis and treatment of STIs as part of programs for MSM and TGs</t>
  </si>
  <si>
    <t>Diagnosis and treatment of viral hepatitis as part of programs for MSM and TGs</t>
  </si>
  <si>
    <t>Behavioral change as part of programs for sex workers and their clients</t>
  </si>
  <si>
    <t>Condoms as part of programs for sex workers and their clients</t>
  </si>
  <si>
    <t>HIV testing and counseling as part of programs for sex workers and their clients</t>
  </si>
  <si>
    <t>Harm reduction as part of programs for sex workers and their clients</t>
  </si>
  <si>
    <t>Behavioral change as part of programs for other vulnerable populations</t>
  </si>
  <si>
    <t>Condoms as part of programs for other vulnerable populations</t>
  </si>
  <si>
    <t>HIV testing and counseling as part of programs for other vulnerable populations</t>
  </si>
  <si>
    <t>Behavioral change as part of programs for adolescent and youth</t>
  </si>
  <si>
    <t>HIV testing and counseling as part of programs for adolescent and youth</t>
  </si>
  <si>
    <t>Long-lasting insecticidal nets (LLIN) - Mass campaign</t>
  </si>
  <si>
    <t>Indoor residual spraying (IRS)</t>
  </si>
  <si>
    <t>Other vector vontrol measures</t>
  </si>
  <si>
    <t>Entomological monitoring</t>
  </si>
  <si>
    <t>Facility-based treatment</t>
  </si>
  <si>
    <t>Integrated community case management (ICCM)</t>
  </si>
  <si>
    <t>Active case detection and investigation (elimination phase)</t>
  </si>
  <si>
    <t>Dépistage et enquête actifs de cas (phase d'élimination)</t>
  </si>
  <si>
    <t>Detección activa de casos e investigación (fase de eliminación)</t>
  </si>
  <si>
    <t>Активное выявление и расследование случаев заболевания (этап ликвидации)</t>
  </si>
  <si>
    <t>Therapeutic efficacy surveillance</t>
  </si>
  <si>
    <t>Severe malaria</t>
  </si>
  <si>
    <t>Private sector co-payment mechanism</t>
  </si>
  <si>
    <t>Ensuring drug quality</t>
  </si>
  <si>
    <t>Intermittent preventive treatment (IPT) - In pregnancy</t>
  </si>
  <si>
    <t>Intermittent preventive treatment (IPT) - In infancy</t>
  </si>
  <si>
    <t>Seasonal malaria chemoprevention</t>
  </si>
  <si>
    <t>Community TB care delivery</t>
  </si>
  <si>
    <t>Key affected populations</t>
  </si>
  <si>
    <t>Case detection and diagnosis: MDR-TB</t>
  </si>
  <si>
    <t>Prevention for MDR-TB</t>
  </si>
  <si>
    <t>Legal aid services and legal literacy</t>
  </si>
  <si>
    <t>Policy, planning, coordination and management</t>
  </si>
  <si>
    <t>Лечение и профилактика ТБ</t>
  </si>
  <si>
    <t>Укрепление систем сообществ</t>
  </si>
  <si>
    <t>Устранение правовых препятствий доступу</t>
  </si>
  <si>
    <t>Предоставление противотуберкулезного лечения на уровне сообщества</t>
  </si>
  <si>
    <t>Основные затронутые группы населения</t>
  </si>
  <si>
    <t>Предоставление противотуберкулезного лечения на уровне сообщества*</t>
  </si>
  <si>
    <t>Основные затронутые группы населения*</t>
  </si>
  <si>
    <t>Профилактика МЛУ-ТБ</t>
  </si>
  <si>
    <t>Другое</t>
  </si>
  <si>
    <t>Политика, планирование, координация и управление</t>
  </si>
  <si>
    <t>Уровень подготовленности медучреждений к предоставлению конкретных услуг</t>
  </si>
  <si>
    <t>Число зарегистрированных случаев всех форм ТБ - бактериологически подтвержденных + клинически диагностированных (новых и рецидивов)</t>
  </si>
  <si>
    <t>Число зарегистрированных бактериологически подтвержденных случаев ТБ (новых и рецидивов)</t>
  </si>
  <si>
    <t>Число СОИ/СОИДД, распространенных в рамках массовых кампаний среди подверженных риску групп населения</t>
  </si>
  <si>
    <t>C</t>
  </si>
  <si>
    <t>HIV/TB</t>
  </si>
  <si>
    <t>VIH/TB</t>
  </si>
  <si>
    <t>ВИЧ/TБ</t>
  </si>
  <si>
    <t>ModLabel</t>
  </si>
  <si>
    <t>CatModRowNbr</t>
  </si>
  <si>
    <t>CatImpactRowNbr</t>
  </si>
  <si>
    <t>ImpactIndId</t>
  </si>
  <si>
    <t>ImpactIndLabel</t>
  </si>
  <si>
    <t>CatOutcomeRowNbr</t>
  </si>
  <si>
    <t>OutcomeIndId</t>
  </si>
  <si>
    <t>OutcomeIndLabel</t>
  </si>
  <si>
    <t>En: Scope and description</t>
  </si>
  <si>
    <t>Fr: Scope and description</t>
  </si>
  <si>
    <t>Es: Scope and description</t>
  </si>
  <si>
    <t>Ru: Scope and description</t>
  </si>
  <si>
    <t>Treatment, care and support</t>
  </si>
  <si>
    <t>TB/HIV</t>
  </si>
  <si>
    <t>Tuberculosis/VIH</t>
  </si>
  <si>
    <t>ТБ/ВИЧ</t>
  </si>
  <si>
    <t>Community systems strengthening</t>
  </si>
  <si>
    <t>Program management</t>
  </si>
  <si>
    <t>MDR-TB</t>
  </si>
  <si>
    <t>Vector control</t>
  </si>
  <si>
    <t>Case management</t>
  </si>
  <si>
    <t>Specific prevention interventions (SPI)</t>
  </si>
  <si>
    <t>Designing, developing and implementing behavioural change programs: including planning, human resources, training, IEC material, targeted mass media campaigns, outreach and peer education. Include programs  tailored for different needs of men, women and girls in the general population , to support male and female condoms, gender norms,  testing and counselling and Male Circumcision .   This includes workplace policies and programs.
Exclude programs for  Key and vulnerable populations and Youth.</t>
  </si>
  <si>
    <t>Promotion and distribution of female and male condoms for HIV prevention including links to Behaviour Change programs. Exclude condoms included as part of PMTCT Prong 2. Exclude programs for  Key and vulnerable populations and Youth.</t>
  </si>
  <si>
    <t>Promotion and provision of medical male circumcision for adults, adolescents and youth including links to Behaviour Change programs, HIV testing and counselling and STI diagnosis and treatment.</t>
  </si>
  <si>
    <t xml:space="preserve">Designing, developing and implementing    provider and client-initiated testing,  community-based HIV Testing and Counselling including outreach, home-based and targeted campaigns.   Include all HIV testing and counselling programs targeting general populations.
Exclude programs for  Key and vulnerable populations. </t>
  </si>
  <si>
    <t xml:space="preserve">Designing, developing and implementing Syndromic and Clinical management  programs of sexually transmitted infections. Exclude programs for  Key and vulnerable populations. </t>
  </si>
  <si>
    <t>Designing, developing and implementing interventions to assure blood safety and apply universal precautions</t>
  </si>
  <si>
    <t>Designing and implementing programs aimed to  strengthen the capacity of families to protect and care for OVC by prolonging the lives of parents and providing economic, psychosocial ,addressing young girls vulnerabilities and other support including  community-based responses and access  to essential services including education, health care, birth registration and others.</t>
  </si>
  <si>
    <t>Designing, developing and implementing gender responsive, women and girls focused HIV services including prevention and responses to gender-based violence, HIV service integration into RMNCH services, promotion of sexual and reproductive health</t>
  </si>
  <si>
    <t>Designing, developing and implementing behavioural change programs  such as  individual-level ,Community-level behavioural interventions, Targeted internet-based strategies, Social marketing-based strategies, Sex venue-based outreach strategies. SGOI strategy.                               
Exclude programs for general population,  youth, and other Key Populations.</t>
  </si>
  <si>
    <t xml:space="preserve">Promotion and distribution of female and male condoms and condom-compatible lubricants for HIV prevention Links to Behaviour Change programs.     </t>
  </si>
  <si>
    <t>Designing, developing and implementing    provider and client-initiated testing,  community-based HIV testing and counselling including outreach, mobile services and partner's testing and targeted campaign, links to care and treatment.  
Exclude HIV testing and counselling programs for general population,  youth, and other Key Populations.</t>
  </si>
  <si>
    <t xml:space="preserve">Designing, developing and implementing Syndromic and Clinical management  programs of sexually transmitted infections </t>
  </si>
  <si>
    <t>Designing, developing and implementing Viral Hepatitis programs targeting PWID including human resources and training , links to Behaviour Change programs, HIV testing and counselling, care and treatment.                                  
Exclude programs for general population and other KPs.</t>
  </si>
  <si>
    <t>Designing, developing and implementing behavioural change programs  such as  individual-level ,Community-level behavioural interventions , Targeted internet-based strategies, Social marketing-based strategies, Sex venue-based outreach strategies: including planning, human resources, training, material,  outreach and peer education.                                         
Exclude programs for general population,  youth, and other Key Populations.</t>
  </si>
  <si>
    <t xml:space="preserve">Promotion and distribution of female and male condoms for HIV prevention  - this includes demand creation , training and distribution. Links to behaviour change programs.     </t>
  </si>
  <si>
    <t>Designing, developing and implementing    provider and client-initiated testing,  community-based HIV testing and counselling including outreach, mobile services and partner's testing and targeted campaign. Links to care and treatment.  Exclude programs for general population,  youth, and other Key Populations.</t>
  </si>
  <si>
    <t>Designing, developing and implementing Syndromic and Clinical management  programs of sexually transmitted infections including links to Reproductive Health services.</t>
  </si>
  <si>
    <t xml:space="preserve">Designing, developing and implementing gender responsive, sex workers friendly services including prevention and responses to gender-based violence, RMNCH services, promotion of sexual and reproductive health. Exclude programs for general population and other Key Populations. </t>
  </si>
  <si>
    <t>Designing, developing and implementing behavioural change programs  such as  individual-level ,Community-level behavioural interventions, Targeted internet-based strategies, Social marketing-based strategies, Sex venue-based outreach strategies: including planning, human resources, training, material,  outreach and peer education. Exclude programs for general population,  youth, and other Key Populations.</t>
  </si>
  <si>
    <t xml:space="preserve">Promotion and distribution  male and female condoms - this includes demand creation , training and distribution. Links to Behaviour Change programs. </t>
  </si>
  <si>
    <t>Designing, developing and implementing    provider and client-initiated testing,  community-based HTC including outreach, mobile services and partner's testing and targeted campaign. Links to care and treatment.  Exclude programs for general population,  youth, and other Key Populations.</t>
  </si>
  <si>
    <t>Designing, developing and implementing Syndromic and Clinical management  programs of sexually transmitted infections</t>
  </si>
  <si>
    <t xml:space="preserve">Designing, developing and implementing Needle &amp; Syringe programs including human resources and training , links to behaviour change programs, HIV testing and counselling, care and treatment. </t>
  </si>
  <si>
    <t>Designing, developing and implementing OST programs including human resources and training , links to Behaviour Change programs, HIV testing and counselling, care and treatment.</t>
  </si>
  <si>
    <t>Designing, developing and implementing Viral Hepatitis programs targeting PWID including human resources and training , links to Behaviour Change programs, HIV testing and counselling, care and treatment. Exclude programs for general population and other Key Populations.</t>
  </si>
  <si>
    <t xml:space="preserve">Promotion and distribution of female and male condoms for HIV prevention  - this includes demand creation , training and distribution. Links to Behaviour Change programs.     </t>
  </si>
  <si>
    <t xml:space="preserve">Designing, developing and implementing HIV testing and counselling:  provider-initiated ,client-initiated and community-based including mobile services and partner's testing. This includes demand creation , training, human resources and links to care and treatment.  </t>
  </si>
  <si>
    <t>Other interventions for adolescent and youth</t>
  </si>
  <si>
    <t>Autres interventions réalisées auprès des jeunes et aux adolescents</t>
  </si>
  <si>
    <t>Otras intervenciones para adolescentes y jóvenes</t>
  </si>
  <si>
    <t>Другие мероприятия для подростков и молодежи</t>
  </si>
  <si>
    <t>Liens avec la santé génésique, maternelle, néonatale et infantile et violence sexiste dans le cadre des programmes destinés aux jeunes et aux adolescents</t>
  </si>
  <si>
    <t>Vínculos entre la salud reproductiva, materna, neonatal e infantil y la violencia de género como parte de programas para adolescentes y jóvenes</t>
  </si>
  <si>
    <t>Репродуктивное здоровье, здоровье матерей, новорожденных и детей и гендерное насилие в рамках программ для подростков и молодежи</t>
  </si>
  <si>
    <t>Designing, developing and implementing behavioural change programs aimed at young people including   individual-level ,Community-level behavioural interventions, Targeted internet-based strategies, Social marketing-based strategies, Sex venue-based outreach strategies: including   outreach and peer education, life and risk-reduction skills. Exclude programs for general population and other Key Populations.</t>
  </si>
  <si>
    <t xml:space="preserve">Promotion and distribution of condoms for sexually active young people  this includes demand creation , training and distribution; Links to Behaviour Change programs.     </t>
  </si>
  <si>
    <t xml:space="preserve">Designing, developing and implementing youth-friendly  HIV testing and counselling programs including   provider-initiated ,client-initiated and community-based HIV testing and counselling including mobile services and partner's testing. This includes demand creation , training, human resources and links to care and treatment.  </t>
  </si>
  <si>
    <t xml:space="preserve">Designing, developing and implementing gender responsive, adolescents and youth friendly services including prevention and responses to violence against children, youth-friendly RMNCH services, promotion of sexual and reproductive health. Exclude programs for general population and other Key Populations. </t>
  </si>
  <si>
    <t>Designing and implementing other specific interventions for young key populations e.g. interventions aimed at young MSM and harm reduction for young people who are injecting drug users.</t>
  </si>
  <si>
    <t xml:space="preserve">Designing, developing and implementing programs aimed at primary prevention of HIV among women of reproductive age within services related to reproductive health such as antenatal care, postpartum/natal care and other health and HIV service delivery points, including working with community structures. </t>
  </si>
  <si>
    <t>Designing, developing and implementing reproductive health programs targeting women living with HIV including linkages and referrals.</t>
  </si>
  <si>
    <t xml:space="preserve">Designing, developing and implementing programs aimed at preventing vertical transmission this includes HIV testing and counselling, ARVs,  interventions along the continuum pregnancy, delivery and breastfeeding. Please include provisions for option A and B. </t>
  </si>
  <si>
    <t xml:space="preserve">Designing, developing and implementing programs aimed to provide HIV care, treatment and support for women found to be positive and their families including Early Infant Diagnosis (EID) </t>
  </si>
  <si>
    <t>Antiretroviral Therapy (ART)</t>
  </si>
  <si>
    <t>Traitement antirétroviral</t>
  </si>
  <si>
    <t>Tratamiento antirretroviral</t>
  </si>
  <si>
    <t>АРТ</t>
  </si>
  <si>
    <t>Designing, developing and implementing comprehensive  pre-ART interventions including confirmation of HIV infection status, staging of the disease, baseline clinical assessment and monitoring before treatment initiation including treatment preparedness.</t>
  </si>
  <si>
    <t xml:space="preserve">Designing, developing and implementing ART programs  for all populations with the exception of prophylaxis under options A and B which are included in the PMTCT module. This includes, first , second and third-line for both adults and children, Treatment as Prevention and provisions for expansion to option B+ as well as Pre and Post-exposure prophylaxis (PrEP and PEP). This includes  links and referrals to  care and support.  </t>
  </si>
  <si>
    <t xml:space="preserve">This includes  Clinical and laboratory monitoring at treatment initiation and during ART. </t>
  </si>
  <si>
    <t>Designing, developing and implementing a comprehensive treatment adherence strategy both at the programmatic/facility level and at the community level.</t>
  </si>
  <si>
    <t>Designing, developing and implementing diagnosis and treatment programs of OIs including Vaccination, diagnosis and treatment of  viral hepatitis- excluding TB.</t>
  </si>
  <si>
    <t xml:space="preserve"> Designing, developing and implementing a comprehensive support program including  psychosocial support; optimizing nutrition and  income generation ..etc. </t>
  </si>
  <si>
    <t>This includes other outpatient health services.</t>
  </si>
  <si>
    <t xml:space="preserve">This includes inpatient care including palliative care.  </t>
  </si>
  <si>
    <t>Engaging all care providers</t>
  </si>
  <si>
    <t>Key Affected Populations</t>
  </si>
  <si>
    <t>This intervention refers to implementation of the 12 elements of TB/HIV collaborative activities, that are aligned with the HIV program. These include- setting up and strengthening a coordinating body for collaborative TB/HIV activities functional at all levels, joint TB and HIV planning to integrate the delivery of TB and HIV services; HIV testing of TB patients and early initiation of ART and CPT for co-infected patients; It also includes screening of PLHIV for TB and rapid molecular tools for TB diagnosis among PLHIV with presumptive TB; IPT, infection control measures. It includes procurement of consumables and drugs which are not covered by the HIV program.</t>
  </si>
  <si>
    <t>This includes engaging public and private providers, traditional healers in TB/HIV control  activities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t>
  </si>
  <si>
    <t xml:space="preserve">Capacity building for community-level service delivery. This includes training and capacity-building of TB servce providers, TB patients, community-based interventions and outreach services for TB patients. </t>
  </si>
  <si>
    <t xml:space="preserve">This include Active case finding among Key Affected Populations and high risk groups such as prisoners, displaced people, migrants and ethnic minorities/indigenous populations, miners, children, urban poor, elderly  and adapting models of TB/HIV care for high risk groups such as people who inject drugs. This includes adapting services to the needs of specific groups to make services people-centered and improve accessibility, appropriateness, and availability. adapt diagnostic and treatment structures to meet needs of key populations, e.g through community-based TB care and prevention, mobile outreach to remote areas, community-based sputum collection, sputum transport arrangements, etc.                                                 </t>
  </si>
  <si>
    <t>This intervention includes collaboration with other service providers for patients with co-morbidities including Reproductive Maternal Neonatal and Child Health (RMNCH), diabetes co-morbidities and collaborative activities for TB /HIV prevention and care with other sectors beyond health</t>
  </si>
  <si>
    <t>Legal and policy environment assessment and law reform</t>
  </si>
  <si>
    <t>Training on rights for officials, health workers and police</t>
  </si>
  <si>
    <t>Community-based monitoring of legal rights</t>
  </si>
  <si>
    <t>Policy advocacy on legal rights</t>
  </si>
  <si>
    <t>Assess the legal and policy environment and share outcomes with those living with or directly affected by the disease. In consultation with them and with human rights experts, develop a measurable, time-bound plan to reform laws and policies, in order to remove barriers to accessing health services. PLEASE SEE THE GLOBAL FUND HUMAN RIGHTS GUIDANCE FOR MORE DETAILS.</t>
  </si>
  <si>
    <t>Provide training for people living with and affected by the disease in their legal rights. Provide access to justice through community paralegals or legal aid programs.</t>
  </si>
  <si>
    <t>Provide training for health officials, health workers and police who must implement rights-based laws and policies.</t>
  </si>
  <si>
    <t xml:space="preserve">Community-based organizations establish and implement mechanisms for ongoing monitoring of laws, policies and their implementation to document barriers to an effective response to the disease. This can include monitoring of individual cases for purposes of sharing with ombudsmen, for litigation, for research reports, and submission to UN human rights mechanisms. </t>
  </si>
  <si>
    <t xml:space="preserve">Community-based organizations and networks of women and key populations implement a time-bound, measurable advocacy plan to advocate for either a) law and policy reform, b) better implementation of existing laws and policies, or c) to create and utilize platforms for social accountability, aimed at removing human rights barriers to accessing health services. </t>
  </si>
  <si>
    <t>Analysis, interpretation and use of data and evidence generated through integrated program reviews, evaluation of whole or a specific component of the program; development and sharing of periodic reports through websites/publications; reviews and evaluations of national health strategies; Operations research- e.g. specific to any of the components of HIV, TB, and Malaria control programs; Model-based (EPP/Spectrum) estimations.</t>
  </si>
  <si>
    <t>Includes establishing systems for periodic (annual) reporting on key health administrative and service availability statistics, such as- Health workforce, inventory of health care providers and institutions; National Health Accounts and sub-accounts; setting up of financial reporting/ accounting systems; annual review of health sector and/or disease program budget and expenditures by funding source; Expenditure studies-e.g. NASA or other spending assessments.</t>
  </si>
  <si>
    <t>Establishing/ strengthening and scale up of  Vital registration information system including Sample Vital Registration systems, strengthening reporting of hospital morbidity and mortality statistics, cause of death, establishment of SMS system of reporting; training of community health workers on reporting vital events, drug stock-outs etc.</t>
  </si>
  <si>
    <r>
      <t xml:space="preserve">Surveys/studies related to assessment of morbidity, mortality, service coverage and behavioral surveys/studies in general population or identified risk groups- e.g. DHS; health and morbidity surveys to assess out-of-pocket expenditures or burden; etc. For example, these could include:
</t>
    </r>
    <r>
      <rPr>
        <b/>
        <i/>
        <u/>
        <sz val="11"/>
        <rFont val="Arial"/>
        <family val="2"/>
      </rPr>
      <t>HIV</t>
    </r>
    <r>
      <rPr>
        <b/>
        <i/>
        <sz val="11"/>
        <rFont val="Arial"/>
        <family val="2"/>
      </rPr>
      <t>:</t>
    </r>
    <r>
      <rPr>
        <sz val="11"/>
        <rFont val="Arial"/>
        <family val="2"/>
      </rPr>
      <t xml:space="preserve"> Surveys measuring trends in HIV sero-prevalence; risk behaviour and KAP surveys, e.g. Integrated Bio Behavioural Surveys (IBBS) in MARPs in low-level and concentrated epidemics; Modes of Transmission studies; Population based surveys, for example, DHS or other nationally representative household surveys); Designing and establishing HIVDR surveillance.
</t>
    </r>
    <r>
      <rPr>
        <b/>
        <i/>
        <u/>
        <sz val="11"/>
        <rFont val="Arial"/>
        <family val="2"/>
      </rPr>
      <t>TB</t>
    </r>
    <r>
      <rPr>
        <b/>
        <i/>
        <sz val="11"/>
        <rFont val="Arial"/>
        <family val="2"/>
      </rPr>
      <t xml:space="preserve">: </t>
    </r>
    <r>
      <rPr>
        <sz val="11"/>
        <rFont val="Arial"/>
        <family val="2"/>
      </rPr>
      <t xml:space="preserve">Surveys related to measuring TB burden, drug resistance, etc; population based surveys, for example, DHS, patient cost surveys; Special surveys to assess access barriers and specific needs of different key populations.
</t>
    </r>
    <r>
      <rPr>
        <b/>
        <i/>
        <u/>
        <sz val="11"/>
        <rFont val="Arial"/>
        <family val="2"/>
      </rPr>
      <t>Malaria</t>
    </r>
    <r>
      <rPr>
        <b/>
        <i/>
        <sz val="11"/>
        <rFont val="Arial"/>
        <family val="2"/>
      </rPr>
      <t>:</t>
    </r>
    <r>
      <rPr>
        <sz val="11"/>
        <rFont val="Arial"/>
        <family val="2"/>
      </rPr>
      <t xml:space="preserve"> Household surveys (e.g. DHS, MICS and MIS) to monitor anemia/ parasitemia prevalence, under-5 mortality and ITN/IRS/IPT/treatment coverage, etc.</t>
    </r>
  </si>
  <si>
    <r>
      <t xml:space="preserve">Establishment/maintenance/strengthening of national HMIS system including DHIS 2; Other systems or sentinel sites for routine data collection, recording and reporting of outpatients, in-patients and deaths– including public, private and community reporting; any related web-based/electronic system to support data reporting from all levels of health system; training; reporting forms and tools with appropriate disaggregation of indicators; Health facility assessment including quality of services; data quality assessment and validation including any specific supervisory visits related to data collection and reporting. 
</t>
    </r>
    <r>
      <rPr>
        <b/>
        <i/>
        <sz val="11"/>
        <rFont val="Arial"/>
        <family val="2"/>
      </rPr>
      <t>For example, these could include:</t>
    </r>
    <r>
      <rPr>
        <sz val="11"/>
        <rFont val="Arial"/>
        <family val="2"/>
      </rPr>
      <t xml:space="preserve">
</t>
    </r>
    <r>
      <rPr>
        <b/>
        <i/>
        <u/>
        <sz val="11"/>
        <rFont val="Arial"/>
        <family val="2"/>
      </rPr>
      <t>HIV</t>
    </r>
    <r>
      <rPr>
        <b/>
        <i/>
        <sz val="11"/>
        <rFont val="Arial"/>
        <family val="2"/>
      </rPr>
      <t>:</t>
    </r>
    <r>
      <rPr>
        <sz val="11"/>
        <rFont val="Arial"/>
        <family val="2"/>
      </rPr>
      <t xml:space="preserve"> Sentinel surveillance (ANC and Key Populations); HIV testing and treatment;  Longitudinal ART patient cohort monitoring over time, ideally nation-wide or in representative sentinel sites: patient adherence &amp; survival (tracking loss-to-follow-up); Data collection and reporting from other service providers (communities and civil society); Reporting on distribution of commodities such as- condoms, needles and syringes, IEC material, etc.; Routine reporting of TB/HIV collaborative activities and infection control measures; etc. 
</t>
    </r>
    <r>
      <rPr>
        <b/>
        <i/>
        <u/>
        <sz val="11"/>
        <rFont val="Arial"/>
        <family val="2"/>
      </rPr>
      <t>TB</t>
    </r>
    <r>
      <rPr>
        <b/>
        <i/>
        <sz val="11"/>
        <rFont val="Arial"/>
        <family val="2"/>
      </rPr>
      <t>:</t>
    </r>
    <r>
      <rPr>
        <sz val="11"/>
        <rFont val="Arial"/>
        <family val="2"/>
      </rPr>
      <t xml:space="preserve"> Routine R &amp; R/ e-TB register; Data collection and reporting from other care providers (PPM, communities and civil society); Routine reporting of TB/HIV collaborative activities and infection control measures; Surveillance systems Standards &amp; Benchmarks checklist applied (case and death notification and vital registration systems); Inventory (e.g. capture-recapture) studies assessing completeness of case/death reporting, including from private sector; etc.
</t>
    </r>
    <r>
      <rPr>
        <b/>
        <i/>
        <u/>
        <sz val="11"/>
        <rFont val="Arial"/>
        <family val="2"/>
      </rPr>
      <t>Malaria</t>
    </r>
    <r>
      <rPr>
        <b/>
        <i/>
        <sz val="11"/>
        <rFont val="Arial"/>
        <family val="2"/>
      </rPr>
      <t>:</t>
    </r>
    <r>
      <rPr>
        <sz val="11"/>
        <rFont val="Arial"/>
        <family val="2"/>
      </rPr>
      <t xml:space="preserve"> Routine systems for reporting on microscopy and RDT tests and anti-malaria treatment; reporting on stock-outs; data collection and reporting from other care providers (private, communities and civil society); reporting on ITN/LLIN distribution, IRS; etc.</t>
    </r>
  </si>
  <si>
    <t>Includes specific Global Fund grant management related activities at the PMU/PR/SR level. These could include- development and submission of grant documents; oversight and technical assistance related to Global Fund grant implementation and management and specific Global Fund requirements; improvement of financial management; supervision from PR to SR level (applicable when the national disease control program is not the PR); human resource planning/ staffing and   overheads, operational costs; coordination with national program, district and local authorities;  quarterly meetings, training, and office/IT equipment at PR/SR level; mobilizing leaders to support implementation and sustainability of the program; Financial monitoring and audits.</t>
  </si>
  <si>
    <t>This includes interventions supporting the PSM capacity for the disease program. For example- capacity building on PSM, Renovating and equipping warehouses</t>
  </si>
  <si>
    <r>
      <rPr>
        <u/>
        <sz val="11"/>
        <rFont val="Arial"/>
        <family val="2"/>
      </rPr>
      <t>For the three diseases</t>
    </r>
    <r>
      <rPr>
        <sz val="11"/>
        <rFont val="Arial"/>
        <family val="2"/>
      </rPr>
      <t xml:space="preserve">, it could include- national program activities at the administrative level outside the point of health care delivery, such as development of national strategic plans and annual operational plans and budgets; oversight, technical assistance and supervision from national to subnational levels; human resource- planning/ staffing and   overheads, operational costs; coordination with district and local authorities; quarterly meetings, training, and office/IT equipment; partnering process including advocacy and public awareness and communication carried out by partners and the national program; mobilizing leaders to support implementation and sustainability of the program. etc. 
</t>
    </r>
    <r>
      <rPr>
        <u/>
        <sz val="11"/>
        <rFont val="Arial"/>
        <family val="2"/>
      </rPr>
      <t>In addition for T</t>
    </r>
    <r>
      <rPr>
        <sz val="11"/>
        <rFont val="Arial"/>
        <family val="2"/>
      </rPr>
      <t xml:space="preserve">B, it could include cross sector policy and planning on TB social determinants and protection (e.g. justice, housing, labour, poverty and social welfare); involvement of Key Affected populations in planning.
</t>
    </r>
    <r>
      <rPr>
        <u/>
        <sz val="11"/>
        <rFont val="Arial"/>
        <family val="2"/>
      </rPr>
      <t>For HSS</t>
    </r>
    <r>
      <rPr>
        <sz val="11"/>
        <rFont val="Arial"/>
        <family val="2"/>
      </rPr>
      <t>, it could include- activities at the local, district, regional and national levels aimed at integrated planning, programmaing, budgeting and  financing health and disease control programs, integrating national disease strategies and budgets into broader health sector stratetgy, development of comprehensive national strategic plans, health sector budget and annual operational plan; oversight, technical assistance and supervision from national to subnational levels.</t>
    </r>
  </si>
  <si>
    <t>Community-based monitoring for accountability</t>
  </si>
  <si>
    <t>Social mobilization, building community linkages, collaboration and coordination</t>
  </si>
  <si>
    <t>Community-based organizations establish and implement mechanisms for ongoing monitoring of health policies and performance and quality of all services, activities, interventions and other factors that are relevant to the disease, including prevention, care and support services, financing of programs, and of issues and challenges in the environment, (such as discrimination and gender-based inequalities), that constitute barriers to an effective response to the disease and to an enabling environment.</t>
  </si>
  <si>
    <t xml:space="preserve">Communities and affected populations conduct consensus, dialogue and advocacy at local and national levels aimed at holding to account responses to the disease, including health services, disease specific programs as well as broader issues such as discrimination, gender inequality and sustainable financing, and aimed at social transformation.  </t>
  </si>
  <si>
    <t>Community action, establishment of community organizations and creation of networking and effective linkages with other actors and broader movements such as human rights and women’s movements.
Strong informal and formal relationships between communities, community actors and other stakeholders enable them to work in complementary and mutually reinforcing ways, maximizing the use of resources and avoiding unnecessary duplication and competition.</t>
  </si>
  <si>
    <t>Capacity building of community sector groups, organizations and networks in a range of areas necessary for them to fulfil their roles in service provision, social mobilization, monitoring and advocacy.  Includes support in planning, institutional and organizational development, systems development, human resources, leadership, and community sector organizing.
Provision of stable, predictable financial resources for communities and appropriate management of financial resources by community groups, organizations and networks.
Provision of technical, material and financial support to the community sector as required to enable them to fulfil roles in service provision, social mobilization, monitoring and advocacy.</t>
  </si>
  <si>
    <t xml:space="preserve">This intervention includes early detection of all forms of TB among all ages. It includes- diagnosis of TB using sputum smear microscopy (ZN and/or LED-FM) and Rapid molecular  tools for early and rapid diagnosis (e.g Xpert MTB/RIF) and also culture and DST; It also includes other tools such as X-rays to support diagnosis among smear-negative and extrapulmonary TB cases, children and PLHIV;  
Additionally it includes activities related to strengthening the delivery of TB services such as renovating and equipping laboratory infrastructure and specimen referral mechanisms from lower to higher level laboratories for additional tests. 
Support for access to diagnosis for poor. </t>
  </si>
  <si>
    <t xml:space="preserve">It includes standard, supervised treatment with first line drugs (FLDs) including paediatric preparations, with social support for patients  with drug-sensitive TB and innovative patients-centred care. Clinical and/or laboratory tests to monitor treatment responses; Additonally it includes activities related to strengthening the delivery of TB services such as renovating and equipping service delivery infrastructure- e.g health facilities. 
Active pharmacovigilance (in the case of use of drugs which have not yet completed Phase III trials) </t>
  </si>
  <si>
    <t>Provision of INH preventive therapy (IPT) for children in contact with bacteriologically confirmed TB cases, administrative controls for infection control</t>
  </si>
  <si>
    <t>This includes engaging public and private providers, traditional healers in TB control  activities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t>
  </si>
  <si>
    <t xml:space="preserve">This include Active case finding among Key Affected Populations and high risk groups such as prisoners, displaced people, migrants and ethnic minorities/indigenous populations, miners, children, urban poor, elderly  and adapting models of TB care for high risk groups.  This includes adapting services to the needs of specific groups to make services people-centered and improve accessibility, appropriateness, and availability; adapt diagnostic and treatment structures to meet needs of key populations, e.g through community community-based TB care and prevention, mobile outreach to remote areas, community-based sputum collection, sputum transport arrangements, etc.                                                                 </t>
  </si>
  <si>
    <t>Collaborating with other service providers for patients with co-morbidities including Reproductive Maternal Neonatal and Child Health (RMNCH), diabetes and collaborative activities for TB prevention and care with other sectors beyond health such as justice, labour, mining, etc.</t>
  </si>
  <si>
    <t xml:space="preserve">Early detection, including the use of rapid molecular diagnostics at decentralized settings and culture and DST in at least reference labs (if not included under community-based TB care and prevention module) </t>
  </si>
  <si>
    <t xml:space="preserve">Provision of supervised second-line treatment for MDR-TB patients delivered through appropriate models of care, with social support, management of adverse drug effects, and monitoring of treatment response by clinical and lab services for patients on treatment; coordination of ARV treatment for patients with HIV coinfection.  Active pharmacovigilance (in the case of use of drugs which have not yet completed Phase III trials)              </t>
  </si>
  <si>
    <t xml:space="preserve">Implementation of infection control measures at all levels, including appropriate administrative measures, coordination of IC activities, personal protection and environmental control measures. </t>
  </si>
  <si>
    <t>This includes engaging all public and private providers in MDR-TB control  activities at all levels (suspecting,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t>
  </si>
  <si>
    <t xml:space="preserve">This include Active case finding among Key Affected Populations and high risk groups such as prisoners, displaced people, migrants and ethnic minorities/indigenous populations, miners, children, urban poor, elderly  and adapting models of MDR-TB care for high risk groups.  This includes adapting services to the needs of specific groups to make services people-centered and improve accessibility, appropriateness, and availability; adapt diagnostic and treatment structures to meet needs of key populations, e.g through community-based TB care and prevention, mobile outreach to remote areas, community-based sputum collection, sputum transport arrangements, etc.                                                                  </t>
  </si>
  <si>
    <t>Collaborating with other service providers for patients with co-morbidities including Reproductive Maternal Neonatal and Child Health (RMNCH), diabetes co-morbidities and collaborative activities for MDR-TB prevention and care with other sectors beyond health</t>
  </si>
  <si>
    <t>IEC/BCC</t>
  </si>
  <si>
    <t>Includes activities related to planning and implementation of mass LLIN distributions, whether targeted to specific population groups or for universal coverage. It includes coordination, planning and budgeting, procurement, logistics, communication, implementation, training, etc.</t>
  </si>
  <si>
    <t>This intervention encompasses efforts to
start, strengthen or scale up continuous delivery of LLINs through antenatal care (ANC) clinics, the Expanded Programme on Immunization (EPI), or other routine services at public and private health facilities, to sustain high LLIN coverage. It includes activities related to- Coordination and Planning; Training; Logistics; Communication; Supervision, etc.</t>
  </si>
  <si>
    <t>It includes planning and implementation of Indoor Residual Spraying campaigns as well as enumeration of households to be sprayed. Activities include procurement of insecticides, equipment, other commodities, IEC material for IRS campaigns, trainings, etc.</t>
  </si>
  <si>
    <t>This includes environmental management strategies that can reduce or eliminate vector breeding grounds, through improved design or operation of water resources development projects; and the use of biological controls (e.g. bacterial larvicides and larvivorous fish) that target and kill vector larvae. In addtion it includes chemical larvicides and adulticides that reduce disease transmission by shortening or interrupting the lifespan of vectors.</t>
  </si>
  <si>
    <t>Includes activities to determine and characterize the dominant mosquito species in the area, vector density, biting behaviour as well as test mosquitoes' susceptibility to insecticides. The activities range from planning for entomological monitoring and implementation, mosquito collection and testing, procurement of entomological equipment, training, maintenance of insectary, etc.</t>
  </si>
  <si>
    <t>It includes advocacy, communication and social mobilization activities related to vector control- Preparation of advocacy kits (including kits for CBOs and NGOs); sensitization and mobilisation events targeting the policy makers and key players; periodic multi-media campaigns, radio and TV instructional series, jingles, billboards and community radio, etc.; development and distributtion of IEC materials; training of community health workers and community volunteers on effective BCC and Community Mobilisation on malaria; periodic sensitization meetings for opinion leaders at community and village level.</t>
  </si>
  <si>
    <t>Includes activities related to testing and treating malaria cases ranging from procuremnt of diagnositic equipment, rapid diagnostic tests, reagents and anti-malaria drugs, quality assurance of laboratories, training of health care providers and technical assistance.</t>
  </si>
  <si>
    <t>Includes refining en epidemic response strategy, providing support to epidemic detection, management of health commodities and supplies, and recruitment and salary support.</t>
  </si>
  <si>
    <t>Includes activities related to testing and treating malaria cases at the community level ranging from procurement rapid diagnostic tests and anti-malaria drugs, , training of health care providers and technical assistance.</t>
  </si>
  <si>
    <t>Includes activities to conduct active case detection / foci investigations, training and technical assistance.</t>
  </si>
  <si>
    <t>Including activities to conduct therapeutic efficacy surveillance including any required technical assistance</t>
  </si>
  <si>
    <t>Includes activities related to treating severe malaria cases from procurement of anti-malaria drugs, support to blood transfusion services, training of health care providers and technical assistance.</t>
  </si>
  <si>
    <t>Includes activities related to the private sector co-payment mechanism including the co-payments and the supporting interventions</t>
  </si>
  <si>
    <t>Includes activities related to testing and treating malaria cases in the private sector ranging from procurement of diagnostic equipment, rapid diagnostic tests, reagents and anti-malaria drugs, quality assurance of laboratories, training of health care providers and technical assistance.</t>
  </si>
  <si>
    <t>Includes activities related to the removal of artemisinin monotherapies, removal of substandard or counterfeit medicines, training and technical assistance</t>
  </si>
  <si>
    <t>It includes advocacy, communication and social mobilization activities related to malaria case mangement- Preparation of advocacy kits (including kits for CBOs and NGOs); sensitization and mobilisation events targeting the policy makers and key players; periodic multi-media campaigns, radio and TV instructional series, jingles, billboards and community radio, etc.; development and distributtion of IEC materials; training of community health workers and community volunteers on effective BCC and Community Mobilisation on malaria; periodic sensitization meetings for opinion leaders at community and village level.</t>
  </si>
  <si>
    <t xml:space="preserve">Includes procurement and provision of of intermittent preventive treatment with sulfadoxine-pyrimethamine during pregnancy. </t>
  </si>
  <si>
    <t>It refers to activities related to administration of a full therapeutic course of sulfadoxine-pyrimethamine delivered through the Expanded Program on immunization (EPI) at defined intervals corresponding to routine vaccination schedules</t>
  </si>
  <si>
    <t>It includes activities (in areas with highly seasonal malaria transmission) related to intermittent administration of full treatment courses of an antimalarial medicine during the malaria season to prevent malarial illness by maintaining therapeutic antimalarial drug concentrations in the blood throughout the period of greatest malarial risk. The activities include procurement of anti-malarials (AQ-SP), pharmacovigilance, drug resistance monitoring, etc.</t>
  </si>
  <si>
    <t>It includes advocacy, communication and social mobilization activities related to specific prevention interventions- Preparation of advocacy kits (including kits for CBOs and NGOs); sensitization and mobilisation events targeting the policy makers and key players; creating demand for ANC attendence, periodic multi-media campaigns, radio and TV instructional series, jingles, billboards and community radio, etc.; development and distributtion of IEC materials; training of community health workers and community volunteers on effective BCC and Community Mobilisation on malaria; periodic sensitization meetings for opinion leaders at community and village level.</t>
  </si>
  <si>
    <t>Includes activities that are aimed at improving effectiveness and efficiency of organizational management systems for service delivery, whether in health facilities or in community based organizations,  such as training healthcare facility managers,  developing and implementing regulations related to service delivery, improving service organization and management systems (e.g. referral system, waste management etc.), developing supervision mechanisms for quality assuance etc. May also include necessary operational inputs (limited to low-income countries and fragile states, please refer to the HSS Guidance Note).  These activities should benefit more than one of the three disease outcomes (HIV, TB, malaria) and may also have broader reach to other health outcomes  (e.g. RMNCH).  Similar activities benefitting only one disease outcomes within HIV, TB and malaria, should be included in respective disease grants.</t>
  </si>
  <si>
    <t>Health and community workers capacity building</t>
  </si>
  <si>
    <t>Scaling up health and community workers</t>
  </si>
  <si>
    <t>Activities that are aimed at imroving health workers' technical capacity in service delivery, provision of care, support, preventive and related social services, which benefit more than one of the three disease outcomes (HIV, TB, malaria), and  may also have broader reach to other health outcomes  (e.g. RMNCH); It may include pre- and in-service training in integrated packages (e.g. IMCI), which cover one or more of HIV, TB, malaria, but may also go beyond the three diseases. Training in single-disease specific areas (e.g. PMTCT) would be funded by relevant disease grants.</t>
  </si>
  <si>
    <t xml:space="preserve">Activities that are aimed at expansion and scaling up skilled and competent  workforce, which primarily benefit more than one of the three disease outcomes (HIV, TB, malaria)  but may also have broader reach to other health outcomes  (e.g. RMNCH).  
Scale-up of multi-disciplinary health workforce (e.g. primary care doctors and nurses, community health workers etc.) may be  included here, as well as providing relevant support to training insitutions. Capacity buildikng of those who are engaged in single disease-specific practice (e.g. at ART clinics, TB dispanseries ), should be supported by relevant disease grant. </t>
  </si>
  <si>
    <t>This includes activities which contribute to planning, developing and implementing health systems-related strategies, policies, regulations, guidelines and protocols with linkages to HIV, TB and malaria outcomes, that may also have broader reach to other health otcomes. May also include improving strategic and operational planning, management, accountability and leadership.</t>
  </si>
  <si>
    <t xml:space="preserve">This includes developing and supporting mechanisms to supervise, monitor and report on the implementation of laws and policies; Ensuring meaningful participation of healthcare stakeholders in national and other consultative forums, including policy, planning and other decision making bodies; </t>
  </si>
  <si>
    <t xml:space="preserve">Includes activities which contribute to improving  adequate provision of financial resources to public, private and non-government/community institutions for effective delivery of    services and disease control programs such as- improving revenue collection, pooling and purchasing for ensuring financial sustainability of service delivery.  </t>
  </si>
  <si>
    <t xml:space="preserve">Activities which contribute to improving  equitable provision of financial resources to public, private and non-government institutions for effective delivery of    services and disease control programs;  </t>
  </si>
  <si>
    <t>Support is provided for activities that strengthen public financial management (PFM) system and processes in the health sector, including (a) strengthening institutions of accountability and civil society to enhance their oversight of public financial management processes and performance, (b) deepening knowledge about current public financial management practices, and (c) developing and implementing relevant tools, regulations and processes for improvement.   Illustrative examples of activities include capacity building of auditing bodies within the health sector, strengthening professional accountancy organizations, increasing awareness and oversight of government public financial management processes by diverse constituencies, improving knowledge of value-for-money challenges and public financial management governance gaps, contributing to improved design of public financial management interventions in the healthcare sector. Activities at the grant management level that are aimed at improving grant financial management (such as building PR and SRs capacity, developing tools and processes for grant budgeting, financial management, monitoring, reporting and accounting) should be requested though the Program Management module.</t>
  </si>
  <si>
    <t>CHMST</t>
  </si>
  <si>
    <t>CH</t>
  </si>
  <si>
    <t>CT</t>
  </si>
  <si>
    <t>CHT</t>
  </si>
  <si>
    <t>CHMT</t>
  </si>
  <si>
    <t>CHMTS</t>
  </si>
  <si>
    <t>Pourcentage d'individus issus de la population cible qui ont bénéficié d'une approche communautaire au travers d'interventions harmonisées de prévention du VIH</t>
  </si>
  <si>
    <t>Porcentaje de individuos de la población objetivo cubiertos por programas de divulgación comunitarios con una intervención de prevención del VIH estandarizada</t>
  </si>
  <si>
    <t>Pourcentage d'orphelins et d'enfants vulnérables âgés de 0 à 17 ans qui vivent dans des foyers ayant bénéficié d'une aide extérieure gratuite pour leur prise en charge, conformément aux directives nationales</t>
  </si>
  <si>
    <t>Porcentaje de hombres que tienen relaciones sexuales con hombres a los que han llegado intervenciones de prevención del VIH a nivel individual o de grupo reducido basadas en pruebas o que cumplen los niveles mínimos exigidos</t>
  </si>
  <si>
    <t>Pourcentage d'hommes ayant des rapports sexuels avec des hommes, calculés à partir de données probantes et/ou répondant aux normes minimales requises, qui ont bénéficié d'interventions de prévention du VIH menées individuellement et/ou en petits groupes</t>
  </si>
  <si>
    <t>Pourcentage de professionnels du sexe, calculés à partir de données probantes et/ou répondant aux normes minimales requises, qui ont bénéficié d'interventions de prévention du VIH menées individuellement et/ou en petits groupes</t>
  </si>
  <si>
    <t>Pourcentage de consommateurs de drogues injectables, calculés à partir de données probantes et/ou répondant aux normes minimales requises, qui ont bénéficié d'interventions de prévention du VIH menées individuellement et/ou en petits groupes</t>
  </si>
  <si>
    <t>Pourcentage d'autres populations (veuillez préciser), calculés à partir de données probantes et/ou répondant aux normes minimales requises, qui ont bénéficié d'interventions de prévention du VIH menées individuellement et/ou en petits groupes</t>
  </si>
  <si>
    <t>Pourcentage d'autres populations (veuillez préciser) qui ont fait un test VIH et connaissent les résultats</t>
  </si>
  <si>
    <t>Porcentaje de otras poblaciones (especificar) que se han sometido a una prueba del VIH y conocen los resultados</t>
  </si>
  <si>
    <t>Porcentaje de jóvenes entre 10 y 24 años beneficiarios de formación de aptitudes para la vida relativas al VIH en escuelas</t>
  </si>
  <si>
    <t>Pourcentage de jeunes âgés de 10 à 24 ans ayant reçu une formation sur le VIH fondée sur les compétences pratiques en milieu scolaire</t>
  </si>
  <si>
    <t>Porcentaje de bebés nacidos de mujeres seropositivas que reciben pruebas virológicas para el VIH en sus dos primeros meses de vida</t>
  </si>
  <si>
    <t>Pourcentage de nourrissons, nés de femmes infectées par le VIH, ayant bénéficié d'un dépistage du VIH dans les 2 mois qui ont suivi leur naissance</t>
  </si>
  <si>
    <t>Pourcentage d'établissements de santé dispensant des traitements antirétroviraux qui ont connu une rupture de stock pour au moins l'un des médicaments antirétroviraux requis au cours des 12 derniers mois</t>
  </si>
  <si>
    <t>Porcentaje de centros de salud que administran terapia antirretroviral y han experimentado desabastecimiento de al menos un medicamento antirretroviral necesario en los últimos 12 meses</t>
  </si>
  <si>
    <t>Porcentaje de equipos informadores que presentan los informes puntualmente conforme a las directrices nacionales</t>
  </si>
  <si>
    <t>Porcentaje de equipos informadores (distritos o unidades de gestión básicas) que no indican agotamiento de medicamentos contra la tuberculosis de primera línea el último día del trimestre</t>
  </si>
  <si>
    <t>Pourcentage de la population protégée par la pulvérisation intradomiciliaire au cours des 12 derniers mois</t>
  </si>
  <si>
    <t>Porcentaje de centros de salud de sector público o centros del sector privado sin agotamiento de artículos clave por mes (notificar también los trabajadores de salud comunitarios sin desabastecimiento)</t>
  </si>
  <si>
    <t>Porcentaje de mujeres que acuden a servicios de atención prenatal que recibieron al menos tres dosis de tratamiento preventivo intermitente</t>
  </si>
  <si>
    <t>Scope and description of intervention package</t>
  </si>
  <si>
    <t>NbrOfInt</t>
  </si>
  <si>
    <t>&lt;= Framework offset from top</t>
  </si>
  <si>
    <t>ModuleStartsOnFwkRow</t>
  </si>
  <si>
    <t>FirstIntOnCatIntRow</t>
  </si>
  <si>
    <t>IntLabel</t>
  </si>
  <si>
    <t>ScopeLabel</t>
  </si>
  <si>
    <t>NbrOfCovInd</t>
  </si>
  <si>
    <t>FirstCovIndOnCatCovRow</t>
  </si>
  <si>
    <t>IntRow</t>
  </si>
  <si>
    <t>CovRow</t>
  </si>
  <si>
    <t>Охват и описание пакета мероприятий</t>
  </si>
  <si>
    <t xml:space="preserve">Это мероприятие включает раннее выявление всех форм туберкулеза во всех возрастных группах, в том числе: диагностику ТБ с использованием микроскопии мокроты (с применением солей цинка и/или флуоресцентной микроскопии (ФМ) и LED-приставки); использование систем быстрого молекулярного тестирования для быстрого и раннего диагностирования (например, тест-системы Xpert MTB/RIF), а также бактериологическое исследование и тестирование лекарственной чувствительности (ТЛЧ). Оно также включает и другие инструменты, такие как радиологические методы, в качестве вспомогательных средств диагностики в случаях с отрицательным мазком мокроты, внелегочного ТБ, детей и ЛЖВ.
Кроме того, мероприятие включает меры по укреплению систем предоставления услуг в рамках борьбы с ТБ, такие как модернизация и переоснащение лабораторной инфраструктуры и механизмов передачи образцов из лабораторий низшего уровня в лаборатории высшего уровня для проведения дополнительных тестов.
Поддержка доступа к диагностике для неимущих лиц.
 </t>
  </si>
  <si>
    <t xml:space="preserve">Включает стандартное лечение под наблюдением с применением препаратов первого ряда (ППР), в том числе педиатрических препаратов; социальную поддержку пациентов с лекарственно чувствительным ТБ и инновационные методы индивидуального ухода за пациентами; клиническое и/или лабораторное тестирование в целях мониторинга эффективности лечения. Кроме того, мероприятие включает меры по укреплению систем предоставления услуг в рамках борьбы с ТБ, такие как модернизация и переоснащение инфраструктуры по предоставлению услуг, например медицинских учреждений.
Активный фармаконадзор (в случае использования препаратов, по которым еще не завершены испытания фазы III).
</t>
  </si>
  <si>
    <t>Предоставление периодического профилактического лечения (ППЛ) при помощи изониазида для детей, находящихся в контакте с больными с бактериологически подтвержденным туберкулезом; административный надзор за осуществлением противоинфекционных мер.</t>
  </si>
  <si>
    <t xml:space="preserve">Включает участие государственных и частных поставщиков услуг, а также народных целителей в борьбе с туберкулезом (диагностика, лечение и последующее ведение пациентов). Государственно-частные поставщики (ГЧП) услуг – это частные учреждения, не включенные в национальную программу борьбы с туберкулезом (НПБТ) (в том числе частные некоммерческие и коммерческие клиники и больницы). ГЧП включают государственные учреждения, осуществляющие сотрудничество с НПБТ, но не включенные в НПБТ.
Укрепление потенциала по предоставлению услуг на уровне сообщества. Включает подготовку и расширение возможностей поставщиков услуг в связи с ТБ и пациентов с туберкулезом; мероприятия на уровне сообщества и аутрич-услуги для пациентов с туберкулезом.
</t>
  </si>
  <si>
    <t>Укрепление потенциала по предоставлению услуг на уровне сообщества. Включает подготовку и расширение возможностей поставщиков услуг в связи с ТБ и пациентов с туберкулезом; мероприятия на уровне сообщества и аутрич-услуги для пациентов с туберкулезом.</t>
  </si>
  <si>
    <t xml:space="preserve">Включает активное выявление больных среди основных затронутых групп населения и групп населения, подверженных повышенному риску, таких как заключенные, перемещенные лица, мигранты и этнические меньшинства/ коренное население, шахтеры, дети, городская беднота, пожилые люди, а также адаптацию моделей борьбы с ТБ с учетом потребностей групп населения, подверженных повышенному риску. Включает адаптацию услуг к потребностям конкретных групп населения в целях ориентации услуг на людей и расширения доступа, целесообразности и наличия услуг; адаптацию диагностических и лечебных структур для удовлетворения потребностей основных затронутых групп населения, например предоставление услуг по уходу и профилактике в связи с ТБ на уровне сообщества, использование в отдаленных районах мобильных пунктов помощи по принципу аутрич; сбор проб мокроты на уровне сообщества; внедрение механизмов перевозки проб мокроты и т.д.                                                                 </t>
  </si>
  <si>
    <t>Сотрудничество с другими поставщиками услуг для пациентов с сопутствующими заболеваниями, в том числе услуги в рамках программ репродуктивного здоровья, здоровья матерей, новорожденных и детей (РЗМНД), программы по диабету и комплексные меры профилактики и лечения ТБ с участием других секторов, помимо сектора здравоохранения, таких как правосудие, занятость, горнодобывающая промышленность и т.д.</t>
  </si>
  <si>
    <t>Это мероприятие включает выполнение 12 элементов, входящих в комплексные меры борьбы с коинфекцией ТБ/ВИЧ и согласованных с программой по ВИЧ. Включает создание и укрепление действующего на всех уровнях координационного органа по борьбе с коинфекцией ТБ/ВИЧ; планирование и согласование мер борьбы с ТБ и ВИЧ, в том числе предоставление услуг в связи с ТБ и ВИЧ; тестирование на ВИЧ пациентов с туберкулезом, раннее начало АРТ и профилактической терапии с помощью котримоксазола (ПТК) у пациентов с коинфекцией; а также скрининг на туберкулез среди ЛЖВ и быстрое молекулярное диагностическое тестирование на ТБ среди ЛЖВ с предполагаемым туберкулезом; ПТК, противоинфекционные меры. Включает также закупку расходных материалов и лекарственных средств, не включенных в программу по ВИЧ.</t>
  </si>
  <si>
    <t>Включает участие государственных и частных поставщиков услуг, а также народных целителей в борьбе с коинфекцией ТБ/ВИЧ (диагностика, лечение и последующее ведение пациентов). Государственно-частные поставщики (ГЧП) услуг – это частные учреждения, не включенные в национальную программу борьбы с туберкулезом (НПБТ) (в том числе частные некоммерческие и коммерческие клиники и больницы). ГЧП включают государственные учреждения, осуществляющие сотрудничество с НПБТ, но не включенные в НПБТ.</t>
  </si>
  <si>
    <t xml:space="preserve">Включает активное выявление больных среди основных затронутых групп населения и групп населения, подверженных повышенному риску, таких как заключенные, перемещенные лица, мигранты и этнические меньшинства/ коренное население, шахтеры, дети, городская беднота, пожилые люди, а также адаптацию моделей борьбы с ТБ с учетом потребностей групп населения, подверженных повышенному риску. Включает адаптацию услуг к потребностям конкретных групп населения в целях ориентации услуг на людей и расширения доступа, целесообразности и наличия услуг; адаптацию диагностических и лечебных структур для удовлетворения потребностей основных затронутых групп населения, например предоставление услуг по уходу и профилактике в связи с ТБ на уровне сообщества, использование в отдаленных районах мобильных пунктов помощи по принципу аутрич; сбор проб мокроты на уровне сообщества; внедрение механизмов перевозки проб мокроты и т.д.                                                </t>
  </si>
  <si>
    <t>Это мероприятие включает сотрудничество с другими поставщиками услуг для пациентов с сопутствующими заболеваниями, в том числе услуги в рамках программ репродуктивного здоровья, здоровья матерей, новорожденных и детей (РЗМНД), программы по диабету и комплексные меры профилактики и лечения ТБ с участием других секторов, помимо сектора здравоохранения.</t>
  </si>
  <si>
    <t>Раннее выявление, включая применение быстрой молекулярной диагностики в децентрализованных учреждениях, а также бактериологическое исследование и тестирование лекарственной чувствительности (ТЛЧ), по крайней мере, в контрольных лабораториях (если не включено в модуль по предоставлению услуг по уходу и профилактике в связи с ТБ на уровне сообщества).</t>
  </si>
  <si>
    <t xml:space="preserve">Предоставление лечения второго ряда под наблюдением пациентам с МЛУ-ТБ в рамках соответствующих моделей предоставления ухода и социальной поддержки; устранение побочных эффектов в результате приема лекарственных средств, а также мониторинг эффективности лечения пациентов, проходящих лечение, клиническими и лабораторными службами; координация АРВ-лечения пациентов с сочетанной ВИЧ-инфекцией. Активный фармаконадзор (в случае использования препаратов, по которым еще не завершены испытания фазы III).
 </t>
  </si>
  <si>
    <t>Применение противоинфекционных мер на всех уровнях, включая соответствующие административные меры, координацию деятельности в рамках противоинфекционных мер, индивидуальную защиту и меры экологического контроля.</t>
  </si>
  <si>
    <t>Включает участие государственных и частных поставщиков услуг по борьбе с МЛУ-ТБ на всех уровнях (предполагаемые случаи, диагностика, лечение и последующее ведение пациентов). Государственно-частные поставщики (ГЧП) услуг – это частные учреждения, не включенные в национальную программу борьбы с туберкулезом (НПБТ) (в том числе частные некоммерческие и коммерческие клиники и больницы). ГЧП включают государственные учреждения, осуществляющие сотрудничество с НПБТ, но не включенные в НПБТ.</t>
  </si>
  <si>
    <t xml:space="preserve">Включает активное выявление больных среди основных затронутых групп населения и групп населения, подверженных повышенному риску, таких как заключенные, перемещенные лица, мигранты и этнические меньшинства/ коренное население, шахтеры, дети, городская беднота, пожилые люди, а также адаптацию моделей борьбы с МЛУ-ТБ с учетом потребностей групп населения, подверженных повышенному риску. Включает адаптацию услуг к потребностям конкретных групп населения в целях ориентации услуг на людей и расширения доступа, целесообразности и наличия услуг; адаптацию диагностических и лечебных структур для удовлетворения потребностей основных затронутых групп населения, например предоставление услуг по уходу и профилактике в связи с ТБ на уровне сообщества, использование в отдаленных районах мобильных пунктов помощи по принципу аутрич; сбор проб мокроты на уровне сообщества; внедрение механизмов перевозки проб мокроты и т.д.                                                                  </t>
  </si>
  <si>
    <t>Сотрудничество с другими поставщиками услуг для пациентов с сопутствующими заболеваниями, включая услуги в рамках программ репродуктивного здоровья, здоровья матерей, новорожденных и детей (РЗМНД), программы по диабету и комплексные меры профилактики и лечения ТБ с участием других секторов, помимо сектора здравоохранения.</t>
  </si>
  <si>
    <t>Разработка и внедрение организациями сообществ механизмов постоянного мониторинга законов и политики в области здравоохранения, а также эффективности и качества всех услуг, видов деятельности, мероприятий и других факторов, имеющих отношение к конкретному заболеванию, включая профилактику, уход и поддержку, финансирование программ, а также рассмотрение средовых вопросов и факторов (например, нарушение прав человека, криминализация и гендерное неравенство), препятствующих эффективной борьбе с заболеваниями, и создание благоприятных условий.</t>
  </si>
  <si>
    <t>Достижение консенсуса в отношении моделей поведения среди сообществ и затронутых групп населения; проведение на местном и национальном уровнях диалога и адвокационной деятельности, направленных на установление ответственности за принятие мер в ответ на эпидемии, в том числе со стороны медицинских служб, программ борьбы с конкретными заболеваниями; а также рассмотрение более широких вопросов, таких как справедливость, права человека и устойчивое финансирование, ориентированных на обеспечение социальных преобразований.</t>
  </si>
  <si>
    <t xml:space="preserve">CУкрепление потенциала групп, организаций и сетей, представляющих сообщества, в таких областях, как: разработка программ, укрепление институционального и организационного потенциала, создание систем, людские ресурсы, лидерство и создание организаций сообществ.
Разработка систем, обеспечивающих наличие устойчивых и предсказуемых финансовых ресурсов для поддержки сообществ и соответствующего управления финансовыми ресурсами со стороны групп, организаций и сетей сообществ.
Разработка систем, обеспечивающих доступ сообществ к технической, материальной и финансовой поддержке.
</t>
  </si>
  <si>
    <t xml:space="preserve">Регулярный сбор данных, учет и отчетность с применением информационной системы управления здравоохранением (ИСУЗ), текущий учет и отчетность/ ведение электронного реестра больных ТБ; отчетность об израсходовании запасов, сбор данных другими поставщиками услуг (ГЧП), сообщества и гражданское общество) и их отчетность; текущая отчетность о комплексных мерах борьбы с коинфекцией ТБ/ВИЧ; отчетность о противоинфекционных мерах; использование в системах надзора контрольного перечня стандартов и критериев (регистрация случаев инфицирования и случаев смерти, системы регистрации актов гражданского состояния); инвентаризационные исследования (например, по методу первичного и повторного обследования) для оценки полноты отчетности о случаях инфицирования и случаях смерти, в том числе в рамках частного сектора; изготовление форм отчетности; подготовка персонала по вопросам ввода данных и составления отчетности; оценка медицинских учреждений, включая оценку качества услуг, оценку и проверку качества данных, включая любые целевые проверки на местах, связанные со сбором данных и отчетностью.  </t>
  </si>
  <si>
    <t>Анализ, интерпретация и использование информации и фактических данных, собранных в рамках оценки программ по ТБ, оценки программ в целом или конкретных компонентов программ, другие консультации; составление и распространение квартальных, полугодовых или годовых отчетов через веб-сайты/ путем опубликования; операционные обследования по конкретным компонентам деятельности/ областям борьбы с туберкулезом.</t>
  </si>
  <si>
    <t>Обследования, связанные с измерением бременем ТБ, показателей лекарственной устойчивости и т.д.; обследования на основе опроса населения, например обследования в области демографии и здравоохранения (ОДЗ), обследования затрат на лечение пациентов; специальные исследования для оценки факторов, препятствующих доступу, и конкретных потребностей различных основных затронутых групп населения.</t>
  </si>
  <si>
    <t xml:space="preserve">Включает создание систем регулярной (годовой) статистической отчетности по основным имеющимся показателям, касающимся управления системой здравоохранения и доступа к услугам, таким как кадровые ресурсы здравоохранения, перечень поставщиков услуг и медицинских учреждений.
Национальные счета здравоохранения и субсчета по ТБ; ежегодный обзор бюджета НПБТ и расходов в разбивке по источникам финансирования; анализ расходов (в соответствии с рекомендациями ВОЗ в отношении отчетности в рамках Партнерства «Остановить ТБ»).
Создание и поддержание информационной системы управления логистикой (ИСУЛ).
</t>
  </si>
  <si>
    <t>Создание/ укрепление и расширение информационной системы регистрации актов гражданского состояния, включая систему регистрации выборочных основных показателей; укрепление отчетности о заболеваемости и смертности на основе больничной статистики; отчетность в отношении причин смертности; создание системы отчетности с использованием коротких сообщений (SMS); обучение общинных медработников по вопросам отчетности в рамках регистрации актов гражданского состояния и отчетности в отношении израсходования запасов лекарственных средств и т.д.</t>
  </si>
  <si>
    <t>Включает деятельность в рамках национальных программ на административном уровне вне пунктов предоставления медицинской помощи, такую как разработка национальных стратегических планов и годовых оперативных планов и бюджетов; надзор, техническая поддержка и надзор на национальном и субнациональном уровнях; планирование людских ресурсов/ кадровое планирование, а также исчисление накладных и эксплуатационных расходов; координация деятельности с районными и местными органами власти; проведение квартальных совещаний, обучение персонала и приобретение офисного оборудования/ компьютерной техники; установление партнерских процессов, включая проведение информационно-разъяснительной деятельности и повышение осведомленности общественности по вопросам борьбы с ТБ, а также расширение коммуникации с участием партнеров и в рамках программы борьбы с туберкулезом; мобилизация лидеров в целях поддержки реализации и устойчивости программ; разработка межсекторальных стратегий и межсекторальное планирование с использованием социальных детерминантов применительно к ТБ и социальной защите (например, справедливость, жилье, труд, бедность и социальное обеспечение); привлечение основных затронутых групп населения к разработке программ.</t>
  </si>
  <si>
    <t>Включает конкретные виды деятельности, связанные с управлением грантами Глобального фонда, на уровне подразделения по управлению проектами/ основного реципиента/ субреципиента. Эти виды деятельности могут включать разработку и представление документов гранта; надзора и техническую поддержку в связи с реализацией грантов Глобального фонда и управления ими, а также выполнение конкретных требований Глобального фонда; надзор на уровне основного реципиента/ субреципиента (в случаях, когда основным реципиентом не является НПБТ); планирование людских ресурсов/ кадровое планирование, а также исчисление накладных и эксплуатационных расходов; координация деятельности с районными и местными органами власти; проведение квартальных совещаний, обучение персонала и приобретение офисного оборудования/ компьютерной техники; мобилизация лидеров в целях поддержки реализации и устойчивости программ; финансовый контроль и аудиторские проверки.</t>
  </si>
  <si>
    <t>Включает укрепление потенциала в области управления закупками и снабжением (УЗС), модернизацию и переоснащение складов.</t>
  </si>
  <si>
    <t>Modular Approach - Measurement Framework</t>
  </si>
  <si>
    <t>Description</t>
  </si>
  <si>
    <t>(Includes human resources required under each intervention)</t>
  </si>
  <si>
    <t>(Y compris les ressources humaines nécessaires dans chaque intervention)</t>
  </si>
  <si>
    <t>(Incluye los recursos humanos necesarios en cada intervención)</t>
  </si>
  <si>
    <t>Make sure to update component selection if you change language =&gt;</t>
  </si>
  <si>
    <t>Assurez-vous de mettre à jour la sélection du composant si vous changez la langue =&gt;</t>
  </si>
  <si>
    <t>Asegúrese de actualizar la selección de componente si cambia de idioma =&gt;</t>
  </si>
  <si>
    <t>Не забудьте обновить выбор компонента, если вы измените язык =&gt;</t>
  </si>
  <si>
    <t>Date</t>
  </si>
  <si>
    <t>Who</t>
  </si>
  <si>
    <t>What</t>
  </si>
  <si>
    <t>Måns T</t>
  </si>
  <si>
    <t>Changed the TB framework entirely</t>
  </si>
  <si>
    <t>Added unique Fin terms on Modules and Interventions: max 80 char description + unique short code
Corrected En intervention: HIV testing and counseling as part of programs for IDUs and their partners</t>
  </si>
  <si>
    <t>Major rehaul: added C component, added Framework tab, updated entire measurement fwk, updated indexing of measurement fwk</t>
  </si>
  <si>
    <t>Prog Gap</t>
  </si>
  <si>
    <t>Additional level of password secuity to avoid unintentional editing by non-Excel pros</t>
  </si>
  <si>
    <t>DataSrcRowNbr</t>
  </si>
  <si>
    <t>DataSrcIndId</t>
  </si>
  <si>
    <t>DataSrcLabel</t>
  </si>
  <si>
    <t>CHMS</t>
  </si>
  <si>
    <t>CHS</t>
  </si>
  <si>
    <t>Improving laboratory systems</t>
  </si>
  <si>
    <t>Activities that are aimed at improving equitable distribution and retention of skilled workforce especially in hard-to-reach areas and to serve marginalized populations, which primarily benefit more than one of the three disease outcomes (HIV, TB, malaria)  but may also have broader reach to other health outcomes  (e.g. RMNCH). For example – implementing task-shifting, providing incentives etc.</t>
  </si>
  <si>
    <t>Operationalization of procurement and supply chain management system</t>
  </si>
  <si>
    <t>Improving service delivery infrastructure</t>
  </si>
  <si>
    <t>Supporting procurement and supply management</t>
  </si>
  <si>
    <t>Appui aux systèmes de gestion des achats et de l'approvisionnement</t>
  </si>
  <si>
    <t>Apoyo a la gestión de adquisiciones y suministros</t>
  </si>
  <si>
    <t>Поддержка УЗС</t>
  </si>
  <si>
    <t>Suppression des obstacles juridiques à l'accès aux services</t>
  </si>
  <si>
    <t>Eliminación de las barreras legales de acceso</t>
  </si>
  <si>
    <t>Renforcement des systèmes communautaires</t>
  </si>
  <si>
    <t>Fortalecimiento de los sistemas comunitarios</t>
  </si>
  <si>
    <t>Conception, développement et mise en œuvre des programmes de changement des comportements : y compris la planification, les ressources humaines, la formation, le matériel d’informations, d’éducation et de communication, les campagnes médiatiques ciblées, les actions de proximité et l'éducation par les pairs Comprend des programmes adaptés aux différents besoins des femmes, des hommes et des filles dans la population générale, pour encourager l'usage des préservatifs masculins et féminins, des sexospécificités, du dépistage, des activités de conseil et de la circoncision masculine.   Cela inclut les politiques et les programmes à appliquer sur le lieu de travail.
Sont exclus les programmes visant les populations clés les plus exposées au risque d'infection et les jeunes.</t>
  </si>
  <si>
    <t>Diseño, desarrollo y ejecución de programas de cambio de comportamiento, lo que incluye la planificación, los recursos humanos, la formación, el material de IEC, las campañas focalizadas en los medios de comunicación, la difusión y la educación entre pares. Incluya programas diseñados para las distintas necesidades de hombres, mujeres y niñas de la población general a fin de prestar apoyo en lo que se refiere a preservativos masculinos y femeninos, normas de género, pruebas, asesoramiento y circuncisión masculina.   Esto incluye las políticas y los programas en el lugar de trabajo.
Excluya los programas para poblaciones clave y vulnerables y para los jóvenes.</t>
  </si>
  <si>
    <t>Создание, разработка и реализация программ, направленных на изменение поведения, включая планирование, подготовку людских ресурсов, обучение, обеспечение материалами «ИОК», проведение целенаправленных кампаний в СМИ, аутрич-работу и обучение по принципу «равный — равному». Включает специализированные программы, направленные на удовлетворение различных потребностей мужчин, женщин и девочек из всех групп населения, в целях поддержки распространения мужских и женских презервативов, гендерных норм, тестирования на ВИЧ/консультирования в связи с ВИЧ и мужского обрезания.   Включает политические меры и программы в области занятости населения.
Не включает программы для основных затронутых/уязвимых групп населения и молодежи.</t>
  </si>
  <si>
    <t>Promotion et distribution des préservatifs féminins et masculins pour la prévention du VIH, y compris les liens vers les programmes de changement des comportements. Sont exclus les préservatifs compris dans le volet 2 de la prévention de la transmission de la mère à l'enfant. Sont exclus les programmes visant les populations clés les plus exposées au risque d'infection et les jeunes.</t>
  </si>
  <si>
    <t>Promoción y distribución de preservativos masculinos y femeninos para la prevención del VIH, lo que incluye vínculos a los programas de cambio de comportamiento. Excluya los preservativos incluidos como parte del Flanco 2 de PTMI. Excluya los programas para poblaciones clave y vulnerables y para los jóvenes.</t>
  </si>
  <si>
    <t>Пропаганда использования презервативов и распространение мужских и женских презервативов в целях профилактики ВИЧ (включая связи с программами, направленными на изменение поведения). Не включает мероприятия по распространению презервативов, уже были включены в направление 2 ППМР. Не включает программы для основных затронутых/уязвимых групп населения и молодежи.</t>
  </si>
  <si>
    <t>Promotion et mise à disposition de la circoncision masculine médicalisée pour les adultes, les adolescents et les jeunes y compris des liens vers les programmes de changement des comportements, le dépistage du VIH, les activités de conseil, le diagnostic et le traitement des infections sexuellement transmissibles.</t>
  </si>
  <si>
    <t>Promoción y práctica de la circuncisión médica masculina en adultos, adolescentes y jóvenes, lo que incluye vínculos a programas de cambio de comportamiento, pruebas y asesoramiento de VIH, y diagnóstico y tratamiento de infecciones de transmisión sexual (ITS).</t>
  </si>
  <si>
    <t>Пропаганда и распространение обрезания взрослых мужчин, молодых людей и подростков, включая связи с программами, направленными на изменение поведения, программами тестирования на ВИЧ и консультирования в связи с ВИЧ, а также программами диагностики и лечения ИППП.</t>
  </si>
  <si>
    <t xml:space="preserve">Conception, développement et mise en œuvre des dépistages initiés par le client et le fournisseur de soins, du dépistage du VIH et des actions de conseil communautaires, y compris les campagnes de proximité, à domicile et ciblées.   Comprend les programmes de dépistage du VIH et de conseils ciblant les populations générales.
Sont exclus les programmes visant les populations clés les plus exposées au risque d'infection. </t>
  </si>
  <si>
    <t xml:space="preserve">Diseño, desarrollo y ejecución de pruebas iniciadas por clientes y proveedores, así como pruebas y asesoramiento de VIH con base comunitaria, lo que incluye campañas de difusión con base domiciliaria y focalizadas.   Incluya todos los programas de pruebas y asesoramiento de VIH dirigidos a poblaciones generales.
Excluya los programas para poblaciones clave y vulnerables. </t>
  </si>
  <si>
    <t xml:space="preserve">Создание, разработка и реализация программ тестирования по инициативе медицинских работников и пациентов, а также тестирования на ВИЧ и консультирования в связи с ВИЧ на уровне сообществ, включая аутрич и проведение целенаправленных кампаний и мероприятий на дому.   Включает все программы тестирования на ВИЧ и консультирования в связи с ВИЧ всех групп населения.
Не включает программы для уязвимых и основных затронутых групп населения. </t>
  </si>
  <si>
    <t xml:space="preserve">Conception, développement et mise en œuvre des programmes de gestion clinique et syndromique des infections sexuellement transmissibles. Sont exclus les programmes visant les populations clés les plus exposées au risque d'infection. </t>
  </si>
  <si>
    <t xml:space="preserve">Diseño, desarrollo y ejecución de programas de gestión sindrómica y clínica de infecciones de transmisión sexual. Excluya los programas para poblaciones clave y vulnerables. </t>
  </si>
  <si>
    <t xml:space="preserve">Создание, разработка и реализация программ синдромного подхода и клинического лечения инфекций, передаваемых половым путем. Не включает программы для уязвимых и основных затронутых групп населения. </t>
  </si>
  <si>
    <t>Conception, développement et mise en œuvre des interventions permettant d'assurer la sécurité transfusionnelle et d'appliquer les précautions universelles.</t>
  </si>
  <si>
    <t>Diseño, desarrollo y ejecución de intervenciones para garantizar la seguridad hematológica y aplicar precauciones universales.</t>
  </si>
  <si>
    <t>Создание, разработка и реализация мероприятий по обеспечению безопасности переливания крови и соблюдение универсальных мер безопасности</t>
  </si>
  <si>
    <t>Conception et mise en œuvre des programmes visant à renforcer la capacité des familles à protéger et soigner les orphelins et enfants vulnérables, en prolongeant la vie des parents et en offrant un soutien économique et psychosocial, en s'attelant au problème de vulnérabilité des jeunes filles mais aussi en proposant des réponses communautaires et un accès aux services essentiels, notamment l'éducation, la santé, l'enregistrement des naissances et d'autres encore.</t>
  </si>
  <si>
    <t>Diseño y ejecución de programas destinados a fortalecer la capacidad de las familias a fin de proteger y atender a huérfanos y niños vulnerables prolongando la vida de los padres y proporcionando apoyo económico y psicosocial, abordando las vulnerabilidades de las chicas jóvenes y proporcionando otro tipo de apoyo, como respuestas con base comunitaria y acceso a los servicios básicos, lo que incluye la educación y la atención sanitaria, entre otros.</t>
  </si>
  <si>
    <t>Создание, разработка и реализация программ, нацеленных на расширение возможностей семей обеспечивать защиту и уход за сиротами и другими уязвимыми детьми (СУД) за счет увеличения продолжительности жизни родителей, обеспечения экономической, психосоциальной и иной поддержки и снижения степени уязвимости девочек младшего возраста, включая принятие ответных мер на уровне сообществ и обеспечение доступа к основным услугам, включая образование, медицинское обслуживание, регистрацию рождения и др.</t>
  </si>
  <si>
    <t>Conception, développement et mise en œuvre des services de lutte contre le VIH centrés sur les femmes et les filles et tenant compte des sexospécificités, comprenant la prévention des violences liées au sexe et la riposte à celles-ci, l'intégration des services de lutte contre le VIH dans les services de santé génésique, maternelle, néonatale et infantile, la promotion de la santé sexuelle et génésique.</t>
  </si>
  <si>
    <t>Diseño, desarrollo y ejecución de servicios de VIH centrados en mujeres y niñas, y con perspectiva de género, lo que incluye la prevención y las respuestas a la violencia de género, la integración de los servicios en materia de VIH en los servicios de salud reproductiva, materna, neonatal e infantil y la promoción de salud sexual y reproductiva.</t>
  </si>
  <si>
    <t>Создание, разработка и реализация услуг в связи с ВИЧ для женщин и девочек с учетом гендерных факторов, включая меры по предотвращению и борьбе с гендерным насилием, объединение услуг в связи с ВИЧ и услуг в сфере ОЗМНД, а также пропаганду сексуального и репродуктивного здоровья.</t>
  </si>
  <si>
    <t>Conception, développement et mise en œuvre des programmes de changement des comportements, tels que les interventions pour le changement des comportements aux niveaux individuel et communautaire, les stratégies ciblées sur internet, les stratégies de marketing social, les stratégies de proximité proposées dans des lieux où se pratique le sexe. Stratégie en matière d'orientation sexuelle et d'identité de genre.                               
Sont exclus les programmes pour la population générale, la jeunesse et d'autres populations-clés.</t>
  </si>
  <si>
    <t>Diseño, desarrollo y ejecución de programas de cambio de comportamiento, como intervenciones de comportamiento a nivel individual y comunitario, estrategias focalizadas a través de Internet, estrategias basadas en mercadeo social y estrategias de difusión en locales de sexo. Estrategia SOGI.                               
Excluya los programas para la población general, los jóvenes y otras poblaciones clave.</t>
  </si>
  <si>
    <t>Создание, разработка и реализация программ, направленных на изменение поведения, например, индивидуальных мероприятий по изменению поведения или аналогичных мероприятий на уровне сообществ, целенаправленных интернет-стратегий, стратегий на основе социального маркетинга и аутрич-стратегий, ориентированных на места оказания секс-услуг. Стратегия SGOI.                               
Не включает программы для всего населения, молодежи и других основных затронутых групп населения.</t>
  </si>
  <si>
    <t xml:space="preserve">Promotion et distribution des préservatifs féminins et masculins et de lubrifiants compatibles avec les préservatifs pour la prévention du VIH. Liens vers les programmes de changement des comportements.     </t>
  </si>
  <si>
    <t xml:space="preserve">Promoción y distribución de preservativos masculinos y femeninos, así como lubricantes compatibles con estos para vincular la prevención del VIH a los programas de cambio de comportamiento.     </t>
  </si>
  <si>
    <t xml:space="preserve">Пропаганда использования презервативов и распространение мужских и женских презервативов и совместимых с презервативами лубрикантов в целях профилактики ВИЧ (включая связи с программами, направленными на изменение поведения).     </t>
  </si>
  <si>
    <t>Conception, développement et mise en œuvre des dépistages initiés par le client et le fournisseur de soins, des dépistages du VIH et actions de conseils communautaires, y compris les services de proximité, mobiles, les dépistages du partenaire, les campagnes ciblées et les liens vers les soins et les traitements.  
Sont exclus les programmes de dépistage du VIH et de conseils pour la population générale, les jeunes et d'autres populations-clés.</t>
  </si>
  <si>
    <t>Diseño, desarrollo y ejecución de pruebas iniciadas por proveedores y clientes, así como pruebas y asesoramiento de VIH con base comunitaria, lo que incluye la difusión, los servicios móviles, las pruebas para las parejas y las campañas focalizadas que están vinculados a la atención y el tratamiento.  
Excluya los programas de pruebas y asesoramiento de VIH para la población general, los jóvenes y otras poblaciones clave.</t>
  </si>
  <si>
    <t>Создание, разработка и реализация программ тестирования по инициативе медицинских работников и пациентов, а также программ тестирования на ВИЧ и консультирования в связи с ВИЧ на уровне сообществ, включая аутрич, мобильные услуги, тестирование вместе с партнером, проведение целенаправленных кампаний, и связи с программами по уходу и лечению.  
Не включает программы тестирования на ВИЧ и консультирования в связи с ВИЧ для всего населения, молодежи и других основных затронутых групп населения.</t>
  </si>
  <si>
    <t xml:space="preserve">Conception, développement et mise en œuvre des programmes de gestion clinique et syndromique des infections sexuellement transmissibles </t>
  </si>
  <si>
    <t xml:space="preserve">Diseño, desarrollo y ejecución de programas de gestión sindrómica y clínica de infecciones de transmisión sexual. </t>
  </si>
  <si>
    <t xml:space="preserve">Создание, разработка и реализация программ синдромного подхода и клинического лечения инфекций, передаваемых половым путем. </t>
  </si>
  <si>
    <t>Conception, développement et mise en œuvre des programmes consacrés à l'hépatite virale ciblant les consommateurs de drogues injectables, y compris les ressources humaines et la formation, les liens vers les programmes de changement des comportements, le dépistage du VIH et les actions de conseil, les soins et le traitement.                                  
Sont exclus les programmes pour la population générale et d'autres populations-clés.</t>
  </si>
  <si>
    <t>Diseño, desarrollo y ejecución de programas de hepatitis vírica dirigidos a usuarios de drogas inyectables, lo que incluye recursos humanos y formación, vínculos con programas de cambio de comportamiento, pruebas y asesoramiento de VIH, atención y tratamiento.                                  
Excluya los programas para la población general y otras poblaciones clave.</t>
  </si>
  <si>
    <t>Создание, разработка и реализация программ по борьбе с вирусным гепатитом, включая создание и обучение людских ресурсов, а также связи с программами, направленными на изменение поведения, программами тестирования на ВИЧ и консультирования в связи с ВИЧ и программами по уходу и лечению.                                  
Не включает программы для всего населения и основных затронутых групп населения.</t>
  </si>
  <si>
    <t>Conception, développement et mise en œuvre des programmes de changement des comportements, tels que les interventions pour le changement des comportements aux niveaux individuel et communautaire, les stratégies ciblées sur internet, les stratégies de marketing social, les stratégies de proximité proposées dans des lieux où se pratique le sexe : incluant la planification, les ressources humaines, la formation, le matériel, les activités de proximité et l'éducation par les pairs.                                         
Sont exclus les programmes pour la population générale, la jeunesse et d'autres populations-clés.</t>
  </si>
  <si>
    <t>Diseño, desarrollo y ejecución de programas de cambio de comportamiento, como intervenciones de comportamiento a nivel individual o comunitario, estrategias focalizadas basadas en Internet, estrategias basadas en mercadeo social y estrategias de difusión en locales de sexo. Esto incluye la planificación, los recursos humanos, la formación, el material, la difusión y la educación entre pares.                                         
Excluya los programas para la población general, los jóvenes y otras poblaciones clave.</t>
  </si>
  <si>
    <t>Создание, разработка и реализация программ, направленных на изменение поведения, например, индивидуальных мероприятий по изменению поведения или аналогичных мероприятий на уровне сообществ, целенаправленных интернет-стратегий, стратегий на основе социального маркетинга и аутрич-стратегий, ориентированных на места оказания секс-услуг (включая планирование, подготовку людских ресурсов, обучение, обеспечение материалами, аутрич-работу и обучение по принципу «равный — равному»).                                         
Не включает программы для всего населения, молодежи и других основных затронутых групп населения.</t>
  </si>
  <si>
    <t xml:space="preserve">Promotion et distribution des préservatifs féminins et masculins pour la prévention du VIH, y compris la création de la demande, la formation et la distribution. Liens vers les programmes de changement des comportements.     </t>
  </si>
  <si>
    <t xml:space="preserve">Promoción y distribución de preservativos masculinos y femeninos para la prevención del VIH; esto incluye la creación de demanda, la formación y la distribución. Vínculos a programas de cambio de comportamiento.     </t>
  </si>
  <si>
    <t xml:space="preserve">Пропаганда использования презервативов и распространение мужских и женских презервативов в целях профилактики ВИЧ (включая формирование спроса, обучение и распространение). Связи с программами, направленными на изменение поведения.     </t>
  </si>
  <si>
    <t>Conception, développement et mise en œuvre des dépistages initiés par le client et le fournisseur de soins, des dépistages du VIH et actions de conseils communautaires, y compris les services de proximité, mobiles, les dépistages du partenaire et les campagnes ciblées. Liens vers les soins et les traitements.  Sont exclus les programmes pour la population générale, la jeunesse et d'autres populations-clés.</t>
  </si>
  <si>
    <t>Diseño, desarrollo y ejecución de pruebas iniciadas por proveedores y clientes, y pruebas y asesoramiento de VIH con base comunitaria, lo que incluye la difusión, los servicios móviles, las pruebas para las parejas y la campaña focalizada. Vínculos a cuidado y tratamiento.  Excluya los programas para la población general, los jóvenes y otras poblaciones clave.</t>
  </si>
  <si>
    <t>Создание, разработка и реализация программ тестирования по инициативе медицинских работников и пациентов, а также программ тестирования на ВИЧ и консультирования в связи с ВИЧ на уровне сообществ, включая аутрич, мобильные услуги, тестирование вместе с партнером и проведение целенаправленных кампаний. Связи с программами по уходу и лечению.  Не включает программы для всего населения, молодежи и других основных затронутых групп населения.</t>
  </si>
  <si>
    <t>Conception, développement et mise en œuvre des programmes de gestion clinique et syndromique des infections sexuellement transmissibles, y compris les liens vers les services de santé génésique.</t>
  </si>
  <si>
    <t>Diseño, desarrollo y ejecución de programas de gestión sindrómica y clínica de infecciones de transmisión sexual, lo que incluye vínculos con los servicios de salud reproductiva.</t>
  </si>
  <si>
    <t>Создание, разработка и реализация программ синдромного подхода и клинического лечения инфекций, передаваемых половым путем, включая связи с услугами в области репродуктивного здоровья.</t>
  </si>
  <si>
    <t xml:space="preserve">Conception, développement et mise en œuvre de services compréhensifs à l'égard des professionnels du sexe et tenant compte des sexospécificités, comprenant la prévention des violences liées au sexe et la riposte à celles-ci, les services de santé génésique, maternelle, néonatale et infantile, la promotion de la santé sexuelle et génésique. Sont exclus les programmes pour la population générale et d'autres populations-clés. </t>
  </si>
  <si>
    <t xml:space="preserve">Diseño, desarrollo y ejecución de servicios especiales para trabajadores del sexo y con perspectiva de género, lo que incluye la prevención y las respuestas a la violencia de género, servicios de salud reproductiva, materna, neonatal e infantil y la promoción de salud sexual y reproductiva. Excluya los programas para la población general y otras poblaciones clave. </t>
  </si>
  <si>
    <t xml:space="preserve">Создание, разработка и реализация услуг для работников секс-бизнеса с учетом гендерных факторов, включая меры по предотвращению и борьбе с гендерным насилием, услуги в сфере ОЗМНД, а также пропаганду сексуального и репродуктивного здоровья. Не включает программы для всего населения и основных затронутых групп населения. </t>
  </si>
  <si>
    <t>Conception, développement et mise en œuvre des programmes de changement des comportements, tels que les interventions pour le changement des comportements aux niveaux individuel et communautaire, les stratégies ciblées sur internet, les stratégies de marketing social, les stratégies de proximité proposées dans des lieux où se pratique le sexe : incluant la planification, les ressources humaines, la formation, le matériel, les activités de proximité et l'éducation par les pairs. Sont exclus les programmes pour la population générale, la jeunesse et d'autres populations-clés.</t>
  </si>
  <si>
    <t>Diseño, desarrollo y ejecución de programas de cambio de comportamiento, como intervenciones de comportamiento a nivel individual o comunitario, estrategias focalizadas basadas en Internet, estrategias basadas en mercadeo social y estrategias de difusión en locales de sexo. Esto incluye la planificación, los recursos humanos, la formación, el material, la difusión y la educación entre pares. Excluya los programas para la población general, los jóvenes y otras poblaciones clave.</t>
  </si>
  <si>
    <t>Создание, разработка и реализация программ, направленных на изменение поведения, например, индивидуальных мероприятий по изменению поведения или аналогичных мероприятий на уровне сообществ, целенаправленных интернет-стратегий, стратегий на основе социального маркетинга и аутрич-стратегий, ориентированных на места оказания секс-услуг (включая планирование, подготовку людских ресурсов, обучение, обеспечение материалами, аутрич-работу и обучение по принципу «равный — равному»). Не включает программы для всего населения, молодежи и других основных затронутых групп населения.</t>
  </si>
  <si>
    <t xml:space="preserve">Promotion et distribution des préservatifs féminins et masculins, y compris la création de la demande, la formation et la distribution. Liens vers les programmes de changement des comportements. </t>
  </si>
  <si>
    <t xml:space="preserve">Promoción y distribución de preservativos masculinos y femeninos; esto incluye creación de demanda, formación y distribución. Vínculos a programas de cambio de comportamiento. </t>
  </si>
  <si>
    <t xml:space="preserve">Пропаганда использования презервативов и распространение мужских и женских презервативов (включая формирование спроса, обучение и распространение). Связи с программами, направленными на изменение поведения. </t>
  </si>
  <si>
    <t>Diseño, desarrollo y ejecución de pruebas iniciadas por proveedores o clientes, así como pruebas y asesoramiento de VIH con base comunitaria, lo que incluye la difusión, los servicios móviles, las pruebas para las parejas y la campaña focalizada. Vínculos a cuidado y tratamiento.  Excluya los programas para la población general, los jóvenes y otras poblaciones clave.</t>
  </si>
  <si>
    <t>Conception, développement et mise en œuvre des programmes de gestion clinique et syndromique des infections sexuellement transmissibles</t>
  </si>
  <si>
    <t>Diseño, desarrollo y ejecución de programas de gestión sindrómica y clínica de infecciones de transmisión sexual.</t>
  </si>
  <si>
    <t>Создание, разработка и реализация программ синдромного подхода и клинического лечения инфекций, передаваемых половым путем.</t>
  </si>
  <si>
    <t xml:space="preserve">Conception, développement et mise en œuvre des programmes consacrés aux aiguilles et seringues, y compris les ressources humaines et la formation, les liens vers les programmes de changement des comportements, le dépistage du VIH et les actions de conseil, les soins et le traitement. </t>
  </si>
  <si>
    <t xml:space="preserve">Diseño, desarrollo y ejecución de programas de agujas y jeringuillas, lo que incluye recursos humanos y formación, vínculos con programas de cambio de comportamiento, pruebas y asesoramiento de VIH, atención y tratamiento. </t>
  </si>
  <si>
    <t xml:space="preserve">Создание, разработка и реализация программ замены игл и шприцев, включая подготовку и обучение людских ресурсов, а также связи с программами, направленными на изменение поведения, программами тестирования на ВИЧ и консультирования в связи с ВИЧ и программами по уходу и лечению. </t>
  </si>
  <si>
    <t>Conception, développement et mise en œuvre des programmes de traitement de substitution aux opiacés, y compris les ressources humaines et la formation, les liens vers les programmes de changement des comportements, le dépistage du VIH et les actions de conseil, les soins et le traitement.</t>
  </si>
  <si>
    <t>Diseño, desarrollo y ejecución de programas de terapia de sustitución con opiáceos, lo que incluye recursos humanos y formación, vínculos con programas de cambio de comportamiento, pruebas y asesoramiento de VIH, atención y tratamiento.</t>
  </si>
  <si>
    <t>Создание, разработка и реализация программ ОЗТ, включая создание и обучение людских ресурсов, а также связи с программами, направленными на изменение поведения, программами тестирования на ВИЧ и консультирования в связи с ВИЧ и программами по уходу и лечению.</t>
  </si>
  <si>
    <t>Conception, développement et mise en œuvre des programmes consacrés à l'hépatite virale ciblant les consommateurs de drogues injectables, y compris les ressources humaines et la formation, les liens vers les programmes de changement des comportements, le dépistage du VIH et les actions de conseil, les soins et le traitement. Sont exclus les programmes pour la population générale et d'autres populations-clés.</t>
  </si>
  <si>
    <t>Diseño, desarrollo y ejecución de programas de hepatitis vírica dirigidos a usuarios de drogas inyectables, lo que incluye recursos humanos y formación, vínculos con programas de cambio de comportamiento, pruebas y asesoramiento de VIH, atención y tratamiento. Excluya los programas para la población general y otras poblaciones clave.</t>
  </si>
  <si>
    <t>Создание, разработка и реализация программ по борьбе с вирусным гепатитом, включая создание и обучение людских ресурсов, а также связи с программами, направленными на изменение поведения, программами тестирования на ВИЧ и консультирования в связи с ВИЧ и программами по уходу и лечению. Не включает программы для всего населения и основных затронутых групп населения.</t>
  </si>
  <si>
    <t xml:space="preserve">Conception, développement et mise en œuvre des programmes de dépistage du VIH et actions de conseil : les dépistages initiés par le client et le fournisseur de soins, communautaires, y compris les services mobiles et les dépistages du partenaire. Cela comprend la création de la demande, la formation, les ressources humaines et les liens vers les soins et traitements.  </t>
  </si>
  <si>
    <t xml:space="preserve">Diseño, desarrollo y ejecución de pruebas y asesoramiento de VIH iniciados por los proveedores y los clientes, y con base comunitaria, lo que incluye servicios móviles y pruebas para las parejas. Esto incluye creación de demanda, formación, recursos humanos y vínculos a la atención y el tratamiento.  </t>
  </si>
  <si>
    <t xml:space="preserve">Создание, разработка и реализация программ тестирования на ВИЧ и консультирования в связи с ВИЧ (по инициативе медицинских работников, по инициативе пациентов и на основе сообществ), включая мобильные услуги и тестирование вместе с партнером. Включает формирование спроса, обучение, подготовку людских ресурсов и связи с программами по уходу и лечению.  </t>
  </si>
  <si>
    <t>Conception, développement et mise en œuvre des programmes de changement des comportements destinés aux jeunes, y compris les interventions pour le changement des comportements aux niveaux individuel et communautaire, les stratégies ciblées sur internet, les stratégies de marketing social, les stratégies de proximité proposées dans des lieux où se pratique le sexe : incluant les activités de proximité et l'éducation par les pairs, les compétences de vie et de réduction des risques. Sont exclus les programmes pour la population générale et d'autres populations-clés.</t>
  </si>
  <si>
    <t>Diseño, desarrollo y ejecución de programas de cambio de comportamiento destinados a jóvenes, lo que incluye intervenciones de comportamiento a nivel individual o comunitario, estrategias focalizadas basadas en Internet, estrategias basadas en mercadeo social y estrategias de difusión en locales de sexo. Esto incluye difusión y educación entre pares, y habilidades para la vida diaria y para la reducción de riesgos. Excluya los programas para la población general y otras poblaciones clave.</t>
  </si>
  <si>
    <t>Создание, разработка и реализация программ, направленных на изменение поведения молодых людей, включая мероприятия по изменению поведения (индивидуальные и на уровне сообществ), целенаправленные интернет-стратегии, стратегии на основе социального маркетинга, аутрич-стратегии, ориентированные на места оказания секс-услуг, аутрич-работу, обучение по принципу «равный — равному», развитие жизненных навыков и навыков, необходимых для снижения риска. Не включает программы для всего населения и основных затронутых групп населения.</t>
  </si>
  <si>
    <t xml:space="preserve">Promotion et distribution de préservatifs aux jeunes gens sexuellement actifs, cela comprend la création de la demande, la formation et la distribution ; liens vers les programmes de changement des comportements.     </t>
  </si>
  <si>
    <t xml:space="preserve">Promoción y distribución de preservativos para jóvenes sexualmente activos, lo que incluye creación de demanda, formación y distribución; vínculos a los programas de cambio de comportamiento.     </t>
  </si>
  <si>
    <t xml:space="preserve">Пропаганда использования презервативов и распространение презервативов среди сексуально активных молодых людей, включая формирование спроса, обучение и распространение, а также связи с программами, направленными на изменение поведения.     </t>
  </si>
  <si>
    <t xml:space="preserve">Conception, développement et mise en œuvre des programmes de dépistage du VIH et actions de conseil adaptés aux jeunes, incluant les dépistages initiés par le client et le fournisseur de soins, le dépistage du VIH et actions de conseils communautaires, y compris les services mobiles et les dépistages du partenaire. Cela comprend la création de la demande, la formation, les ressources humaines et les liens vers les soins et traitements.  </t>
  </si>
  <si>
    <t xml:space="preserve">Diseño, desarrollo y ejecución de programas de pruebas y asesoramiento de VIH especiales para jóvenes, lo que incluye los iniciados por el proveedor, los iniciados por el cliente y los de base comunitaria, incluidos los servicios móviles y las pruebas para las parejas. Esto incluye creación de demanda, formación, recursos humanos y vínculos a la atención y el tratamiento.  </t>
  </si>
  <si>
    <t xml:space="preserve">Создание, разработка и реализация программ тестирования на ВИЧ и консультирования в связи с ВИЧ для молодежи, включая тестирование на ВИЧ (по инициативе медицинских работников, по инициативе пациентов и на основе сообществ), мобильные услуги и тестирование вместе с партнером. Включает формирование спроса, обучение, подготовку людских ресурсов и связи с программами по уходу и лечению.  </t>
  </si>
  <si>
    <t xml:space="preserve">Conception, développement et mise en œuvre de services adaptés aux adolescents et aux jeunes et tenant compte des sexospécificités, comprenant la prévention des violences faites aux enfants et la riposte à celles-ci, les services de santé génésique, maternelle, néonatale et infantile adaptés aux jeunes, la promotion de la santé sexuelle et génésique. Sont exclus les programmes pour la population générale et d'autres populations-clés. </t>
  </si>
  <si>
    <t xml:space="preserve">Diseño, desarrollo y ejecución de servicios especiales para adolescentes y jóvenes con perspectiva de género, lo que incluye la prevención y las respuestas a la violencia contra niños, los servicios de salud reproductiva, materna, neonatal e infantil para jóvenes y la promoción de salud sexual y reproductiva. Excluya los programas para la población general y otras poblaciones clave. </t>
  </si>
  <si>
    <t xml:space="preserve">Создание, разработка и реализация программ для подростков и молодежи с учетом гендерных факторов, включая меры по предотвращению и борьбе с гендерным насилием, услуги в сфере ОЗМНД для молодежи, а также пропаганду сексуального и репродуктивного здоровья. Не включает программы для всего населения и основных затронутых групп населения. </t>
  </si>
  <si>
    <t>Conception et mise en œuvre d'autres interventions spécifiques aux populations-clés jeunes, p. ex. les interventions destinées aux jeunes hommes ayant des rapports sexuels avec des hommes et la réduction des risques chez les jeunes gens consommateurs de drogues injectables.</t>
  </si>
  <si>
    <t>Diseño y ejecución de otras intervenciones específicas para poblaciones clave, por ejemplo, intervenciones dirigidas a hombres jóvenes que tienen relaciones sexuales con hombres y reducción del daño en usuarios de drogas inyectables jóvenes.</t>
  </si>
  <si>
    <t>Создание, разработка и реализация конкретных мероприятий для основных затронутых групп молодежи, например, мероприятий, направленных на молодых МСМ, и мероприятий по снижению вреда для молодых ПИН.</t>
  </si>
  <si>
    <t xml:space="preserve">Conception, développement et mise en œuvre des programmes destinés à la prévention primaire du VIH chez les femmes en âge de procréer, dans le cadre des services liés à la santé génésique tels que les soins prénatals, postpartum/natals, ainsi que d’autres points de prestation de services liés au VIH, incluant le travail avec les structures communautaires. </t>
  </si>
  <si>
    <t xml:space="preserve">Diseño, desarrollo y ejecución de programas dirigidos a la prevención primaria del VIH entre mujeres en edad reproductiva en los servicios relacionados con la salud reproductiva, como la atención prenatal, la atención postparto y postnatal y otros puntos de prestación de servicios en materia de salud y VIH, lo que incluye el trabajo con estructuras comunitarias. </t>
  </si>
  <si>
    <t xml:space="preserve">Создание, разработка и реализация программ первичной профилактики ВИЧ для женщин детородного возраста в рамках программ по предоставлению услуг, связанных с репродуктивным здоровьем, в антенатальных клиниках, родильных домах, послеродовых клиниках и других пунктах предоставления медицинских и связанных с ВИЧ услуг, включая работу со структурами на уровне сообществ. </t>
  </si>
  <si>
    <t>Conception, développement et mise en œuvre des programmes de santé génésique destinés aux femmes vivant avec le VIH, y compris les liens et les mécanismes d'orientation.</t>
  </si>
  <si>
    <t>Diseño, desarrollo y ejecución de programas de salud reproductiva destinados a mujeres que viven con el VIH, lo que incluye vinculaciones y derivaciones.</t>
  </si>
  <si>
    <t>Создание, разработка и реализация программ репродуктивного здоровья, для женщин, живущих с ВИЧ, включая связи с другими программами и возможности направления на лечение.</t>
  </si>
  <si>
    <t xml:space="preserve">Conception, développement et mise en œuvre des programmes destinés à prévenir la transmission de la mère à l'enfant, incluant le dépistage du VIH et les activités de conseil, les antirétroviraux, les interventions tout au long du continuum de la grossesse, de l'accouchement et de l'allaitement au sein. Veuillez inclure les dispositions des options A et B. </t>
  </si>
  <si>
    <t xml:space="preserve">Diseño, desarrollo y ejecución de programas destinados a prevenir la transmisión vertical, lo que incluye pruebas y asesoramiento de VIH, antirretrovirales, e intervenciones a lo lardo de todo el embarazo, el parto y la lactancia materna. Incluya provisiones para las opciones A y B. </t>
  </si>
  <si>
    <t xml:space="preserve">Создание, разработка и реализация программ профилактики вертикальной передачи ВИЧ, включая тестирование на ВИЧ и консультирование в связи с ВИЧ, предоставление АРВ-препаратов и мероприятия во время беременности, родов и после родов при кормлении грудью. Необходимо заполнить варианты A и B. </t>
  </si>
  <si>
    <t xml:space="preserve">Conception, développement et mise en œuvre des programmes destinés à fournir des services de soins, traitement et prise en charge du VIH aux femmes séropositives et à leur famille, y compris le diagnostic infantile précoce. </t>
  </si>
  <si>
    <t xml:space="preserve">Diseño, desarrollo y ejecución de programas destinados a proporcionar atención, tratamiento y apoyo en materia de VIH para mujeres con diagnóstico positivo y sus familias, lo que incluye el diagnóstico precoz en lactantes. </t>
  </si>
  <si>
    <t xml:space="preserve">Создание, разработка и реализация программ по обеспечению ухода, лечения и поддержки ВИЧ-инфицированных женщин и их семей, включая раннюю диагностику ВИЧ у новорожденных. </t>
  </si>
  <si>
    <t>Conception, développement et mise en œuvre d'interventions complètes préalables au traitement antirétroviral, y compris la confirmation du statut infectieux à VIH, le stade de la maladie, l'évaluation et le suivi cliniques des données de référence avant le début du traitement, dont la préparation au traitement.</t>
  </si>
  <si>
    <t>Diseño, desarrollo y ejecución de intervenciones completas de pre-TARV que incluyen la confirmación del estado de infección del VIH, la estadificación de la enfermedad, la evaluación y el seguimiento clínicos de línea de base antes del inicio del tratamiento y la preparación del tratamiento.</t>
  </si>
  <si>
    <t>Создание, разработка и реализация комплексных мероприятий до начала АРТ, включая подтверждение ВИЧ-статуса, определение стадии заболевания, проведение исходных клинических анализов и мониторинг до начала АРТ (в том числе оценка готовности к терапии).</t>
  </si>
  <si>
    <t xml:space="preserve">Conception, développement et mise en œuvre de programmes de thérapie antirétrovirale pour toutes les populations, à l'exception de la prophylaxie dans le cadre des options A et B, incluses dans le module de prévention de la transmission de la mère à l'enfant. Cela comprend les traitements de première, deuxième et troisième intention des adultes et des enfants, le traitement dans le cadre de la prévention et des dispositions d'extension aux options B+, ainsi que les prophylaxies pré-exposition et post-exposition. Cela comprend les liens et mécanismes d'orientation vers les soins et la prise en charge.  </t>
  </si>
  <si>
    <t xml:space="preserve">Diseño, desarrollo y ejecución de programas de TARV para todas las poblaciones con excepción de la profilaxis en las opciones A y B que se incluyen en el módulo de PTMI. Esto incluye, en primer lugar, tratamiento de segunda y tercera línea tanto para adultos como para niños, tratamiento como prevención y provisiones para la expansión a la opción B+, así como profilaxis previa y posterior a la exposición. Esto incluye vínculos y derivaciones a la atención y apoyo.  </t>
  </si>
  <si>
    <t xml:space="preserve">Создание, разработка и реализация программ АРТ для всех групп населения, за исключением профилактических программ, указанных для вариантов A и B, которые должны быть включены в модуль по ППМР. Включает программы терапии препаратами первого, второго и третьего ряда для взрослых и детей, программы профилактического лечения и положения для расширения варианта B+, а также программы доконтактной и постконтактной профилактики (ДКП и ПКП). Включает связи с другими программами и возможности направления для получения ухода и лечения.  </t>
  </si>
  <si>
    <t xml:space="preserve">Cela comprend le suivi biologique et clinique au début du traitement et durant la thérapie antirétrovirale. </t>
  </si>
  <si>
    <t xml:space="preserve">Esto incluye seguimiento clínico y de laboratorio en el inicio del tratamiento y durante el TARV. </t>
  </si>
  <si>
    <t xml:space="preserve">Включает клинический и лабораторный мониторинг при начале и во время АРТ. </t>
  </si>
  <si>
    <t>Conception, développement et mise en œuvre d'une stratégie complète d'observance du traitement au niveau du programme/de l'établissement et au niveau de la communauté.</t>
  </si>
  <si>
    <t>Diseño, desarrollo y ejecución de una estrategia completa de observancia del tratamiento tanto en el nivel programático/de centro como en el nivel comunitario.</t>
  </si>
  <si>
    <t>Создание, разработка и реализация комплексной стратегии по обеспечению приверженности лечения, как на программном уровне/уровне учреждений, так и на уровне сообществ.</t>
  </si>
  <si>
    <t>Conception, développement et mise en œuvre des programmes de diagnostic et de traitement des infections opportunistes, y compris la vaccination, le diagnostic et le traitement de l'hépatite virale — la tuberculose est exclue.</t>
  </si>
  <si>
    <t>Diseño, desarrollo y ejecución de programas de diagnóstico y tratamiento de infecciones oportunistas, lo que incluye la vacunación, el diagnóstico y el tratamiento de la hepatitis vírica (no se incluye la tuberculosis).</t>
  </si>
  <si>
    <t>Создание, разработка и реализация программ по диагностике и лечению оппортунистических инфекций (ОИ), включая вакцинацию против вирусного гепатита, а также диагностику и лечение этого заболевания, и исключая ТБ.</t>
  </si>
  <si>
    <t xml:space="preserve"> Conception, développement et mise en œuvre d'un programme de soutien complet, y compris le soutien psychosocial, l'optimisation de la nutrition et la génération de revenus, etc. </t>
  </si>
  <si>
    <t xml:space="preserve"> Diseño, desarrollo y ejecución de un programa completo de apoyo, lo que incluye apoyo psicosocial, optimización de la nutrición y generación de ingresos, etc. </t>
  </si>
  <si>
    <t xml:space="preserve"> Создание, разработка и реализация комплексных программ поддержки, включая психосоциальную поддержку, оптимизацию питания, создание источников доходов и др. </t>
  </si>
  <si>
    <t>Cela comprend d'autres services de santé ambulatoires.</t>
  </si>
  <si>
    <t>Esto incluye otros servicios de salud ambulatorios.</t>
  </si>
  <si>
    <t>Включает другие амбулаторные медицинские услуги.</t>
  </si>
  <si>
    <t xml:space="preserve">Cela comprend les soins hospitaliers, dont les soins palliatifs.  </t>
  </si>
  <si>
    <t xml:space="preserve">Esto incluye la atención hospitalaria y la atención paliativa.  </t>
  </si>
  <si>
    <t xml:space="preserve">Включает стационарное лечение, в том числе паллиативный уход.  </t>
  </si>
  <si>
    <t>Interventions dans les populations-clés jeunes dans le cadre des programmes pour les adolescents et la jeunesse</t>
  </si>
  <si>
    <t>Intervenciones de poblaciones clave como parte de los programas para adolescentes y jóvenes</t>
  </si>
  <si>
    <t>Мероприятия для основных затронутых групп молодежи проводятся в рамках программ для подростков и молодежи</t>
  </si>
  <si>
    <t>Prise en charge communautaire de la tuberculose</t>
  </si>
  <si>
    <t>Prestación de servicios de atención de la tuberculosis en la comunidad</t>
  </si>
  <si>
    <t>Populations clés touchées</t>
  </si>
  <si>
    <t>Poblaciones clave afectadas</t>
  </si>
  <si>
    <t xml:space="preserve">Cette intervention comprend la détection précoce de toutes formes de tuberculose dans tous les groupes d'âge. Cela comprend le diagnostic de la tuberculose grâce à la microscopie de frottis d’expectorations (microscopie ZN et à fluorescence LED) et aux outils moléculaires de dépistage rapide, permettant d'effectuer un diagnostic précoce et rapide (p. ex. Xpert MTB/RIF) ainsi que la mise en culture et le test de sensibilité aux médicaments ; cela inclut également d'autres outils tels que les rayons X pour confirmer le diagnostic dans les cas de tuberculose à frottis négatif et extrapulmonaire, chez l'enfant et les personnes vivant avec le VIH ; 
en outre, cela inclut les activités liées au renforcement des prestations de services spécifiques à la tuberculose, telles que la rénovation et l'équipement des infrastructures de laboratoire et les mécanismes d'orientation des échantillons vers les niveaux de laboratoire supérieurs en vue d'analyses supplémentaires. 
Soutien de l'accès au diagnostic pour les plus pauvres. </t>
  </si>
  <si>
    <t xml:space="preserve">Esta intervención incluye la pronta detección de todas las formas de tuberculosis entre población de todas las edades. Incluye el diagnóstico de la tuberculosis utilizando microscopia de frotis de esputo (ZN y/o LED-FM) y las herramientas moleculares rápidas para el diagnóstico precoz y rápido (por ejemplo, Xpert MTB/RIF), así como cultivos y PSM; también incluye otras herramientas tales como rayos X para respaldar el diagnóstico entre los casos de tuberculosis con frotis negativo y extrapulmonar, los niños y las personas que viven con el VIH; 
Además incluye actividades relacionadas con el fortalecimiento de la prestación de servicios de tuberculosis, como la renovación y el equipamiento de la infraestructura de laboratorio y los mecanismos de derivación de especímenes desde los laboratorios de nivel inferior a los de nivel superior para realizar pruebas adicionales. 
Apoyo al acceso al diagnóstico para las personas con menos recursos. </t>
  </si>
  <si>
    <t xml:space="preserve">Il comprend le traitement standard sous surveillance, avec des médicaments de première intention, y compris les préparations pédiatriques, avec un soutien social pour les patients atteints de tuberculose sensible aux médicaments et des soins innovants centrés sur le patient. Analyses cliniques et/ou en laboratoire pour surveiller les réponses aux traitements ; cela inclut également les activités liées au renforcement de la prestation des services spécifiques à la tuberculose, telles la rénovation et l'équipement des infrastructures de prestation de services, p. ex. les établissements de santé. 
Pharmacovigilance active (en cas d'utilisation de médicaments qui n'ont pas encore terminé les essais de phase III) </t>
  </si>
  <si>
    <t xml:space="preserve">Incluye tratamiento estándar y supervisado con medicamentos de primera línea, lo que incluye preparaciones pediátricas con apoyo social para pacientes con tuberculosis farmacosensible y atención innovadora centrada en los pacientes. Pruebas clínicas y/o de laboratorio para supervisar respuestas de tratamiento; además, incluye actividades relacionadas con el fortalecimiento de la prestación de servicios de tuberculosis, como la renovación y el equipamiento de las infraestructuras de prestación de servicios (por ejemplo, establecimientos de salud). 
Farmacovigilancia activa (en el caso del uso de fármacos que aún no hayan completado los ensayos de fase III) </t>
  </si>
  <si>
    <t>Disposition de thérapie préventive à base d’isoniazide pour les enfants en contact avec des cas de tuberculose bactériologiquement confirmés, contrôles administratifs pour la lutte contre l'infection</t>
  </si>
  <si>
    <t>Provisión de terapia preventiva con isoniazida (TPI) para niños en contacto con casos de tuberculosis confirmados bacteriológicamente y controles administrativos para el control de infecciones.</t>
  </si>
  <si>
    <t>Cela inclut de faire participer les prestataires de services publics et privés, et les guérisseurs traditionnels, aux activités de lutte contre la tuberculose (diagnostic, traitement et suivi des patients). Les approches mixtes public-privé font référence aux prestataires privés qui ne font pas partie du Programme national de lutte contre la tuberculose (y compris les cliniques et hôpitaux privés à but lucratif et non lucratif). Les approches public-public font référence aux prestataires publics qui collaborent au Programme national de lutte contre la tuberculose mais qui ne sont pas inclus dans le Programme national de lutte contre la tuberculose.</t>
  </si>
  <si>
    <t>Esto incluye la implicación de proveedores públicos y privados, así como de curanderos tradicionales en las actividades de control de la tuberculosis (diagnóstico, tratamiento y seguimiento de los pacientes). El término "publicoprivado" (MPP) se refiere a los proveedores privados que no pertenecen al PNCT (lo que incluye clínicas y hospitales privados sin fines de lucro y con fines de lucro). El término "mezcla de los sectores público-público" se refiere a los proveedores públicos que colaboran con el PNCT pero que no pertenecen al mismo.</t>
  </si>
  <si>
    <t xml:space="preserve">Renforcement des capacités de prestation de service au niveau communautaire. Cela comprend la formation et le renforcement des capacités des prestataires de services spécifiques à la tuberculose, les patients tuberculeux, les interventions communautaires et les services de proximité à l'intention des patients tuberculeux. </t>
  </si>
  <si>
    <t xml:space="preserve">Desarrollo de capacidades para la prestación de servicios a nivel comunitario. Esto incluye la formación y el desarrollo de capacidades de los proveedores de servicios de tuberculosis, los pacientes con tuberculosis, las intervenciones con base comunitaria y los servicios de difusión para los pacientes con tuberculosis. </t>
  </si>
  <si>
    <t xml:space="preserve">Cela comprend la détection active de cas dans les populations-clés affectées et les groupes à haut risque, tels que les prisonniers, les personnes déplacées, les migrants, les populations indigènes/les minorités ethniques, les mineurs, les enfants, les citadins pauvres, les personnes âgées, et l'adaptation des modèles de prise en charge de la tuberculose aux groupes à haut risque.  Cela comprend l'adaptation des services aux besoins des populations spécifiques pour que les services soient centrés sur des personnes et pour améliorer l'accessibilité, l'adéquation et la disponibilité ; adapter le diagnostic et les structures de traitement afin de satisfaire les besoins des populations-clés, p. ex. par le biais de la prévention et de la prise en charge communautaires de la tuberculose, les services de proximité mobiles dans les zones isolées, la collecte communautaire de crachats, les dispositions prises pour le transport des crachats, etc.                                                                 </t>
  </si>
  <si>
    <t xml:space="preserve">Esto incluye la detección de casos activos entre las poblaciones clave afectadas y los grupos de alto riesgo (como presos, personas desplazadas, migrantes, minorías étnicas/poblaciones indígenas, mineros, niños, personas con pocos recursos en centros urbanos y ancianos) y la adaptación de los modelos de atención de la tuberculosis en los grupos de alto riesgo.  Esto incluye la adaptación de los servicios a las necesidades de grupos específicos para hacer que los servicios estén centrados en las personas y mejorar la accesibilidad, la adecuación y la disponibilidad; también se incluye la adaptación de las estructuras de diagnóstico y tratamiento para satisfacer las necesidades de las poblaciones clave, por ejemplo, a través de la atención de tuberculosis con base comunitaria y la prevención, la difusión móvil en áreas remotas, la recolección de muestras de esputo con base comunitaria, la organización del transporte de esputo, etc.                                                                 </t>
  </si>
  <si>
    <t>Collaboration avec d'autres prestataires de service pour les patients avec comorbidités y compris la santé génésique, maternelle, néonatale et infantile, le diabète et les activités conjointes, en vue de la prévention et de la prise en charge de la tuberculose, avec d'autres secteurs comme la justice, la main d'œuvre, les mines, etc.</t>
  </si>
  <si>
    <t>Colaboración con otros proveedores de servicios en torno a los pacientes con comorbilidades, lo que incluye la salud reproductiva, materna, neonatal e infantil, la diabetes y actividades de colaboración para la prevención y atención de la tuberculosis, con otros sectores más allá de la salud, tales como la justicia, el trabajo, la minería, etc.</t>
  </si>
  <si>
    <t>Cette intervention fait référence à la mise en œuvre de 12 éléments d'activités conjointes de lutte contre la tuberculose et le VIH, qui sont alignés sur le programme de lutte contre le VIH. Elle comprend la mise en place et le renforcement d'un groupe de coordination, fonctionnel à tous les niveaux, des activités conjointes TB/VIH, la planification conjointe TB/VIH pour intégrer la prestation des services de lutte contre la tuberculose et le VIH ; le dépistage du VIH chez les patients tuberculeux et l'administration précoce des antirétroviraux et du traitement préventif au cotrimoxazole chez les patients coinfectés ; sont inclus également le dépistage de la tuberculose chez les personnes vivant avec le VIH et des outils moléculaires de dépistage rapide pour poser un diagnostic de tuberculose chez les personnes vivant avec le VIH et suspectées d'avoir contracté la TB ; thérapie préventive à base d’isoniazide, mesures de lutte contre les infections. Elle comprend l'approvisionnement des consommables qui ne sont pas couverts par le programme de lutte contre le VIH.</t>
  </si>
  <si>
    <t>Esta intervención se refiere a la aplicación de los 12 elementos de las actividades de colaboración de tuberculosis/VIH, que están alineados con el programa de VIH. Estos incluyen la creación y el fortalecimiento de un órgano de coordinación de las actividades de colaboración de tuberculosis/VIH funcional en todos los niveles y la planificación conjunta de tuberculosis y VIH para integrar la prestación de servicios de ambas enfermedades; incluye además pruebas de VIH en pacientes con tuberculosis e inicio temprano de la terapia antirretroviral y tratamiento preventivo con cotrimoxazol en pacientes coinfectados; también incluye revisión de tuberculosis en personas que viven con el VIH, así como herramientas moleculares para el diagnóstico rápido de la tuberculosis entre personas que viven con el VIH y con sospecha de padecer tuberculosis; TPI, medidas de control de infecciones. Incluye la adquisición de bienes consumibles y medicamentos que no están cubiertos por el programa de VIH.</t>
  </si>
  <si>
    <t>Cela inclut de faire participer les prestataires de services publics et privés, et les guérisseurs traditionnels, aux activités de lutte contre la tuberculose/du VIH (diagnostic, traitement et suivi des patients). Les approches mixtes public-privé font référence aux prestataires privés qui ne font pas partie du Programme national de lutte contre la tuberculose (y compris les cliniques et hôpitaux privés à but lucratif et non lucratif). Les approches public-public font référence aux prestataires publics qui collaborent au Programme national de lutte contre la tuberculose mais qui ne sont pas inclus dans le Programme national de lutte contre la tuberculose.</t>
  </si>
  <si>
    <t>Esto incluye la implicación de proveedores públicos y privados, así como de curanderos tradicionales, en las actividades de control de la tuberculosis/VIH (diagnóstico, tratamiento y seguimiento de los pacientes). El término "publicoprivado" (MPP) se refiere a los proveedores privados que no pertenecen al PNCT (lo que incluye clínicas y hospitales privados sin fines de lucro y con fines de lucro). El término "mezcla de los sectores público-público" se refiere a los proveedores públicos que colaboran con el PNCT pero que no pertenecen al mismo.</t>
  </si>
  <si>
    <t xml:space="preserve">Cela comprend la détection active de cas dans les populations-clés affectées et les groupes à haut risque, tels que les prisonniers, les personnes déplacées, les migrants, les populations indigènes/les minorités ethniques, les mineurs, les enfants, les citadins pauvres, les personnes âgées, et l'adaptation des modèles de prise en charge de la tuberculose/du VIH aux groupes à haut risque, tels que les consommateurs de drogues injectables. Cela comprend l'adaptation des services aux besoins des populations spécifiques pour que les services soient centrés sur les personnes et pour améliorer l'accessibilité, l'adéquation et la disponibilité ; adapter le diagnostic et les structures de traitement afin de satisfaire les besoins des populations-clés, p. ex. par le biais de la prévention et de la prise en charge communautaires de la tuberculose, les services de proximité mobiles dans les zones isolées, la collecte communautaire de crachats, les dispositions prises pour le transport des crachats, etc.                                                 </t>
  </si>
  <si>
    <t xml:space="preserve">Esto incluye la detección de casos activos entre las poblaciones clave afectadas y los grupos de alto riesgo (como presos, personas desplazadas, migrantes, minorías étnicas/poblaciones indígenas, mineros, niños, personas con pocos recursos en centros urbanos y ancianos) y la adaptación de los modelos de atención de tuberculosis/VIH en los grupos de alto riesgo, como los usuarios de drogas inyectables. Esto incluye la adaptación de los servicios a las necesidades de los grupos específicos para hacer que los servicios estén centrados en las personas y mejorar la accesibilidad, la adecuación y la disponibilidad. Adaptación de las estructuras de diagnóstico y tratamiento para cumplir las necesidades de las poblaciones clave, por ejemplo, a través de la prevención y el cuidado de tuberculosis con base comunitaria, la difusión móvil en áreas remotas, la recolección de muestras de esputo con base comunitaria, la organización del transporte de esputo, etc.                                                 </t>
  </si>
  <si>
    <t>Cette intervention inclut la collaboration avec d'autres prestataires de service pour les patients avec comorbidités y compris la santé génésique, maternelle, néonatale et infantile, les comorbidités diabétiques et les activités conjointes, en vue de la prévention et de la prise en charge de la tuberculose/du VIH, avec d'autres secteurs que ceux de la santé.</t>
  </si>
  <si>
    <t>Esta intervención incluye la colaboración con otros proveedores de servicios en torno a pacientes con comorbilidades, lo que incluye la salud reproductiva, materna, neonatal e infantil, las comorbilidades de pacientes con diabetes y actividades de colaboración para la prevención y atención de la tuberculosis/VIH con otros sectores más allá del sector salud.</t>
  </si>
  <si>
    <t xml:space="preserve">Détection précoce, y compris le recours à des outils moléculaires de diagnostic rapide dans des structures décentralisées, la mise en culture et le test de sensibilité aux médicaments, au minimum dans les laboratoires de référence (si ce n'est pas inclus dans le module de prévention et de prise en charge communautaires de la TB) </t>
  </si>
  <si>
    <t xml:space="preserve">Detección temprana, lo que incluye el uso de diagnósticos moleculares rápidos en entornos descentralizados, y cultivos y PSM al menos en los laboratorios de referencia (si no se incluye en el módulo de atención y prevención de la tuberculosis con base comunitaria). </t>
  </si>
  <si>
    <t xml:space="preserve">Approvisionnement sous surveillance d'une deuxième ligne de traitement de la tuberculose multirésistante, administrée selon des modèles de soins appropriés, avec soutien social, gestion des effets indésirables des médicaments et surveillance de la réponse au traitement par les services biologiques et cliniques ; coordination du traitement antirétroviral chez les patients coinfectés vivant avec le VIH.  Pharmacovigilance active (en cas d'utilisation de médicaments qui n'ont pas encore terminé les essais de phase III)              </t>
  </si>
  <si>
    <t xml:space="preserve">Provisión de tratamiento de segunda línea supervisado para pacientes con TB-MR administrado a través de modelos apropiados de atención, con apoyo social, gestión de efectos adversos de los medicamentos y seguimiento de la respuesta al tratamiento por los servicios clínicos y de laboratorio para los pacientes en tratamiento; coordinación del tratamiento antirretroviral en pacientes con coinfección por VIH.  Farmacovigilancia activa (en el caso del uso de fármacos que aún no hayan completado los ensayos de fase III)              </t>
  </si>
  <si>
    <t xml:space="preserve">Mise en œuvre de mesures de lutte contre les infections à tous les niveaux, y compris les mesures administratives appropriées, la coordination des activités de lutte contre l'infection, les mesures de protection personnelle et de contrôles environnementaux. </t>
  </si>
  <si>
    <t xml:space="preserve">Aplicación de medidas de control de infecciones en todos los niveles, incluidas las medidas administrativas adecuadas, la coordinación de acciones de IEC, la protección del personal y las medidas de control medioambiental. </t>
  </si>
  <si>
    <t>Cela inclut de faire participer tous les prestataires de services publics et privés aux activités de lutte contre la tuberculose multirésistante à tous les niveaux (maladie présumée, diagnostic, traitement et suivi des patients). Les approches mixtes public-privé font référence aux prestataires privés qui ne font pas partie du Programme national de lutte contre la tuberculose (y compris les cliniques et hôpitaux privés à but lucratif et non lucratif). Les approches public-public font référence aux prestataires publics qui collaborent au Programme national de lutte contre la tuberculose mais qui ne sont pas inclus dans le Programme national de lutte contre la tuberculose.</t>
  </si>
  <si>
    <t>Esto incluye la implicación de todos los proveedores públicos y privados en las actividades de control de la TB-MR en todos los niveles (casos sospechosos, diagnóstico, tratamiento y seguimiento de pacientes). El término "publicoprivado" (MPP) se refiere a los proveedores privados que no pertenecen al PNCT (lo que incluye clínicas y hospitales privados sin fines de lucro y con fines de lucro). El término "mezcla de los sectores público-público" se refiere a los proveedores públicos que colaboran con el PNCT pero que no pertenecen al mismo.</t>
  </si>
  <si>
    <t xml:space="preserve">Cela comprend la détection active de cas dans les populations-clés affectées et les groupes à haut risque, tels que les prisonniers, les personnes déplacées, les migrants, les populations indigènes/les minorités ethniques, les mineurs, les enfants, les citadins pauvres, les personnes âgées, et l'adaptation des modèles de prise ne charge de la tuberculose multirésistante aux groupes à haut risque.  Cela comprend l'adaptation des services aux besoins des populations spécifiques pour que les services soient centrés sur les personnes et pour améliorer l'accessibilité, l'adéquation et la disponibilité ; adapter le diagnostic et les structures de traitement afin de satisfaire les besoins des populations-clés, p. ex. par le biais de la prévention et de la prise en charge communautaires de la tuberculose, les services de proximité mobiles dans les zones isolées, la collecte communautaire de crachats, les dispositions prises pour le transport des crachats, etc.                                                                  </t>
  </si>
  <si>
    <t xml:space="preserve">Esto incluye la detección de casos activos entre las poblaciones clave afectadas y los grupos de alto riesgo (como presos, personas desplazadas, migrantes, minorías étnicas/poblaciones indígenas, mineros, niños, personas con pocos recursos en centros urbanos y ancianos) y la adaptación de los modelos de atención de la TB-MR en los grupos de alto riesgo.  Esto incluye la adaptación de los servicios a las necesidades de los grupos específicos para hacer que los servicios estén centrados en las personas y mejorar la accesibilidad, la adecuación y la disponibilidad; también incluye la adaptación de las estructuras de diagnóstico y tratamiento para satisfacer las necesidades de las poblaciones clave, por ejemplo, a través de la atención de tuberculosis con base comunitaria y la prevención, la difusión móvil en áreas remotas, la recolección de muestras de esputo con base comunitaria, la organización del transporte de esputo, etc.                                                                  </t>
  </si>
  <si>
    <t>Collaboration avec d'autres prestataires de service pour les patients avec comorbidités y compris la santé génésique, maternelle, néonatale et infantile, les comorbidités diabétiques et les activités conjointes, en vue de la prévention et de la prise en charge de la tuberculose multirésistante, avec d'autres secteurs que ceux de la santé.</t>
  </si>
  <si>
    <t>Colaboración con otros proveedores de servicios en torno a los pacientes con comorbilidades, lo que incluye salud reproductiva, materna, neonatal e infantil, las comorbilidades de pacientes con diabetes y las actividades de colaboración para la prevención y atención de la TB-MR con otros sectores más allá del sector salud.</t>
  </si>
  <si>
    <t>Prévention de la tuberculose multirésistante</t>
  </si>
  <si>
    <t>Prevención de la TB-MR</t>
  </si>
  <si>
    <t>Populations clés affectées</t>
  </si>
  <si>
    <t>IEC/CCC</t>
  </si>
  <si>
    <t>ИОК/РИПИ</t>
  </si>
  <si>
    <t>Comprend les activités liées à la planification et à la mise en œuvre de campagnes de distribution de masse de moustiquaires imprégnées d'insecticide de longue durée, qu'elles ciblent des groupes de population spécifiques ou qu'elles visent une couverture universelle. Comprend la coordination, la planification et la budgétisation, les achats, la logistique, la communication, la mise en œuvre, les formations, etc.</t>
  </si>
  <si>
    <t>Incluye actividades relacionadas con la planificación y ejecución de campañas de distribución de MILD masivas, ya sean dirigidas a grupos de población específicos o de cobertura universal. Aquí se incluyen la coordinación, planificación y creación de presupuestos, adquisición, logística, comunicación, ejecución, formación, etc.</t>
  </si>
  <si>
    <t>Включает мероприятия, связанные с планированием и реализацией массового распространения СОИДД среди определенных групп населения или среди населения в целом. Включает мероприятия по координации, планированию, составлению бюджетов, закупкам, логистике, коммуникации, реализации, обучению, и т.д.</t>
  </si>
  <si>
    <t>Cette intervention englobe tous les efforts visant à
commencer, renforcer ou intensifier la distribution continue de moustiquaires imprégnées d’insecticide longue durée à travers les centres de consultations prénatales, le Programme élargi de vaccination (PEV) ou tout autre service courant fourni dans des établissements de santé publics et privés, afin de maintenir une forte couverture en moustiquaires imprégnées d'insecticide de longue durée. Comprend les activités liées à la coordination et à la planification, aux formations, à la logistique, à la communication, à la supervision, etc.</t>
  </si>
  <si>
    <t>Esta intervención abarca iniciativas destinadas a
iniciar, fortalecer o ampliar la entrega continua de MILD a través de clínicas de atención prenatal, e incluye un Programa Ampliado de Inmunización u otros servicios rutinarios en centros de salud públicos y privados con el fin de mantener una cobertura de MILD alta. Incluye actividades relacionadas con la coordinación y planificación, formación, logística, comunicación, supervisión, etc.</t>
  </si>
  <si>
    <t>Данное мероприятие включает в себя усилия, направленные на 
начало, усиление или расширение непрерывного распространения СОИДД через антенатальные клиники, в рамках расширенных программ иммунизации (РПИ) или путем оказания других регулярных услуг в государственных и частных учреждениях здравоохранения в целях сохранения высокого уровня охвата населения СОИДД. Включает мероприятия, связанные с координацией, планированием, обучением, логистикой, коммуникацией, надзором, и т.д.</t>
  </si>
  <si>
    <t>Comprend la planification et la mise en œuvre de campagnes de pulvérisation intradomiciliaire d'insecticide à effet rémanent ainsi que le recensement des foyers à traiter. Comprend les activités liées à l'approvisionnement en insecticides, en équipements et autres produits de base, les supports IEC pour les campagnes de pulvérisation intradomiciliaire d'insecticide à effet rémanent, les formations, etc.</t>
  </si>
  <si>
    <t>Incluye la planificación y puesta en práctica de campañas de fumigación de interiores con insecticidas de acción residual, así como la enumeración de hogares por fumigar. Entre las actividades, se incluyen la adquisición de insecticidas, equipamiento, otros productos, material de IEC para campañas de fumigación de interiores con insecticidas de acción residual, formación, etc.</t>
  </si>
  <si>
    <t>Включает планирование и реализацию кампаний по обработке помещений инсектицидами длительного действия, а также учет помещений, подлежащих такой обработке. Мероприятия включают в себя закупку инсектицидов, оборудования, других материалов медицинского назначения и материалов «ИОК» для кампаний по ОПИДД, обучение, и т.д.</t>
  </si>
  <si>
    <t>Comprend les stratégies de gestion de l'environnement susceptibles de réduire ou de supprimer les gîtes larvaires de vecteurs par une amélioration de la conception ou de la mise en œuvre des projets de développement des ressources en eau, ainsi que l'utilisation de la lutte biologique (par exemple, larvicides bactériens ou poissons larvivores) pour cibler et tuer les larves de vecteurs. Comprend également les larvicides et adulticides chimiques permettant de réduire les cas de transmission en raccourcissant la durée de vie des vecteurs ou en les tuant.</t>
  </si>
  <si>
    <t>Aquí se incluyen estrategias de gestión medioambiental que permitan reducir o eliminar criaderos de vectores a través de una mejora en el diseño o funcionamiento de los proyectos de desarrollo de recursos hídricos, así como el uso de controles biológicos (como larvicidas bacterianos y peces larvívoros) dirigidos a la eliminación de larvas de vectores. Incluye, además, adulticidas y larvicidas químicos que reducen la transmisión de enfermedades al acortar u obstaculizar la vida de los vectores.</t>
  </si>
  <si>
    <t>Включает стратегии управления окружающей средой, сокращающие или уничтожающие среду размножения переносчиков заболевания путем усовершенствования разработки или реализации водохозяйственных проектов; а также использования мер биологического контроля (например, бактериальных ларвицидов и личинкоядных рыб), направленных на уничтожение личинок переносчиков. Кроме того, сюда относится применение химических ларвицидов и инсектицидов, убивающих только взрослых насекомых, снижающих частоту передачи заболевания за счет сокращения или прекращения жизненного цикла его переносчиков.</t>
  </si>
  <si>
    <t>Comprend les activités visant à déterminer et à caractériser l'espèce de moustique dominante dans la région, la densité des vecteurs et le comportement de piqûre, mais également à tester la sensibilité des moustiques aux insecticides. Comprend les activités liées à la planification d'un système de surveillance entomologique et à sa mise en œuvre, la collecte de moustiques, les tests réalisés sur les moustiques, l'approvisionnement en matériel entomologique, les formations, l'entretien des insectariums, etc.</t>
  </si>
  <si>
    <t>Incluye actividades encaminadas a determinar y caracterizar las especies de mosquitos dominantes en el área, la densidad del vector, el comportamiento de picadura, así como pruebas de susceptibilidad de los mosquitos a los insecticidas. Las actividades abarcan la planificación del seguimiento entomológico y su ejecución, recogida de mosquitos y prueba, adquisición de equipo entomológico, formación, mantenimiento de insectario, etc.</t>
  </si>
  <si>
    <t>Включает мероприятия по выявлению и описанию видов комаров, преобладающих в данной местности, определению плотности переносчиков, характеризации поведения, связанного с кровососанием, а также тестированию комаров на чувствительность к инсектицидам. Мероприятия включают в себя планирование и реализацию энтомологического контроля, вылавливание и тестирование особей комаров, закупку энтомологического оборудования, обучение, содержание инсектария, и т.д.</t>
  </si>
  <si>
    <t>Comprend les activités de sensibilisation, de communication et de mobilisation sociale liées à la lutte antivectorielle : préparation de kits de sensibilisation (comprenant les kits pour les organisations communautaires et les organisations non gouvernementales) ; manifestations de sensibilisation et de mobilisation ciblant les décideurs et les acteurs clés ; campagnes multimédias périodiques, émissions TV et radio éducatives, chansons publicitaires, panneaux d'affichage, radio communautaire, etc. ; élaboration et diffusion de supports IEC ; formation des agents de santé communautaires et des volontaires de la communauté sur l'efficacité d'une communication pour le changement de comportement et d'une mobilisation communautaire pour lutter contre le paludisme ; réunions de sensibilisation périodiques des leaders d'opinion au niveau des villages et des communautés.</t>
  </si>
  <si>
    <t>Incluye actividades de promoción, comunicación y movilización social relacionadas con el control de vectores: preparación de kits de promoción (incluidos kits para OBC y ONG); eventos de sensibilización y movilización dirigidos a los responsables de formular las políticas y a otros actores clave; campañas multimediales periódicas, series instructivas de radio y TV, sintonías y vallas publicitarias, radio comunitaria, etc.; desarrollo y distribución de material de IEC; formación de trabajadores de salud y voluntarios comunitarios en comunicación para el cambio de comportamiento y movilización comunitaria sobre la malaria; reuniones de sensibilización periódicas para líderes de opinión de la comunidad y locales.</t>
  </si>
  <si>
    <t>Включает мероприятия по адвокации, коммуникации и социальной мобилизации, связанные с борьбой с переносчиками заболевания: подготовку комплектов для адвокационной работы (включая комплекты для ОС и НПО); мероприятия, направленные на активизацию и мобилизацию директивных органов и основных участников; периодическое проведение мультимедийных кампаний, серий обучающих передач по радио и ТВ, использование информационных джинглов, рекламных щитов, общинных радиостанций, и т.д.; разработку и распространение материалов «ИОК»; обучение общинных медицинских работников и волонтеров эффективным методам РИПИ и мобилизации сообществ в связи с малярией; периодическое проведение встреч, направленных на активизацию авторитетных лидеров на уровне сообществ и деревень.</t>
  </si>
  <si>
    <t>Comprend les activités liées au dépistage et au traitement des cas de paludisme : approvisionnement en matériel de diagnostic, tests de dépistage rapide, réactifs et médicaments antipaludiques, assurance qualité des laboratoires, formation des prestataires de soins et assistance technique.</t>
  </si>
  <si>
    <t>Incluye actividades relacionadas con la prueba y el tratamiento de casos de malaria, que abarcan la adquisición de equipo de diagnóstico, pruebas de diagnóstico rápidas, reactivos y medicamentos antipalúdicos, aseguramiento de la calidad de los laboratorios, formación de proveedores de atención sanitaria y asistencia técnica.</t>
  </si>
  <si>
    <t>Включает мероприятия, связанные с тестированием и лечением пациентов с малярией, такие как закупка диагностического оборудования, быстрых диагностических тестов, химических реагентов и противомалярийных препаратов, обеспечение качества работы лабораторий, обучение медицинских работников и предоставление технической поддержки.</t>
  </si>
  <si>
    <t>Comprend l'affinement de la stratégie de riposte épidémique, en offrant un soutien pour la détection de l'épidémie, la gestion de l'approvisionnement et des produits de santé de base, le recrutement et les salaires.</t>
  </si>
  <si>
    <t>Incluye el perfeccionamiento de una estrategia de respuesta a la epidemia, la prestación de apoyo para la detección de la epidemia, la gestión de productos y suministros de salud, y la contratación y el apoyo salarial.</t>
  </si>
  <si>
    <t>Включает мероприятия, связанные с усовершенствованием стратегии по принятию ответных мер для защиты от эпидемий, поддержкой выявления эпидемий, управлением запасами расходных материалов медицинского назначения, а также поддержкой приема на работу и оплаты труда медицинских работников.</t>
  </si>
  <si>
    <t>Comprend les activités liées au dépistage et au traitement des cas de paludisme au niveau communautaire : approvisionnement en tests de dépistage rapide et médicaments antipaludiques, formation des prestataires de soins et assistance technique.</t>
  </si>
  <si>
    <t>Incluye actividades relacionadas con las pruebas y el tratamiento de los casos de malaria a nivel comunitario que van desde la adquisición de pruebas rápidas de diagnóstico y medicamentos contra la malaria, hasta la formación de los profesionales de la salud y la asistencia técnica.</t>
  </si>
  <si>
    <t>Включает мероприятия, связанные с тестированием на малярию и лечением этого заболевания на уровне сообществ, в том числе закупку быстрых диагностических тестов и противомалярийных препаратов, обучение поставщиков медицинских услуг и техническую поддержку.</t>
  </si>
  <si>
    <t>Comprend des activités de détection active des cas ou d'investigation des foyers d'infection, la formation et l'assistance technique.</t>
  </si>
  <si>
    <t>Incluye actividades para llevar a cabo investigaciones de detección/focos de casos activos, además de formación y asistencia técnica.</t>
  </si>
  <si>
    <t>Включает мероприятия по активному выявлению больных/обследованию очагов заболевания, обучению и технической поддержке.</t>
  </si>
  <si>
    <t>Comprend des activités de surveillance de l'efficacité thérapeutique y compris toute assistance technique requise.</t>
  </si>
  <si>
    <t>Incluye actividades para llevar a cabo programas de vigilancia de la eficacia terapéutica, lo que incluye cualquier asistencia técnica requerida.</t>
  </si>
  <si>
    <t>Включает мероприятия по контролю терапевтической эффективности, в том числе любую техническую поддержку.</t>
  </si>
  <si>
    <t>Comprend des activités liées au traitement des cas graves de paludisme : approvisionnement en médicaments antipaludiques, soutien des services de transfusion sanguine, formation des prestataires de soins et assistance technique.</t>
  </si>
  <si>
    <t>Incluye actividades relacionadas con el tratamiento de los casos graves de malaria, desde la adquisición de medicamentos contra la malaria, hasta el apoyo a los servicios de transfusión sanguínea, la formación de profesionales de atención sanitaria y la asistencia técnica.</t>
  </si>
  <si>
    <t>Включает мероприятия, связанные с лечением тяжелой малярии, в том числе закупку противомалярийных препаратов, поддержку услуг по переливанию крови, обучение поставщиков медицинских услуг и техническую поддержку.</t>
  </si>
  <si>
    <t>Comprend des activités liées au mécanisme de subventionnement du secteur privé y compris les interventions de soutien et de subventionnements.</t>
  </si>
  <si>
    <t>Incluye actividades relacionadas con el mecanismo de copago del sector privado, lo que incluye los copagos y las intervenciones complementarias.</t>
  </si>
  <si>
    <t>Включает мероприятия, связанные с созданием механизмов участия частного сектора в расходах, включая собственно участие в расходах и вспомогательные мероприятия.</t>
  </si>
  <si>
    <t>Comprend les activités liées au dépistage et au traitement des cas de paludisme dans le secteur privé : approvisionnement en matériel de diagnostic, tests de dépistage rapide, réactifs et médicaments antipaludiques, assurance qualité des laboratoires, formation des prestataires de soins et assistance technique.</t>
  </si>
  <si>
    <t>Incluye actividades relacionadas con la prueba y el tratamiento de los casos de malaria en el sector privado, desde la adquisición de equipo de diagnóstico, hasta las pruebas de diagnóstico rápidas, los reactivos y medicamentos antipalúdicos, el aseguramiento de la calidad de los laboratorios, la formación de proveedores de atención sanitaria y la asistencia técnica.</t>
  </si>
  <si>
    <t>Включает мероприятия, связанные с тестированием на малярию и лечением этого заболевания в частных учреждениях, в том числе закупку диагностического оборудования, быстрых диагностических тестов, реагентов и противомалярийных препаратов, контроль качества работы лабораторий, обучение поставщиков медицинских услуг и техническую поддержку.</t>
  </si>
  <si>
    <t>Comprend des activités liées au retrait des monothérapies à base d'artémisinine, le retrait des médicaments non conformes ou contrefaits, la formation et l'assistance technique.</t>
  </si>
  <si>
    <t>Incluye actividades relacionadas con la eliminación de monoterapias con artemisinina, la eliminación de medicinas subestándar o falsificadas, la formación y la asistencia técnica.</t>
  </si>
  <si>
    <t>Включает мероприятия, связанные с прекращением проведения монотерапии на основе артемизинина, изъятием некачественных или фальсифицированных лекарственных средств, обучением и технической поддержкой.</t>
  </si>
  <si>
    <t>Comprend les activités de sensibilisation, de communication et de mobilisation sociale liées à la prise en charge des cas de paludisme : préparation de kits de sensibilisation (comprenant les kits pour les organisations communautaires et les organisations non gouvernementales) ; manifestations de sensibilisation et de mobilisation ciblant les décideurs et les acteurs clés ; campagnes multimédias périodiques, émissions TV et radio éducatives, chansons publicitaires, panneaux d'affichage, radio communautaire, etc. ; élaboration et diffusion de supports IEC ; formation des agents de santé communautaires et des volontaires de la communauté sur l'efficacité d'une communication pour le changement de comportement et d'une mobilisation communautaire pour lutter contre le paludisme ; réunions de sensibilisation périodiques des leaders d'opinion au niveau des villages et des communautés.</t>
  </si>
  <si>
    <t>Incluye actividades de promoción, comunicación y movilización social relacionadas con la gestión de casos de malaria: preparación de kits de promoción (incluidos kits para OBC y ONG); eventos de sensibilización y movilización dirigidos a los responsables de formular las políticas y a otros actores clave; campañas multimediales periódicas, series instructivas de radio y TV, sintonías y vallas publicitarias, radio comunitaria, etc.; desarrollo y distribución de material de IEC; formación de trabajadores de salud y voluntarios comunitarios en comunicación para el cambio de comportamiento y movilización comunitaria sobre la malaria; reuniones de sensibilización periódicas para líderes de opinión de la comunidad y locales.</t>
  </si>
  <si>
    <t>Включает мероприятия по адвокации, коммуникации и социальной мобилизации, связанные с ведением пациентов с малярией: подготовку комплектов для адвокационной работы (включая комплекты для ОС и НПО); мероприятия, направленные на активизацию и мобилизацию директивных органов и основных участников; периодическое проведение мультимедийных кампаний, серий обучающих передач по радио и ТВ, использование информационных джинглов, рекламных щитов, общинных радиостанций, и т.д.; разработку и распространение материалов «ИОК»; обучение общинных медицинских работников и волонтеров эффективным методам РИПИ и мобилизации сообществ в связи с малярией; периодическое проведение встреч, направленных на активизацию авторитетных лидеров на уровне сообществ и деревень.</t>
  </si>
  <si>
    <t>Renforcement des capacités des agents de santé communautaires</t>
  </si>
  <si>
    <t>Desarrollo de las capacidades de los trabajadores de salud comunitarios</t>
  </si>
  <si>
    <t>Укрепление потенциала медицинских и общинных работников</t>
  </si>
  <si>
    <t>Intensification des agents de santé communautaires</t>
  </si>
  <si>
    <t>Ampliación de los trabajadores de salud comunitarios</t>
  </si>
  <si>
    <t>Распространение деятельности медицинских и общинных работников</t>
  </si>
  <si>
    <t>Développement et mise en œuvre des stratégies, politiques et réglementations sanitaires</t>
  </si>
  <si>
    <t>Desarrollo y aplicación de legislación, estrategias y políticas de salud</t>
  </si>
  <si>
    <t>Разработка и принятие законодательства, стратегий и политических документов</t>
  </si>
  <si>
    <t>Performance, transparence et obligation redditionnelle des systèmes de gestion financière publics dans le secteur de la santé</t>
  </si>
  <si>
    <t>Desempeño, transparencia y responsabilidad de los sistemas públicos de administración financiera en el sector sanitario</t>
  </si>
  <si>
    <t>Результативность, прозрачность и подотчетность государственных систем финансового управления</t>
  </si>
  <si>
    <t>Évaluation juridique et réglementaire et réforme du droit</t>
  </si>
  <si>
    <t>Evaluación del entorno político y legal y reforma de leyes</t>
  </si>
  <si>
    <t>Оценка юридической и политической обстановки и реформирование законодательства</t>
  </si>
  <si>
    <t>Services d'aide juridique et d'enseignement de notions élémentaires de droit</t>
  </si>
  <si>
    <t>Servicios de asesoría legal y alfabetización jurídica</t>
  </si>
  <si>
    <t>Правовая помощь и повышение правовой грамотности</t>
  </si>
  <si>
    <t>Formation juridique pour les fonctionnaires, les agents de santé et les agents de police</t>
  </si>
  <si>
    <t>Formación sobre los derechos de los funcionarios, los profesionales de la salud y la policía</t>
  </si>
  <si>
    <t>Обучение в области прав государственных должностных лиц, работников здравоохранения и сотрудников полиции</t>
  </si>
  <si>
    <t>Suivi des droits juridiques au niveau communautaire</t>
  </si>
  <si>
    <t>Seguimiento de los derechos legales con base comunitaria</t>
  </si>
  <si>
    <t>Мониторинг в области прав человека на уровне сообществ</t>
  </si>
  <si>
    <t>Plaidoyer des politiques de droits juridiques</t>
  </si>
  <si>
    <t>Fomento de políticas sobre derechos humanos</t>
  </si>
  <si>
    <t>Адвокационная деятельность в поддержку политики в области прав человека</t>
  </si>
  <si>
    <t>Suivi communautaire d'obligation redditionnelle</t>
  </si>
  <si>
    <t>Seguimiento de la responsabilidad con base comunitaria</t>
  </si>
  <si>
    <t>Мониторинг подотчетности на уровне сообществ</t>
  </si>
  <si>
    <t>Mobilisation sociale, renforcement des liens communautaires, de la collaboration et de la coordination</t>
  </si>
  <si>
    <t>Movilización social, creación de vínculos, colaboración y coordinación en la comunidad</t>
  </si>
  <si>
    <t>Социальная мобилизация, установление связей внутри сообществ, сотрудничество и координация</t>
  </si>
  <si>
    <t>Renforcement des capacités institutionnelles, de planification et de leadership dans le secteur communautaire</t>
  </si>
  <si>
    <t>Desarrollo de capacidades institucionales, planificación y liderazgo en el sector comunitario</t>
  </si>
  <si>
    <t>Укрепление институционального потенциала, планирование и руководство развитием общинного сектора</t>
  </si>
  <si>
    <t>Politique, planification, coordination et gestion</t>
  </si>
  <si>
    <t>Políticas, planificación, coordinación y gestión</t>
  </si>
  <si>
    <t xml:space="preserve">Comprend l'approvisionnement en traitements préventifs intermittents à base de sulfadoxine-pyriméthamine pendant la grossesse et leur mise à disposition. </t>
  </si>
  <si>
    <t xml:space="preserve">Incluye la adquisición y suministro de tratamiento preventivo intermitente con sulfadoxina/pirimetamina durante el embarazo. </t>
  </si>
  <si>
    <t xml:space="preserve">Включает закупки препаратов и проведение периодического профилактического лечения сульфадоксином в сочетании с пириметамином беременным женщинам. </t>
  </si>
  <si>
    <t>Comprend les activités liées à l'administration de cycles de traitement complets par sulfadoxine-pyriméthamine par l'intermédiaire du Programme élargi de vaccination (PEV) à des intervalles précis correspondant aux calendriers de vaccination systématique</t>
  </si>
  <si>
    <t>Hace referencia a actividades asociadas a la administración de un curso terapéutico completo con sulfadoxina/pirimetamina a través del Programa Ampliado de Inmunización a intervalos definidos correspondientes a los programas de vacunación rutinarios.</t>
  </si>
  <si>
    <t>Касается мероприятий, связанных с проведением полного курса лечения сульфадоксином в сочетании с пириметамином в рамках расширенной программы по иммунизации (РПИ) через определенные временные интервалы, соответствующие стандартным схемам вакцинации.</t>
  </si>
  <si>
    <t>Comprend les activités (dans les zones où la transmission du paludisme se caractérise par une forte saisonnalité) liées à l'administration par intermittence de cycles de traitement antipaludique complets pendant la saison de transmission du paludisme afin de prévenir les épisodes de paludisme, l'objectif étant de maintenir des concentrations thérapeutiques en médicament antipaludique dans le sang pendant toute la période où le risque palustre est le plus élevé. Comprend les activités liées à l'approvisionnement en antipaludéens (AQ-SP), à la pharmacovigilance, au suivi de la pharmacorésistance, etc.</t>
  </si>
  <si>
    <t>Incluye actividades (en áreas con una alta transmisión de malaria estacional) relacionadas con la administración intermitente de cursos de tratamiento completos con un medicamento antipalúdico durante la estación de transmisión de la malaria con el fin de prevenir la enfermedad gracias al mantenimiento de concentraciones terapéuticas de dicho medicamento en la sangre durante el período de mayor riesgo. Entre estas actividades, se incluye la adquisición de medicamentos antipalúdicos (amodiaquina y sulfadoxina/pirimetamina), farmacovigilancia, seguimiento de la resistencia a los medicamentos, etc.</t>
  </si>
  <si>
    <t>Включает мероприятия (в регионах с высоким уровнем сезонного распространения малярии), связанные с периодическим проведением полных курсов лечения противомалярийными препаратами в течение сезона передачи малярии в целях профилактики малярийных заболеваний путем поддержания необходимой концентрации противомалярийного препарата в крови на протяжении всего периода максимального риска заражения этим заболеванием. Включает закупки противомалярийных препаратов (сульфадоксина, пириметамина и амодиахина), фармаконадзор, мониторинг лекарственной устойчивости, и т.д.</t>
  </si>
  <si>
    <t>Comprend les activités de sensibilisation, de communication et de mobilisation sociale liées aux interventions de prévention spécifique : préparation de kits de sensibilisation (comprenant les kits pour les organisations communautaires et les organisations non gouvernementales) ; manifestations de sensibilisation et de mobilisation ciblant les décideurs et les acteurs clés ; création de la demande en termes de fréquentation du centre de consultations prénatales, campagnes multimédias périodiques, émissions TV et radio éducatives, chansons publicitaires, panneaux d'affichage, radio communautaire, etc. ; élaboration et diffusion de supports d’informations, d’éducation et de communication ; formation des agents de santé communautaires et des volontaires de la communauté sur l'efficacité d'une communication pour le changement de comportement et d'une mobilisation communautaire pour lutter contre le paludisme ; réunions de sensibilisation périodiques des leaders d'opinion au niveau des villages et des communautés.</t>
  </si>
  <si>
    <t>Incluye actividades de fomento, comunicación y movilización social relacionadas con intervenciones de prevención específicas: preparación de kits de fomento (incluidos kits para OBC y ONG); eventos de sensibilización y movilización dirigidos a los responsables de formular las políticas y a otros participantes clave; creación de demanda de asistencia a clínicas de atención prenatal, campañas multimediales periódicas, series instructivas de radio y TV, sintonías y vallas publicitarias, radio comunitaria, etc.; desarrollo y distribución de material de IEC; formación de trabajadores de salud y voluntarios comunitarios en comunicación para el cambio de comportamiento y movilización comunitaria sobre la malaria; reuniones de sensibilización periódicas para líderes de opinión de la comunidad y locales.</t>
  </si>
  <si>
    <t>Включает мероприятия по адвокации, коммуникации и социальной мобилизации, связанные с проведением конкретных профилактических мероприятий: подготовку комплектов для адвокационной работы (включая комплекты для ОС и НПО); мероприятия, направленные на активизацию и мобилизацию директивных органов и основных участников; увеличение числа посещений антенатальных клиник; периодическое проведение мультимедийных кампаний, серий обучающих передач по радио и ТВ, использование информационных джинглов, рекламных щитов, общинных радиостанций, и т.д.; разработку и распространение материалов «ИОК»; обучение общинных медицинских работников и волонтеров эффективным методам РИПИ и мобилизации сообществ в связи с малярией; периодическое проведение встреч, направленных на активизацию авторитетных лидеров на уровне сообществ и деревень.</t>
  </si>
  <si>
    <t>Comprend les activités destinées à améliorer l'efficience et l'efficacité des systèmes de gestion organisationnelle des prestations de service, dans les établissements de santé ou les organisations communautaires, telles que la formation des responsables des établissements de santé, le développement et la mise en œuvre des réglementations liées à la prestation de services, l'amélioration de l'organisation des services et des systèmes de prise en charge (p. ex. les systèmes d'orientation, la gestion des déchets, etc.), le développement des mécanismes de supervision de l'assurance qualité, etc. Elle peut également inclure les résultats opérationnels nécessaires (limité aux pays à revenus faibles et aux états fragiles ; consulter la note d'orientation sur le renforcement des systèmes de santé).  Ces activités devraient bénéficier à plus d'une des trois maladies (VIH, tuberculose, paludisme) et leur portée peut également être élargie à d'autres résultats sanitaires (par exemple, la santé génésique, maternelle, néonatale et infantile).  Des activités similaires bénéficiant à seulement l'une de ces maladies, la tuberculose, le paludisme ou les maladies liées au VIH, doivent être comprises dans les subventions concernant la maladie en question.</t>
  </si>
  <si>
    <t>Incluye actividades destinadas a mejorar la eficacia y la eficiencia de los sistemas de gestión organizativos para la prestación de servicios, ya sea en establecimientos de salud o en organizaciones con base comunitaria, tales como gerentes de establecimientos de salud, desarrollo y aplicación de reglamentos relacionados con la prestación de servicios, mejora de los sistemas de organización y gestión de servicios (por ejemplo, sistema de derivación, gestión de residuos, etc.), desarrollo de mecanismos de supervisión para el aseguramiento de la calidad, etc. También pueden incluir los insumos operativos necesarios (limitados a los países de ingresos bajos y estados frágiles; consulte la nota de orientación sobre FSS).  Estas actividades deben beneficiar a los resultados indirectos de más de una de las tres enfermedades (VIH, tuberculosis, malaria) y también pueden tener mayor alcance en otros resultados indirectos en materia de salud (por ejemplo, salud reproductiva, materna, neonatal e infantil).  Las actividades similares que benefician a los resultados indirectos de una sola enfermedad (VIH, tuberculosis o malaria) deben incluirse en las subvenciones para las enfermedades correspondientes.</t>
  </si>
  <si>
    <t>Включает мероприятия, нацеленные на повышение эффективности и результативности систем организационного управления предоставлением услуг медицинскими учреждениями и общинными организациями, такие как обучение руководителей медицинских учреждений; разработка и внедрение нормативных положений, связанных с предоставлением услуг; усовершенствование систем организации и управления услугами (например, систем направления на лечение, систем управления отходами и др.); разработка механизмов надзора для контроля качества и др. В этот раздел можно также включить входные операционные факторы (только для стран с низким уровнем доходов и неустойчивых государств, более подробно см. в Пояснительной записке по УЗС).  Предложенные мероприятия должны способствовать повышению результатов борьбы более чем с одним заболеванием (ВИЧ, ТБ, малярия), а также могут способствовать улучшению долгосрочных результатов в других областях здравоохранения (например, ОЗМНД).  Аналогичные мероприятия, направленные на борьбу только с ВИЧ, ТБ или малярией, должны быть включены в гранты по соответствующим заболеваниям.</t>
  </si>
  <si>
    <t>Activités visant à améliorer les capacités techniques des agents de santé en ce qui concerne la prestation des services et des soins, le soutien, les services sociaux de prévention et services associés, qui bénéficient à plus d'un des trois types de maladies (paludisme, tuberculose et maladies liées au VIH), et dont leur portée peut également être élargie à d'autres résultats sanitaires (par exemple, la santé génésique, maternelle, néonatale et infantile) ; Elles peuvent inclure les formations préparatoires et continues au sein d'ensembles intégrés (p. ex. la gestion intégrée des maladies infantiles) qui prennent en compte au moins l'un des trois types de maladies, à savoir les maladies liées au VIH, la tuberculose et le paludisme, mais qui peuvent également dépasser le cadre de ces trois maladies. La formation dans les zones spécifiques à une maladie (p. ex. la prévention de la transmission de la mère à l'enfant) peut être financée par les subventions de lutte contre la maladie correspondante.</t>
  </si>
  <si>
    <t>Actividades destinadas a mejorar la capacidad técnica del personal de salud en cuanto a la prestación de servicios, la provisión de atención, los servicios de apoyo, prevención y servicios sociales afines que benefician a los resultados indirectos de más de una de las tres enfermedades (VIH, tuberculosis, malaria); también pueden tener un mayor alcance y extenderse a otros resultados indirectos en materia de salud (por ejemplo, salud reproductiva, materna, neonatal e infantil); pueden incluir formación antes de ofertar servicios y también en servicio en paquetes integrados (por ejemplo, gestión integrada de enfermedades infantiles), que cubren una o más enfermedades (VIH, tuberculosis, malaria), pero también pueden ir más allá de las tres enfermedades. La formación en áreas específicas de una sola enfermedad (por ejemplo, PTMI) estaría financiada por las subvenciones de la enfermedad en cuestión.</t>
  </si>
  <si>
    <t>Мероприятия, нацеленные на повышение технического потенциала медицинских работников при предоставлении услуг, обеспечении ухода, поддержки профилактики и оказания сопутствующих социальных услуг, которые способствуют повышению результатов борьбы с несколькими заболеваниями (ВИЧ, ТБ, малярия), а также могут способствовать улучшению долгосрочных результатов в других областях здравоохранения (например, в сфере ОЗМНД). Сюда могут быть включены интегрированные программы обучения перед началом или в процессе работы (например, в области интегрированного ведения болезней детского возраста, ИВБДВ), связанные с одним или несколькими из трех заболеваний (ВИЧ, ТБ, малярия), которые также могут касаться и других заболеваний. Обучение в сфере борьбы с конкретными заболеваниями (например, в сфере ППМР) финансируется в рамках грантов по соответствующему заболеванию.</t>
  </si>
  <si>
    <t xml:space="preserve">Comprend les activités visant à élargir et renforcer le personnel formé et compétent, qui bénéficient essentiellement à plus d'une des trois maladies (VIH, tuberculose, paludisme) mais dont la portée peut également être élargie à d'autres résultats sanitaires (par exemple, la santé génésique, maternelle, néonatale et infantile).  
Le renforcement du personnel de santé pluridisciplinaire (par exemple, docteurs et infirmiers en soins de santé primaires, agents de santé communautaires, etc.) peut être ajouté ici, ainsi que le soutien adéquat aux institutions de formation. Le renforcement des capacités des structures engagées en faveur d'une maladie spécifique (par exemple, les centres de traitement antirétroviral, les dispensaires de lutte contre la tuberculose) doit être soutenu par une subvention de lutte contre la maladie correspondante. </t>
  </si>
  <si>
    <t xml:space="preserve">Actividades dirigidas a la expansión y ampliación de personal capacitado y competente, que mejoran principalmente los resultados indirectos de más de una de las tres enfermedades (VIH, tuberculosis, malaria), pero que pueden tener un mayor alcance y extenderse a otros resultados indirectos en materia de salud (por ejemplo, salud reproductiva, materna, neonatal e infantil).  
La ampliación del personal sanitario multidisciplinar (por ejemplo, médicos y enfermeras de atención primaria, trabajadores de salud comunitarios, etc.) se puede incluir aquí y también se puede proporcionar el apoyo pertinente a las instituciones de formación. El desarrollo de capacidades de los implicados en el tratamiento de una enfermedad específica (por ejemplo, en clínicas de TARV o en dispensarios de tuberculosis) se puede financiar por medio de subvenciones para la enfermedad correspondiente. </t>
  </si>
  <si>
    <t xml:space="preserve">Мероприятия по расширению и распространению деятельности квалифицированных и компетентных работников, которые главным образом направлены на борьбу с несколькими заболеваниями (ВИЧ, ТБ, малярия), но могут также способствовать улучшению долгосрочных результатов в других областях здравоохранения (например, в сфере ОЗМНД).  
Может включать мероприятия по увеличению численности универсальных медицинских кадров (например, врачей и медперсонала первичного звена, общинных медицинских работников, и т.д.), а также предоставление соответствующей поддержки учебным заведениям. Укрепление потенциала медицинских учреждений для пациентов с конкретными заболеваниями (клиник, где проводится АРТ, противотуберкулезных диспансеров, и т.д.) должно быть включено в гранты по соответствующим заболеваниям. </t>
  </si>
  <si>
    <t>Comprend les activités qui contribuent à la planification, l'élaboration et à l'exécution des stratégies, politiques, réglementations, orientations et protocoles liés aux systèmes de santé, en liaison avec les résultats de lutte contre le paludisme, la tuberculose et les maladies liées au VIH, dont la portée peut également être élargie à d'autres résultats sanitaires. Peut également comprendre l'amélioration de la planification, de la gestion, de l'obligation redditionnelle et de l'encadrement stratégiques et opérationnels.</t>
  </si>
  <si>
    <t>Esto incluye actividades que contribuyen a planificar, desarrollar y ejecutar estrategias, políticas, reglamentos, directrices y protocolos relacionados con los sistemas de salud que estén vinculados a resultados indirectos de VIH, tuberculosis y malaria, y que también puedan tener un mayor alcance y extenderse a otros resultados indirectos en materia de salud. También puede incluir la mejora estratégica y operativa de la planificación, la gestión, la responsabilidad y el liderazgo.</t>
  </si>
  <si>
    <t>Включает мероприятия, направленные на планирование, разработку и реализацию стратегий, политики, правил, руководящих принципов и протоколов в области здравоохранения, связанных с долгосрочными результатами борьбы с ВИЧ, ТБ и малярией, которые также могут способствовать улучшению долгосрочных результатов в других областях здравоохранения. В этот раздел могут быть включены мероприятия по усовершенствованию стратегического и оперативного планирования, управления, подотчетности и руководства.</t>
  </si>
  <si>
    <t xml:space="preserve">Inclut le développement et le soutien des mécanismes de supervision, de suivi et de communication d'informations sur la mise en œuvre des lois et des politiques ; la garantie de la participation active des parties prenantes de la prise en charge sanitaire aux forums consultatifs nationaux et non nationaux, notamment politiques, de planification et autres d'organismes décisionnaires ; </t>
  </si>
  <si>
    <t xml:space="preserve">Esto incluye el desarrollo y el apoyo de mecanismos para supervisar, monitorizar e informar sobre la aplicación de leyes y políticas; también incluye la garantía de participación significativa de las partes interesadas en ​atención sanitaria en foros y otros foros consultivos, incluida la política, la planificación y otros órganos de toma de decisiones. </t>
  </si>
  <si>
    <t xml:space="preserve">Включает разработку и поддержку механизмов надзора, мониторинга и предоставления отчетности об осуществлении законодательства и политики, а также механизмы, обеспечивающие активное участие заинтересованных представителей здравоохранения в национальных и других форумах, включая работу директивных органов, органов планирования и других руководящих органов. </t>
  </si>
  <si>
    <t xml:space="preserve">Comprend les activités qui contribuent à améliorer la mise à disposition adéquate de ressources financières auprès des institutions publiques, privées et non gouvernementales/communautaires pour l'exécution efficace des services et programmes de lutte contre la maladie. Exemple : amélioration de la collecte des recettes, de la mise en commun et des achats pour assurer la viabilité financière des services fournis.  </t>
  </si>
  <si>
    <t xml:space="preserve">Incluye actividades que contribuyen a mejorar la provisión adecuada de recursos financieros a instituciones públicas, privadas y no gubernamentales/comunitarias con el fin de lograr una prestación de servicios y unos programas de control de enfermedades eficaces, como la mejora en la recaudación de ingresos, la centralización y las adquisiciones para garantizar la sostenibilidad financiera en la prestación de servicios.  </t>
  </si>
  <si>
    <t xml:space="preserve">Включает мероприятия, способствующие более справедливому предоставлению финансовых ресурсов государственным, частным и негосударственным/общинным учреждениям для эффективного оказания услуг и реализации программ борьбы с заболеваниями, например: усовершенствование сбора доходов, объединение финансирования и закупок в целях обеспечения финансовой устойчивости для предоставления определенных услуг, и т.д.  </t>
  </si>
  <si>
    <t xml:space="preserve">Comprend les activités qui contribuent à améliorer la mise à disposition équitable des ressources financières auprès des institutions publiques, privées et non gouvernementales pour l'exécution efficace des services et programmes de lutte contre la maladie  </t>
  </si>
  <si>
    <t xml:space="preserve">Actividades que contribuyen a mejorar la provisión igualitaria de recursos financieros a instituciones públicas, privadas y no gubernamentales para lograr una prestación de servicios y unos programas de control de enfermedades eficaces.  </t>
  </si>
  <si>
    <t xml:space="preserve">Мероприятия, способствующие более справедливому предоставлению финансовых ресурсов государственным, частным и негосударственным учреждениям для эффективного оказания услуг и реализации программ борьбы с заболеваниями.  </t>
  </si>
  <si>
    <t>L'assistance est proposée pour des activités qui renforcent le système de gestion financière public dans le secteur de la santé, notamment a) renforcement des institutions d'obligation redditionnelle et de la société civile pour améliorer leur supervision de la performance et des processus de gestion financière publique, b) approfondissement des connaissances sur les pratiques actuelles de gestion financière publique et c) développement et mise en œuvre des outils, réglementations et mécanismes adéquates permettant une amélioration.   Exemples d'activités : renforcement de la capacité des organismes d'audit dans le secteur de la santé, renforcement des organisations comptables professionnelles, augmentation de la sensibilisation et de la supervision des processus gouvernementaux de gestion financière publique par des groupes constitutifs variés, amélioration des connaissances sur les difficultés d'utilisation optimale des ressources et les lacunes en matière de gouvernance de la gestion financière publique, aide à l'amélioration de la conception des interventions sur la gestion financière publique dans le secteur des soins. Les activités au niveau de la gestion des subventions destinées à améliorer la gestion financière des subventions (telles que le renforcement des capacités des récipiendaires principaux et des sous-récipiendaires, le développement des outils et des processus de budgétisation des subventions, la gestion financière, le suivi, la communication de l'information et la comptabilité) doivent être demandées dans le module de gestion de programme.</t>
  </si>
  <si>
    <t>Se prestará apoyo a las actividades que fortalezcan el sistema público de administración financiera y sus procesos en el sector sanitario, lo que incluye: a) el fortalecimiento de las instituciones de responsabilidad y sociedad civil para mejorar la supervisión de los procesos y el desempeño del sistema público de administración financiera, b) la profundización de los conocimientos sobre las prácticas del sistema público de administración financiera y c) el desarrollo y la aplicación de herramientas, reglamentos y procesos pertinentes de mejora.   Algunos ejemplos ilustrativos de actividades son el desarrollo de capacidades de los órganos de auditoría en el sector sanitario, el fortalecimiento de las organizaciones profesionales de contabilidad, el aumento de la conciencia y la supervisión de los procesos del sistema público de administración financiera a través de diversos sectores constituyentes, la mejora del conocimiento de los desafíos de optimización de recursos y las brechas de gobernanza del sistema público de administración financiera y la contribución a la mejora del diseño de las intervenciones del sistema público de administración financiera en el sector sanitario. Las actividades a nivel de gestión de subvenciones que están destinadas a mejorar la administración financiera de las mismas (por ejemplo, el desarrollo de capacidades en los RP y SR, el desarrollo de herramientas y procesos para la elaboración de presupuestos para las subvenciones, la administración financiera, el seguimiento, la presentación de informes y la contabilidad) deben solicitarse a través del módulo de Gestión del programa.</t>
  </si>
  <si>
    <t>Поддержка предоставляется мероприятиям, способствующим укреплению систем и процедур государственного финансового управления в области здравоохранения, включая (a) укрепление институтов подотчетности и гражданского общества для усиления их роли в процессе надзора за процедурами и результатами государственного финансового управления, (b) углубление знаний о существующих методах государственного финансового управления и (c) создание и внедрение соответствующих инструментов, регламентов и процедур в целях усовершенствования.   К наглядным примерам могут относится мероприятия по укреплению потенциала аудиторских организаций в сфере здравоохранения, усилению роли профессиональных бухгалтерских организаций, включая повышение осведомленности и усиление надзора за процедурами государственного финансового управления со стороны различных заинтересованных сторон, расширение знаний о проблемах с эффективным использованием денежных средств и пробелов в области руководства государственным финансовым управлением, которые можно будет использовать для дальнейшего усовершенствования мероприятий по государственному финансовому управлению в области здравоохранения. Финансирование для мероприятий на уровне управления грантами, направленные на повышение эффективности финансового управления грантом (например, укрепление потенциала ОР и СР, разработка инструментов и процессов для составления бюджета гранта, финансовое управление, мониторинг, учет и предоставление отчетности) запрашивается в рамках модуля по управлению программой.</t>
  </si>
  <si>
    <t>Évaluation de l'environnement légal et politique et partager les résultats avec celles et ceux vivant avec la maladie ou directement affectés par celle-ci. En consultation avec eux et avec les experts des droits de l'homme, développer un plan mesurable, assorti de délais, pour procéder à des réformes juridiques et politiques visant à supprimer les obstacles à l'accès aux services de santé. POUR PLUS D'INFORMATIONS, VEUILLEZ CONSULTER LA NOTE D'ORIENTATION DU FONDS MONDIAL CONCERNANT LES DROITS DE L'HOMME</t>
  </si>
  <si>
    <t>Evalúe el entorno político y legal y comparta los resultados indirectos con aquellas personas que viven con la enfermedad o que se ven directamente afectadas por ella. Con el asesoramiento de estos y con los expertos en derechos humanos, desarrolle un plan cuantificable y sujeto a plazos para reformar las leyes y las políticas a fin de eliminar las barreras de acceso a los servicios de salud. CONSULTE LA GUÍA DE DERECHOS HUMANOS DEL FONDO MUNDIAL PARA OBTENER MÁS DETALLES.</t>
  </si>
  <si>
    <t>Оценка правовых и политических условий и предоставление результатов оценки людям, живущим с заболеванием и/или затронутым им. Совместная работа с такими людьми и экспертами по правам человека по разработке измеримого плана и установлению сроков реформирования политики и законов в целях устранения факторов, препятствующих доступу к услугам здравоохранения. ДОПОЛНИТЕЛЬНАЯ ИНФОРМАЦИЯ СОДЕРЖИТСЯ В РУКОВОДСТВЕ ГЛОБАЛЬНОГО ФОНДА ПО ПРАВАМ ЧЕЛОВЕКА.</t>
  </si>
  <si>
    <t>Offrir une formation aux personnes vivant avec la maladie et aux personnes dont les droits juridiques ont été affectés par la maladie Offrir l'accès à la justice par le biais de services d'assistance juridique au niveau communautaire ou de programmes d'aide juridique.</t>
  </si>
  <si>
    <t>Proporcione formación en cuanto a derechos legales a las personas que viven con la enfermedad o se ven afectadas por ella. Proporcione acceso a la justicia a través de auxiliares jurídicos comunitarios o programas de asesoría legal.</t>
  </si>
  <si>
    <t>Правовое обучение людей, живущих с заболеванием и/или затронутых им. Обеспечение доступа к правосудию с помощью общинных работников по юридическим вопросам или программ оказания юридической помощи.</t>
  </si>
  <si>
    <t>Offrir une formation aux fonctionnaires de la santé, aux agents de santé et de police qui doivent exécuter les lois et politiques fondées sur les droits.</t>
  </si>
  <si>
    <t>Proporcione formación para los funcionarios de salud, los profesionales de la salud y la policía que deseen aplicar leyes y políticas basadas en derechos.</t>
  </si>
  <si>
    <t>Обучение государственных служащих в системе здравоохранения, медицинских работников и работников полиции, обязанных соблюдать законы и установленные правила в области защиты прав.</t>
  </si>
  <si>
    <t xml:space="preserve">Les organisations communautaires établissent et exécutent les mécanismes de suivi continu des lois, des politiques et leur mise en œuvre pour documenter les obstacles à une riposte efficace à la maladie. Peuvent être inclus le suivi des cas individuels à des fins de partage avec les médiateurs, dans les cas de litiges, d'établissement de rapports de recherche et leur soumission auprès des mécanismes des Nations Unies pour la défense des droits de l'homme. </t>
  </si>
  <si>
    <t xml:space="preserve">Las organizaciones con base comunitaria establecen y aplican mecanismos para el seguimiento continuo de las leyes, las políticas y su ejecución para documentar las barreras para una respuesta eficaz a la enfermedad. Esto puede incluir el seguimiento de los casos individuales a fin de compartirlos con los defensores del pueblo, usarlos en litigios y en informes de investigación y enviarlos a los mecanismos de derechos humanos de la ONU. </t>
  </si>
  <si>
    <t xml:space="preserve">Работа организаций сообществ по установлению и реализации механизмов для непрерывного мониторинга осуществления законодательства и политики в целях документирования факторов, препятствующих эффективной борьбе с болезнями. Этот раздел может включать мониторинг конкретных ситуаций для уведомления омбудсмена, судебных разбирательств, научных исследований и обращения в органы ООН по правам человека. </t>
  </si>
  <si>
    <t xml:space="preserve">Les organisations et réseaux communautaires regroupant les femmes et les populations-clés mettent en œuvre un plan de sensibilisation mesurable, assorti de délais, en faveur de a) une réforme juridique et politique, ou b) une meilleure application des lois et politiques existantes, ou c) la création et l'utilisation de plates-formes de responsabilité sociale visant à éliminer les atteintes aux droits de l'homme constituant un obstacle à l'accès aux services de santé. </t>
  </si>
  <si>
    <t xml:space="preserve">Las redes y organizaciones de mujeres con base comunitaria y las poblaciones clave ejecutan un plan de promoción cuantificable y sujeto a plazos para fomentar a) la reforma legislativa y política, b) una mejor aplicación de las leyes y políticas existentes o c) la creación y el uso de plataformas de responsabilidad social, cuyo objetivo es eliminar los obstáculos relacionados con los derechos humanos en el acceso a los servicios de salud. </t>
  </si>
  <si>
    <t xml:space="preserve">Совместная работа организаций сообществ и сетей женщин и основных затронутых групп населения по реализации в установленные сроки измеряемого плана по адвокационной деятельности в поддержку a) реформирования законов и политики, b) более эффективного осуществления существующих законов и политики, или c) создания и использования платформ для социальной подотчетности в целях устранения связанных с правами человека факторов, препятствующих доступу к услугам здравоохранения. </t>
  </si>
  <si>
    <t>Les organisations communautaires établissent et mettent en œuvre des mécanismes de suivi continu des politiques de santé, des performances et de la qualité de tous les services, activités, interventions et autres facteurs pertinents pour la maladie, notamment les services de prévention, de soins et d'assistance, le financement des programmes ainsi que des problèmes et difficultés rencontrés dans l'environnement local (tels que la discrimination et les inégalités entre les sexes), qui constituent des obstacles à un environnement plus favorable et à une riposte efficace à la maladie.</t>
  </si>
  <si>
    <t>Las organizaciones con base comunitaria establecen y aplican mecanismos para el seguimiento continuo de las políticas en materia de salud y el seguimiento del desempeño y la calidad de todos los servicios, actividades, intervenciones y otros factores relevantes para la enfermedad, lo que incluye los servicios de prevención, atención y apoyo, el financiamiento de programas y los problemas y desafíos del entorno (como la discriminación o las desigualdades por cuestión de género) que constituyen barreras para una respuesta eficaz a la enfermedad y para un entorno favorable.</t>
  </si>
  <si>
    <t xml:space="preserve">Les communautés et les populations affectées mènent des actions de consensus, de dialogue et de persuasion aux niveaux local et national destinées à demander des comptes aux acteurs de la riposte à la maladie — notamment les services de santé, les programmes spécifiques à la maladie, ainsi que des problèmes à portée plus large tels que la discrimination, l'inégalité entre les sexes et le financement durable — et destinées aux transformations sociales.  </t>
  </si>
  <si>
    <t xml:space="preserve">Las comunidades y poblaciones afectadas llevan a cabo un proceso de consenso, diálogo y fomento a nivel local y nacional destinado a reclamar respuestas para la enfermedad, lo que incluye los servicios de salud, los programas específicos de la enfermedad, así como cuestiones más amplias, como la discriminación, la desigualdad de género y el financiamiento sostenible; este proceso está dirigido a la transformación social.  </t>
  </si>
  <si>
    <t>Action communautaire, établissement d'organisations communautaires et création de réseaux et de liens efficaces avec d'autres acteurs et mouvements à portée plus large comme les mouvements pour le respect des droits de l'homme et les mouvements de femmes.
De fortes relations formelles et informelles entre les communautés, les acteurs de la communauté et les parties prenantes leur permettent de travailler de manière complémentaire et mutuelle au renforcement des moyens, à l’optimisation des ressources et à la réduction des doubles emplois et concurrences inutiles.</t>
  </si>
  <si>
    <t>Actuación comunitaria, establecimiento de organizaciones comunitarias y creación de redes y vínculos eficaces con otros participantes y con movimientos más amplios, como los derechos humanos y los movimientos de mujeres.
La existencia de relaciones formales e informales sólidas entre las comunidades, los participantes comunitarios y otras partes interesadas les permite trabajar de forma reforzada y complementarse mutuamente para aprovechar al máximo de los recursos y eliminar la duplicación y competencia innecesarias.</t>
  </si>
  <si>
    <t>Привлечение сообщества, создание организаций сообществ и установление эффективных сетей и связей с другими заинтересованными сторонами, а также создание более масштабных движений, например, для защиты прав человека или прав женщин.
Наличие прочных официальных и неофициальных отношений между сообществами, активных членов сообществ и другими заинтересованными сторонами позволяет им сотрудничать в целях взаимного дополнения и укрепления своих усилий, оптимизировать использование ресурсов и исключать нежелательное дублирование мероприятий и конкуренцию.</t>
  </si>
  <si>
    <t>Renforcement des capacités des groupes du secteur communautaire, les organisations et réseaux, dans une gamme de domaines indispensables pour qu'ils puissent remplir leur rôle en matière de prestation de services, mobilisation sociale, suivi et sensibilisation.  Comprend le soutien à la planification, au développement institutionnel et organisationnel, au développement des systèmes, aux ressources humaines, au leadership et à l'organisation du secteur communautaire.
Mise à disposition de ressources financières stables et prévisibles pour les communautés et la gestion appropriée des ressources financières par les groupes, organisations et réseaux communautaires.
Mise à disposition au secteur communautaire d'un soutien financier, matériel et technique suffisant pour lui permettre de remplir son rôle en matière de prestation de services, mobilisation sociale, suivi et sensibilisation.</t>
  </si>
  <si>
    <t>Desarrollo de capacidades de los grupos del sector comunitario, organizaciones y redes en una serie de áreas necesarias para el cumplimiento de sus funciones en cuanto a prestación de servicios, movilización social, seguimiento y fomento.  Incluye apoyo para la planificación, el desarrollo institucional y organizativo, el desarrollo de sistemas, los recursos humanos, el liderazgo y la organización del sector comunitario.
Provisión de recursos financieros estables y predecibles para las comunidades y gestión adecuada de los recursos financieros por parte de los grupos, las organizaciones y las redes de la comunidad.
Provisión de asistencia técnica, materiales y apoyo financiero para el sector comunitario según sea necesario a fin de poder desempeñar la prestación de servicios, la movilización social, el seguimiento y el fomento.</t>
  </si>
  <si>
    <t>Mise en place/maintien/renforcement du système national d’information sur la gestion de la santé, notamment le Système d’information sanitaire de district 2 ; autres systèmes ou sites sentinelle pour la collecte régulière de données, l'enregistrement des patients ambulatoires, des patients hospitalisés et des décès et communication des informations correspondantes, y compris les communications publiques, privées et communautaires ; tout système électronique/en ligne associé afin de favoriser la communication des données à tous les niveaux du système de santé ; formations ; fiches et outils de communication de l'information avec une ventilation correcte des indicateurs ; évaluation de l'établissement de santé comprenant la qualité des services ; évaluation et validation de la qualité des données notamment toute visite spécifique de supervision liée à la collecte et à la communication des données. 
Il pourrait s'agir par exemple :
VIH : surveillance sentinelle (centre de consultations prénatales et populations-clés) ; dépistage du VIH et traitement des maladies liées au VIH ; suivi longitudinal de cohortes de patients sous antirétroviraux dans le temps, de préférence à l'échelle nationale ou dans des sites sentinelle représentatifs : observance et survie des patients (suivi des perdus de vue) ; collecte et communication des données issues d'autres prestataires de services (communautés et société civile) ; communication des informations sur la distribution de produits de base comme les préservatifs, les aiguilles et les seringues, les supports d’informations, d’éducation et de communication, etc. ; communication régulière des informations sur les activités conjointes TB/VIH et les mesures de lutte contre les infections ; etc. 
TB : enregistrements et communications régulières/registre TB en ligne ; collecte et communication des données issues d'autres prestataires de services (approches mixtes public-privé, communautés et société civile) ; communication régulière des informations sur les activités conjointes TB/VIH et les mesures de lutte contre les infections ; application de la liste de vérification des critères de référence et des normes des systèmes de surveillance (notification des cas et des décès et systèmes de registre d'état civil) ; études d'inventaire (p. ex. capture-recapture) évaluant l'exhaustivité de la communication des informations sur les cas /les décès, provenant notamment du secteur privé ; etc.
Paludisme : systèmes ordinaires de communication des informations sur la microscopie, les test de dépistage rapide et le traitement antipaludique ; communication des ruptures de stock ; collecte et communication des données issues d'autres prestataires de services (secteur privé, communautés et société civile) ; communication de l'information liée à la distribution de moustiquaires imprégnées d'insecticide ou de moustiquaires imprégnées d'insecticide de longue durée, pulvérisation intradomiciliaire ; etc.</t>
  </si>
  <si>
    <t>Establecimiento/mantenimiento/fortalecimiento del sistema nacional de información sobre gestión sanitaria (SIGS) incluyendo un sistema de información sanitaria distrital (SISD 2); otros sistemas o sitios centinela para la recogida sistemática de datos, el registro y la notificación de pacientes ambulatorios, pacientes hospitalizados y defunciones, (incluidos los servicios públicos, privados y de carácter comunitario); cualquier sistema relacionado electrónico o basado en Internet que admita la notificación de datos desde todos los niveles del sistema sanitario; formación; formularios de presentación de informes y herramientas de comunicación con el desglose de indicadores correspondiente; evaluación de las instalaciones de salud, incluyendo la calidad de los servicios; evaluación y validación de la calidad de los datos y cualquier visita de supervisión específica relacionada con la recopilación y presentación de datos. 
Por ejemplo, estos podrían incluir:
VIH: sistemas de vigilancia centinela (dispensario prenatal y poblaciones clave); pruebas y tratamiento del VIH; seguimiento de cohortes de pacientes con TARV a lo largo del tiempo, a ser posible en toda la nación o en los sitios centinela representativos: adherencia y supervivencia de pacientes (seguimiento del tratamiento); recogida de datos y elaboración de informes de otros proveedores de servicios (comunidades y sociedad civil); informes sobre la distribución de productos tales como preservativos, agujas y jeringuillas, material de IEC, etc.; notificación rutinaria de las actividades de colaboración en torno a la tuberculosis y el VIH y medidas de control de infecciones, etc.
Tuberculosis: informes y registro rutinario/registro e-TB; recopilación de datos y presentación de informes de otros proveedores de servicios de atención (sector publicoprivado, comunidades y sociedad civil); informes rutinarios sobre actividades de colaboración en torno a la tuberculosis y el VIH y medidas de control de infecciones; lista de verificación de estándares y puntos de referencia de los sistemas de vigilancia aplicados (sistemas de notificación de casos y defunciones y sistemas de registro civil); estudios de inventario (por ejemplo, captura y recaptura) que evalúan la exhaustividad de la notificación de casos/defunciones, incluso los que proceden del sector privado, etc.
Malaria: sistemas rutinarios para la presentación de informes sobre las pruebas de microscopia y de diagnóstico rápido y el tratamiento antipalúdico; notificación sobre desabastecimientos; recopilación de datos y presentación de informes de otros proveedores de servicios de atención (privados, comunitarios y sociedad civil); notificación de la distribución de MTI/MILD, fumigación de interiores con insecticidas de acción residual, etc.</t>
  </si>
  <si>
    <t>Analyse, interprétation et utilisation des données probantes générées par le biais d'examens intégrés du programme, évaluation de tout le programme ou d'une partie spécifique ; développement et partage de communications périodiques de l'information par le biais de sites internet ou de publications ; examens et évaluations des stratégies de santé nationales ; recherche opérationnelle (spécifique à toutes les composantes du programme de lutte contre le VIH, la TB et le paludisme) ; estimations (EPP/Spectrum) basées sur un modèle.</t>
  </si>
  <si>
    <t>Análisis, interpretación y uso de los datos y evidencias generados a través de revisiones integradas del programa, evaluación de la totalidad o de un componente específico del programa; desarrollo y puesta en común de informes periódicos a través de sitios web/publicaciones; revisiones y evaluaciones de estrategias nacionales de salud; investigaciones operativas, por ejemplo, específicas de alguno de los componentes de los programas de control de VIH, tuberculosis y malaria; estimaciones basadas en modelos (EPP/Spectrum).</t>
  </si>
  <si>
    <t>Enquêtes et études destinées à évaluer la morbidité, la mortalité, la couverture des services, et enquêtes ou études comportementales dans la population générale ou les groupes à risques identifiés, p. ex. enquêtes démographiques et de santé ; enquêtes de santé et de morbidité visant à évaluer les dépenses engagées ou la charge de morbidité ; etc. Il peut s'agir par exemple :
VIH : enquêtes mesurant les tendances sur la prévalence du VIH ; enquêtes sur les comportements à risque et sur les connaissances, attitudes et pratiques, p. ex. étude bio-comportementale intégrée dans les populations les plus exposées dans le cas des épidémies concentrées et de bas niveau ; études sur les modes de transmission ; enquêtes basées sur la population, par exemple, enquêtes démographiques et de santé ou autres enquêtes sur les ménages représentatives à l'échelle nationale ; conception et mise en place de la surveillance de la résistance aux traitements contre le VIH.
TB : enquêtes destinées à mesurer la charge de la TB, la pharmacorésistance, etc. ; enquêtes basées sur la population, par exemple, enquêtes démographiques et de santé, enquêtes sur le coût patient ; enquêtes particulières évaluant les obstacles à l'accès aux soins et les besoins spécifiques des différentes populations-clés.
Paludisme : enquêtes réalisées auprès des ménages (par exemple, enquêtes démographiques et de santé, enquêtes en grappes à indicateurs multiples et enquêtes sur les indicateurs du paludisme) pour suivre l'évolution de la prévalence de l'anémie et de la parasitémie, du taux de mortalité chez les enfants de moins de 5 ans et de la couverture en moustiquaires imprégnées d'insecticide/pulvérisation intradomiciliaire d'insecticide/traitement préventif intermittent/couverture du traitement, etc.</t>
  </si>
  <si>
    <t>Encuestas/estudios relacionados con la evaluación de la morbilidad, la mortalidad y la cobertura de los servicios, y encuestas/estudios de comportamiento en la población general o en grupos de riesgo identificados, por ejemplo, EDS; encuestas de salud y morbilidad para evaluar el gasto o la carga, etc. Por ejemplo, estos podrían incluir:
VIH: estudios de medición de las tendencias de la seroprevalencia de VIH; encuestas de comportamiento de riesgo y CAP, por ejemplo, encuestas de biocomportamiento integrado en personas de mayor riesgo en epidemias de nivel bajo y concentradas; estudios de modos de transmisión; encuestas basadas en la población, por ejemplo, EDS y otras encuestas de hogares representativas a nivel nacional); diseño y establecimiento de una vigilancia de farmacorresistencia del VIH.
Tuberculosis: encuestas relacionadas con la medición de la carga de tuberculosis, farmacorresistencia, etc.; encuestas basadas en la población, por ejemplo, EDS, encuestas de costes de paciente; encuestas especiales para evaluar las barreras de acceso y las necesidades específicas de las diferentes poblaciones clave.
Malaria: encuestas a hogares (por ejemplo, EDS, EGIM y MIS) para supervisar la prevalencia de anemia/parasitemia, mortalidad en menores de 5 años y cobertura de MTI/fumigación de interiores con insecticidas de acción residual/TPI/tratamiento, etc.</t>
  </si>
  <si>
    <t>Comprend la mise en place de systèmes de communication de l'information périodique (annuelle) sur les statistiques clés en matière d'administration de la santé et de disponibilité des services, tels que le personnel de santé, l'inventaire des prestataires des soins et les institutions ; comptes nationaux de la santé et sous-comptes ; mise en place de systèmes de communication de l'information financière ou de systèmes comptables ; examen annuel du budget et des dépenses consacrés à la santé et/ou au programme de lutte contre les maladies par source de financement ; étude des dépenses, par exemple, l'évaluation des dépenses nationales relatives au sida ou d'autres évaluations des dépenses.</t>
  </si>
  <si>
    <t>Incluye el establecimiento de sistemas para la presentación de informes periódicos (anuales) de estadísticas clave referentes a administración sanitaria y disponibilidad de servicios, como personal de salud, inventario de proveedores de atención sanitaria e instituciones; Cuentas Nacionales de Salud y cuentas secundarias; revisión anual del presupuesto del sector sanitario y/o los programas de enfermedades, y gastos por fuente de financiamiento; estudios del gasto, por ejemplo, medición del gasto nacional relativo al SIDA (MEGAS) u otras evaluaciones del gasto.</t>
  </si>
  <si>
    <t>Mise en place/renforcement et intensification des systèmes de registre d'état civil, y compris des systèmes de registre d'échantillons, renforcement de la communication de l'information relative aux statistiques de morbidité et de mortalité à l'hôpital, cause de décès, mise en place d'un système de communication de l'information par SMS ; formation des agents de santé communautaires sur la communication de l'information relative aux données de l'état civil, ruptures de stock de médicaments, etc.</t>
  </si>
  <si>
    <t>Establecimiento, fortalecimiento y ampliación del sistema de información de registro civil, incluidos sistemas de registro vital de muestra, fortalecimiento del sistema de presentación de informes para estadísticas de mortalidad y morbilidad hospitalaria, causa de muerte y establecimiento de un sistema SMS para generación de informes; formación del personal de salud de la comunidad en presentación de informes sobre eventos esenciales, desabastecimiento de medicamentos, etc.</t>
  </si>
  <si>
    <t>Pour ces trois maladies, il peut s'agir de : activités administratives menées en dehors du point de prestation de services de soins, par exemple : élaboration des plans stratégiques nationaux ainsi que des plans opérationnels et des budgets annuels ; suivi, assistance technique et supervision du niveau national au niveau infranational ; ressources humaines : planification/dotation en effectifs et frais généraux, frais de fonctionnement ; coordination avec les autorités locales et instances de districts ; réunions trimestrielles, formations et matériel informatique et bureautique ; procédure d'établissement de partenariats incluant la sensibilisation du public et les activités de communication menées par les partenaires et les acteurs du programme national ; mobilisation des responsables pour appuyer la mise en œuvre et la viabilité du programme. etc. 
De plus, pour la TB, peuvent être inclus une politique et une planification intersectorielle sur la protection et les déterminants sociaux associés à la TB (p. ex. justice, logement, main d'œuvre, pauvreté et protection sociale) ; implication des populations-clés affectées dans la planification.
Concernant le renforcement des systèmes de santé, peuvent être inclus : les activités, aux niveaux local, du district, régional et national, destinées à intégrer la planification, la programmation, la budgétisation et le financement des programmes de santé et de lutte contre la maladie, l'intégration des stratégies et budgets de lutte contre la maladie au sein de stratégies plus larges du secteur de la santé, développement de plans stratégiques nationaux complets, plan opérationnel annuel et budget du secteur de la santé ; suivi, assistance technique et supervision du niveau national au niveau infranational.</t>
  </si>
  <si>
    <t>Para las tres enfermedades, puede incluir actividades de programas nacionales de nivel administrativo ajenas a la prestación de servicios de atención sanitaria, como el desarrollo de planes estratégicos nacionales y planes y presupuestos operativos anuales; supervisión, asistencia técnica y control en los niveles nacional y subnacional; planificación de recursos humanos, personal, gastos generales y operativos; coordinación con las autoridades locales y del distrito; reuniones trimestrales, formación y equipo informático/de oficina; procesos de asociación que incluyen campañas de fomento, sensibilización pública y comunicación desempeñadas por socios y programas nacionales; movilización de líderes para apoyar la ejecución del programa y su sostenibilidad, etc.
Además, para la tuberculosis se podrían incluir políticas intersectoriales y planificación sobre determinantes sociales de la tuberculosis y protección (por ejemplo, justicia, vivienda, trabajo, pobreza y bienestar social); implicación de las poblaciones afectadas en la planificación.
En el caso del fortalecimiento de los sistemas y servicios de salud, pueden incluirse: actividades en los niveles local, de distrito, regional y nacional que estén destinadas a la planificación, programación, elaboración de presupuestos y financiación de programas de salud y control de enfermedades; integración de estrategias nacionales sobre enfermedades y presupuestos en estrategias más amplias del sector sanitario; desarrollo de planes estratégicos nacionales exhaustivos; presupuesto del sector sanitario y el plan operativo anual; vigilancia, asistencia técnica y supervisión a nivel nacional y subnacional.</t>
  </si>
  <si>
    <t>Comprend les activités spécifiques liées à la gestion des subventions du Fonds mondial au niveau de l'unité de gestion de projet, du récipiendaire principal ou des sous-récipiendaires. Exemples : élaboration et transmission de documents de subvention ; supervision et assistance technique liées à la mise en œuvre et à la gestion des subventions du Fonds mondial et aux exigences spécifiques du Fonds mondial ; amélioration de la gestion financière ; supervision du niveau du récipiendaire principal au niveau des sous-récipiendaires (applicable lorsque le programme national de lutte contre la maladie n'est pas le récipiendaire principal) ; planification des ressources humaines/dotation en effectifs et frais généraux, frais de fonctionnement ; coordination avec le programme national, les autorités locales et les instances de districts ; réunions trimestrielles, formations et matériel informatique et bureautique au niveau du récipiendaire principal ou des sous-récipiendaires ; mobilisation des responsables pour appuyer la mise en œuvre et la viabilité du programme ; surveillance et audits financiers.</t>
  </si>
  <si>
    <t>Incluye actividades relacionadas con la gestión de las subvenciones específicas del Fondo Mundial en el nivel de unidad de gestión de programas/receptor principal/subreceptor. Aquí se podría incluir lo siguiente: elaboración y presentación de documentos de las subvenciones; supervisión y asistencia técnica asociadas a la ejecución y gestión de las subvenciones del Fondo Mundial, y requisitos específicos del Fondo Mundial; mejora de la administración financiera; supervisión desde el nivel de RP a SR (aplicable cuando el programa nacional de control de enfermedades no es el RP); planificación de recursos humanos, personal, gastos generales y operativos; coordinación con las autoridades del programa nacionales, locales y del distrito; reuniones trimestrales, formación y equipo informático/de oficina en el nivel de RP/SR; movilización de líderes para apoyar la ejecución de programa y su sostenibilidad; seguimiento financiero y auditorías.</t>
  </si>
  <si>
    <t>Comprend les interventions soutenant la capacité de gestion des achats et de l'approvisionnement du programme de lutte contre la maladie. Par exemple, renforcement des capacités de gestion des achats et de l'approvisionnement, rénovation et équipement des magasins</t>
  </si>
  <si>
    <t>Esto incluye las intervenciones de apoyo a la capacidad de gestión de adquisiciones y suministros para el programa de la enfermedad. Por ejemplo, el desarrollo de capacidades sobre almacenes de gestión de adquisiciones y suministros, la renovación y el equipamiento.</t>
  </si>
  <si>
    <t>Alcance y descripción del paquete de intervenciones</t>
  </si>
  <si>
    <t>(включая людские ресурсы, необходимые для каждого мероприятия)</t>
  </si>
  <si>
    <t>Enfoque modular: marco de medición</t>
  </si>
  <si>
    <t>Модульный подход — система измерения</t>
  </si>
  <si>
    <t>Enfoque modular: nota conceptual</t>
  </si>
  <si>
    <t>Note de préparation des services spécifiques pour les établissements de santé</t>
  </si>
  <si>
    <t>Note de préparation du service général pour les établissements de santé</t>
  </si>
  <si>
    <t>Puntuación de la prontitud de servicios generales en los centros de salud</t>
  </si>
  <si>
    <t>Puntuación de la prontitud de servicios específicos en los centros de salud</t>
  </si>
  <si>
    <t>Уровень подготовленности медучреждений к предоставлению общих услуг</t>
  </si>
  <si>
    <t>Interventions to ensure appropriate, uninterrupted, efficient and transparent planning, purchase and distribution of quality medicins, other health products and technologies all along the supply chain to benefit HIV/AIDS, TB and malaria programs as well as other national health programs. 
For example: supporting authorities in developing national pharmaceutical policy or operational plan, producing PSM system gap analysis, organizing national PSM coordination mechanisms, developing quality assurance and performance monitoring mechanisms etc.</t>
  </si>
  <si>
    <t>HIV I-1</t>
  </si>
  <si>
    <t>HIV I-2</t>
  </si>
  <si>
    <t>HIV I-3a</t>
  </si>
  <si>
    <t>HIV I-3b</t>
  </si>
  <si>
    <t>HIV I-3c</t>
  </si>
  <si>
    <t>HIV I-4</t>
  </si>
  <si>
    <t>HIV I-5</t>
  </si>
  <si>
    <t>HIV I-6</t>
  </si>
  <si>
    <t>HIV I-7</t>
  </si>
  <si>
    <t>HIV I-8</t>
  </si>
  <si>
    <t>HIV I-9a</t>
  </si>
  <si>
    <t>HIV I-9b</t>
  </si>
  <si>
    <t>HIV I-10</t>
  </si>
  <si>
    <t>HIV I-11</t>
  </si>
  <si>
    <t>HIV I-12</t>
  </si>
  <si>
    <t>TB I-1</t>
  </si>
  <si>
    <t>TB I-2</t>
  </si>
  <si>
    <t>TB I-3</t>
  </si>
  <si>
    <t>TB I-4</t>
  </si>
  <si>
    <t>TB I-5</t>
  </si>
  <si>
    <t>TB I-6</t>
  </si>
  <si>
    <t>TB/HIV I-1</t>
  </si>
  <si>
    <t>Malaria I-1</t>
  </si>
  <si>
    <t>Malaria I-2</t>
  </si>
  <si>
    <t>Malaria I-3</t>
  </si>
  <si>
    <t>Malaria I-4</t>
  </si>
  <si>
    <t>Malaria I-5</t>
  </si>
  <si>
    <t>Malaria I-6</t>
  </si>
  <si>
    <t>Malaria I-7</t>
  </si>
  <si>
    <t>Malaria I-8</t>
  </si>
  <si>
    <t>HSS I-1</t>
  </si>
  <si>
    <t>HSS I-2</t>
  </si>
  <si>
    <t>HSS I-3</t>
  </si>
  <si>
    <t>Percentage of antenatal care attendees who were positive for syphilis</t>
  </si>
  <si>
    <t>Percentage of men who have sex with men with active syphilis</t>
  </si>
  <si>
    <t>Percentage of sex workers with active syphilis</t>
  </si>
  <si>
    <t>Modelled lives saved based on latest epidemiological data</t>
  </si>
  <si>
    <t>Estimated percentage of child HIV infections from HIV-positive women delivering in the past 12 months</t>
  </si>
  <si>
    <t>Percentage of sex workers who are living with HIV</t>
  </si>
  <si>
    <t>Percentage of people who inject drugs who are living with HIV</t>
  </si>
  <si>
    <t>Percentage of other vulnerable populations (specify) who are living with HIV</t>
  </si>
  <si>
    <t>Modelled infections averted based on latest epidemiological data</t>
  </si>
  <si>
    <t>Modelled lives saved (based on latest epidemiological data)</t>
  </si>
  <si>
    <t>Modelled infections averted (based on latest epidemiological data)</t>
  </si>
  <si>
    <t>Under 5 mortality rate per 1000 live births</t>
  </si>
  <si>
    <t>Pourcentage de femmes enceintes fréquentant les centres de soins prénatals dépistées positives à la syphilis</t>
  </si>
  <si>
    <t>Pourcentage de professionnels du sexe avec syphilis active</t>
  </si>
  <si>
    <t>Modélisation du nombre d'infections évitées basée sur les données épidémiologiques les plus récentes</t>
  </si>
  <si>
    <t>Estimation du pourcentage d'infections à VIH parmi les enfants de femmes séropositives au VIH ayant accouché au cours des 12 derniers mois</t>
  </si>
  <si>
    <t>Modélisation du nombre d'infections évitées (basée sur les données épidémiologiques les plus récentes)</t>
  </si>
  <si>
    <t>porcentaje estimado de niños con infección por VIH a causa de mujeres seropositivas que han dado a luz en los últimos 12 meses</t>
  </si>
  <si>
    <t>Porcentaje de asistentes a los servicios de atención prenatal cuyas pruebas de sífilis han dado positivo</t>
  </si>
  <si>
    <t>Porcentaje de hombres que tienen relaciones sexuales con hombres con sífilis activa</t>
  </si>
  <si>
    <t>Porcentaje de trabajadores del sexo con sífilis activa</t>
  </si>
  <si>
    <t>Infecciones evitadas según modelos de acuerdo con los últimos datos epidemiológicos</t>
  </si>
  <si>
    <t>Infecciones evitadas según modelos (de acuerdo con los últimos datos epidemiológicos)</t>
  </si>
  <si>
    <t>Процент пациенток антенатальных клиник с положительным результатом анализа на сифилис</t>
  </si>
  <si>
    <t>Процент мужчин, имеющих половые контакты с мужчинами (МСМ), больными сифилисом в активной форме</t>
  </si>
  <si>
    <t>Процент работников секс-бизнеса, больных сифилисом в активной форме</t>
  </si>
  <si>
    <t>Смоделированный показатель предотвращенных инфекций (на основе последних эпидемиологических данных)</t>
  </si>
  <si>
    <t>Расчетный процент ВИЧ-инфицированных детей, рожденных ВИЧ-инфицированными женщинами за последние 12 месяцев</t>
  </si>
  <si>
    <t>Процент ВИЧ-положительных работников секс-бизнеса</t>
  </si>
  <si>
    <t>Процент ВИЧ-положительных потребителей инъекционных наркотиков</t>
  </si>
  <si>
    <t>Процент других групп населения (указать), живущих с ВИЧ</t>
  </si>
  <si>
    <t>Imp Ind Code</t>
  </si>
  <si>
    <t>Outc Ind Code</t>
  </si>
  <si>
    <t>HIV O-1</t>
  </si>
  <si>
    <t>HIV O-2</t>
  </si>
  <si>
    <t>HIV O-3</t>
  </si>
  <si>
    <t>HIV O-4a</t>
  </si>
  <si>
    <t>HIV O-4b</t>
  </si>
  <si>
    <t>HIV O-5</t>
  </si>
  <si>
    <t>HIV O-6</t>
  </si>
  <si>
    <t>HIV O-7</t>
  </si>
  <si>
    <t>HIV O-8</t>
  </si>
  <si>
    <t>TB O-1a</t>
  </si>
  <si>
    <t>TB O-1b</t>
  </si>
  <si>
    <t>TB O-2a</t>
  </si>
  <si>
    <t>TB O-2b</t>
  </si>
  <si>
    <t>TB O-3</t>
  </si>
  <si>
    <t>TB O-4</t>
  </si>
  <si>
    <t>Malaria O-1a</t>
  </si>
  <si>
    <t>Malaria O-1b</t>
  </si>
  <si>
    <t>Malaria O-1c</t>
  </si>
  <si>
    <t>Malaria O-2</t>
  </si>
  <si>
    <t>Malaria O-3</t>
  </si>
  <si>
    <t>Malaria O-4</t>
  </si>
  <si>
    <t>Malaria O-5</t>
  </si>
  <si>
    <t>Malaria O-6</t>
  </si>
  <si>
    <t>HSS O-1</t>
  </si>
  <si>
    <t>HSS O-2</t>
  </si>
  <si>
    <t>HSS O-3</t>
  </si>
  <si>
    <t>HSS O-5</t>
  </si>
  <si>
    <t>HSS O-4</t>
  </si>
  <si>
    <t>Percentage of men reporting the use of a condom the last time they had anal sex with a male partner</t>
  </si>
  <si>
    <t>Percentage of transgender people who sell sex reporting the use of a condom with their most recent client</t>
  </si>
  <si>
    <t>Percentage of other vulnerable populations who report the use of a condom at last sexual intercourse</t>
  </si>
  <si>
    <t>Proportion of children under five years old who slept under an insecticide-treated net* the previous night</t>
  </si>
  <si>
    <t>Proportion of pregnant women who slept under an insecticide-treated net* the previous night</t>
  </si>
  <si>
    <t>Proportion of population with access to an ITN within their household</t>
  </si>
  <si>
    <t>Proportion of households with at least one insecticide-treated net for every two people and/or sprayed by IRS within the last 12 months</t>
  </si>
  <si>
    <t>Proportion of households with at least one insecticide-treated net</t>
  </si>
  <si>
    <t>Proportion of households with at least one insecticide-treated net* for every two people</t>
  </si>
  <si>
    <t>Percentage of women attending antenatal care</t>
  </si>
  <si>
    <t>Percentage of births attended by skilled health professional</t>
  </si>
  <si>
    <t>Ratio of household out-of-pocket payments for health to total expenditure on health</t>
  </si>
  <si>
    <t>Specific services readiness score for health facilities</t>
  </si>
  <si>
    <t>General service readiness score for health facilities</t>
  </si>
  <si>
    <t>Pourcentage de transgenres qui pratiquent des rapports sexuels rémunérés ayant déclaré avoir utilisé un préservatif avec leur dernier client</t>
  </si>
  <si>
    <t>Pourcentage d'autres personnes issues de populations-clés plus exposées au risque d'infection ayant déclaré avoir utilisé un préservatif lors du dernier rapport sexuel</t>
  </si>
  <si>
    <t>Proportion d'enfants de moins de cinq ans qui ont dormi la nuit précédente sous une moustiquaire imprégnée d’insecticide*</t>
  </si>
  <si>
    <t>Proportion de femmes enceintes qui ont dormi sous une moustiquaire imprégnée d’insecticide* la nuit précédente</t>
  </si>
  <si>
    <t>Part des dépenses des ménages consacrée à la santé par rapport aux dépenses totales de santé</t>
  </si>
  <si>
    <t>porcentaje de personas transgénero que comercian con sexo que dicen haber utilizado preservativo con su último cliente</t>
  </si>
  <si>
    <t>porcentaje de otras poblaciones vulnerables que dicen haber utilizado preservativo en su última relación sexual</t>
  </si>
  <si>
    <t>relación entre el gasto por hogar por el uso de los servicios sanitarios y el gasto sanitario total</t>
  </si>
  <si>
    <t>Процент трансгендерных работников секс-бизнеса, сообщивших об использовании презерватива во время последнего полового контакта с клиентом</t>
  </si>
  <si>
    <t>Процент представителей других уязвимых групп населения, сообщивших об использовании презерватива во время последнего полового контакта</t>
  </si>
  <si>
    <t>Доля детей младше 5 лет, прошлой ночью спавших под сетками, обработанными инсектицидами*</t>
  </si>
  <si>
    <t>Доля беременных женщин, прошлой ночью спавших под сетками, обработанными инсектицидами*</t>
  </si>
  <si>
    <t>Доля населения, имеющая в своих домохозяйствах доступ к СОИ</t>
  </si>
  <si>
    <t>Соотношение собственных расходов домохозяйств на здравоохранение и общих расходов на охрану здоровья</t>
  </si>
  <si>
    <t>Процент мужчин, сообщивших об использовании презерватива во время последнего анального полового акта с партнером мужского пола</t>
  </si>
  <si>
    <t>Процент женщин, получающих антенатальный уход</t>
  </si>
  <si>
    <t xml:space="preserve">Процент родов под наблюдением квалифицированного акушера </t>
  </si>
  <si>
    <t>Cov Ind Code</t>
  </si>
  <si>
    <t>GP-1</t>
  </si>
  <si>
    <t>GP-2</t>
  </si>
  <si>
    <t>GP-3</t>
  </si>
  <si>
    <t>GP-4</t>
  </si>
  <si>
    <t>GP-5</t>
  </si>
  <si>
    <t>GP-6</t>
  </si>
  <si>
    <t>KP-1a</t>
  </si>
  <si>
    <t>KP-1b</t>
  </si>
  <si>
    <t>KP-2a</t>
  </si>
  <si>
    <t>KP-2b</t>
  </si>
  <si>
    <t>KP-3a</t>
  </si>
  <si>
    <t>KP-3b</t>
  </si>
  <si>
    <t>KP-1c</t>
  </si>
  <si>
    <t>KP-2c</t>
  </si>
  <si>
    <t>KP-3c</t>
  </si>
  <si>
    <t>KP-1d</t>
  </si>
  <si>
    <t>KP-2d</t>
  </si>
  <si>
    <t>KP-3d</t>
  </si>
  <si>
    <t>KP-4</t>
  </si>
  <si>
    <t>KP-5</t>
  </si>
  <si>
    <t>KP-1e</t>
  </si>
  <si>
    <t>KP-2e</t>
  </si>
  <si>
    <t>KP-3e</t>
  </si>
  <si>
    <t>YP-1</t>
  </si>
  <si>
    <t>PMTCT-1</t>
  </si>
  <si>
    <t>PMTCT-2</t>
  </si>
  <si>
    <t>PMTCT-3</t>
  </si>
  <si>
    <t>TCS-1</t>
  </si>
  <si>
    <t>TCS-2</t>
  </si>
  <si>
    <t>TCS-3</t>
  </si>
  <si>
    <t>TCS-4</t>
  </si>
  <si>
    <t>TCS-5</t>
  </si>
  <si>
    <t>DOTS-1a</t>
  </si>
  <si>
    <t>DOTS-1b</t>
  </si>
  <si>
    <t>DOTS-2a</t>
  </si>
  <si>
    <t>DOTS-2b</t>
  </si>
  <si>
    <t>DOTS-3</t>
  </si>
  <si>
    <t>DOTS-4</t>
  </si>
  <si>
    <t>DOTS-5</t>
  </si>
  <si>
    <t>DOTS-6</t>
  </si>
  <si>
    <t>DOTS-7a</t>
  </si>
  <si>
    <t>DOTS-7b</t>
  </si>
  <si>
    <t>DOTS-7c</t>
  </si>
  <si>
    <t>TB/HIV-1</t>
  </si>
  <si>
    <t>TB/HIV-2</t>
  </si>
  <si>
    <t>TB/HIV-3</t>
  </si>
  <si>
    <t>TB/HIV-4</t>
  </si>
  <si>
    <t>MDR TB-1</t>
  </si>
  <si>
    <t>MDR TB-2</t>
  </si>
  <si>
    <t>MDR TB-3</t>
  </si>
  <si>
    <t>MDR TB-4</t>
  </si>
  <si>
    <t>MDR TB-5</t>
  </si>
  <si>
    <t>VC-1</t>
  </si>
  <si>
    <t>VC-2</t>
  </si>
  <si>
    <t>VC-3</t>
  </si>
  <si>
    <t>VC-4</t>
  </si>
  <si>
    <t>VC-5</t>
  </si>
  <si>
    <t>VC-6</t>
  </si>
  <si>
    <t>CM-1a</t>
  </si>
  <si>
    <t>CM-1b</t>
  </si>
  <si>
    <t>CM-1c</t>
  </si>
  <si>
    <t>CM-2a</t>
  </si>
  <si>
    <t>CM-2b</t>
  </si>
  <si>
    <t>CM-2c</t>
  </si>
  <si>
    <t>CM-4</t>
  </si>
  <si>
    <t>CM-5</t>
  </si>
  <si>
    <t>CM-6</t>
  </si>
  <si>
    <t>SPI-1</t>
  </si>
  <si>
    <t>SD-1</t>
  </si>
  <si>
    <t>SD-2</t>
  </si>
  <si>
    <t>HW-1</t>
  </si>
  <si>
    <t>HW-2</t>
  </si>
  <si>
    <t>HW-3</t>
  </si>
  <si>
    <t>HW-4</t>
  </si>
  <si>
    <t>PSM-1</t>
  </si>
  <si>
    <t>HF-1</t>
  </si>
  <si>
    <t>M&amp;E-1</t>
  </si>
  <si>
    <t>Percentage of individuals from targeted population reached through community outreach with standardized HIV prevention interventions</t>
  </si>
  <si>
    <t>Proportion of new individuals who test positive for HIV, enrolled in care (pre-ART or ART) services</t>
  </si>
  <si>
    <t>Number of male circumcisions performed according to national standards</t>
  </si>
  <si>
    <t>Percentage of orphaned and vulnerable children aged 0–17 years whose households received free basic external support in caring for the child according to national guidelines</t>
  </si>
  <si>
    <t>Percentage of MSM reached with HIV prevention programs - defined package of services</t>
  </si>
  <si>
    <t>Percentage of TG reached with HIV prevention programs - defined package of services</t>
  </si>
  <si>
    <t>Percentage of MSM that have received an HIV test during the reporting period and know their results</t>
  </si>
  <si>
    <t>Percentage of TG that have received an HIV test during the reporting period and know their results</t>
  </si>
  <si>
    <t>Percentage of sex workers reached with HIV prevention programs - defined package of services</t>
  </si>
  <si>
    <t>Percentage of sex workers that have received an HIV test during the reporting period and know their results</t>
  </si>
  <si>
    <t>Percentage of PWID reached with HIV prevention programs - defined package of services</t>
  </si>
  <si>
    <t>Percentage of PWID that have received an HIV test during the reporting period and know their results</t>
  </si>
  <si>
    <t>Percentage of individuals receiving Opioid Substitution Therapy who received treatment for at least 6 months</t>
  </si>
  <si>
    <t>Percentage of other vulnerable populations reached with HIV prevention programs - defined package of services</t>
  </si>
  <si>
    <t>Percentage of other vulnerable populations that have received an HIV test during the reporting period and know their results</t>
  </si>
  <si>
    <t>Percentage of young people aged 10–24 years reached by life skills–based HIV education in schools</t>
  </si>
  <si>
    <t>Percentage of infants born to HIV-positive women receiving a virological test for HIV within 2 months of birth</t>
  </si>
  <si>
    <t>Percentage of adults and children that initiated ART, with an undetectable viral load at 12 months (&lt;1000 copies/ml)</t>
  </si>
  <si>
    <t>Proportion of undernourished PLHIV that received therapeutic or supplementary food at any point during the reporting period</t>
  </si>
  <si>
    <t>Number of notified cases of bacteriologically confirmed TB, new and relapses</t>
  </si>
  <si>
    <t>Percentage of laboratories showing adequate performance in external quality assurance for smear microscopy among the total number of laboratories that undertake smear microscopy during the reporting period</t>
  </si>
  <si>
    <t>Percentage of reporting units reporting no stock-out of first-line anti-TB drugs on the last day of the quarter</t>
  </si>
  <si>
    <t>Number of children &lt;5 in contact with TB patients who began IPT</t>
  </si>
  <si>
    <t>Percentage of notified TB cases, all forms, contributed by non-NTP providers - private/non-governmental facilities</t>
  </si>
  <si>
    <t>Percentage of notified TB cases, all forms, contributed by non-NTP providers - public sector</t>
  </si>
  <si>
    <t>Percentage of notified TB cases, all forms, contributed by non-NTP providers - community referrals</t>
  </si>
  <si>
    <t>Percentage of TB patients who had an HIV test result recorded in the TB register</t>
  </si>
  <si>
    <t>Percentage of HIV-positive registered TB patients given anti-retroviral therapy during TB treatment</t>
  </si>
  <si>
    <t>Percentage of HIV-positive patients who were screened for TB in HIV care or treatment settings</t>
  </si>
  <si>
    <t>Percentage of new HIV-positive patients starting IPT during the reporting period</t>
  </si>
  <si>
    <t>Number of bacteriologically confirmed, drug resistant TB cases (RR-TB and/or MDR-TB) notified</t>
  </si>
  <si>
    <t>Percentage of cases with drug resistant TB (RR-TB and/or MDR-TB) started on treatment for MDR-TB who were lost to follow up at six months</t>
  </si>
  <si>
    <t>Percentage of DST laboratories showing adequate performance on External Quality Assurance</t>
  </si>
  <si>
    <t>Number of long-lasting insecticidal nets distributed to at-risk populations through mass campaigns</t>
  </si>
  <si>
    <t>Proportion of population at risk potentially covered by long lasting insecticidal nets distributed</t>
  </si>
  <si>
    <t>Proportion of households in targeted areas that received Indoor Residual Spraying during the reporting period</t>
  </si>
  <si>
    <t>Proportion of population protected by Indoor Residual Spraying within the last 12 months</t>
  </si>
  <si>
    <t>Proportion of health facilities without stock-outs of key commodities during the reporting period</t>
  </si>
  <si>
    <t>Percentage of confirmed cases fully investigated (malaria elimination phase)</t>
  </si>
  <si>
    <t>Percentage of foci fully investigated (malaria elimination phase)</t>
  </si>
  <si>
    <t>Proportion of pregnant women attending antenatal clinics who received three or more doses of intermittent preventive treatment (IPTp) for malaria</t>
  </si>
  <si>
    <t>Number of outpatients visits per 10,000 population</t>
  </si>
  <si>
    <t>Number of health workers per 10,000 population (report on community health workers as applicable)</t>
  </si>
  <si>
    <t>Number of health workers newly recruited at primary health care facilities in the past 12 months, expressed as a percentage of planned recruitment targets</t>
  </si>
  <si>
    <t>Annual rate of retention of service providers at primary health care facilities</t>
  </si>
  <si>
    <t>Percentage of health facilities reporting no stock-outs of essential drugs</t>
  </si>
  <si>
    <t>Government expenditure on health as percentage of general government expenditure</t>
  </si>
  <si>
    <t>Proportion de nouveaux individus dépistés positifs au VIH, admis dans les services de soins (soins préalables au traitement antirétroviral ou thérapie antirétrovirale)</t>
  </si>
  <si>
    <t>Nombre de circoncisions masculines pratiquées selon les normes nationales</t>
  </si>
  <si>
    <t>Pourcentage d'adultes et d'enfants qui ont commencé la thérapie antirétrovirale, avec une charge virale indétectable à 12 mois (&lt;1000 copies/ml)</t>
  </si>
  <si>
    <t>Pourcentage de patients tuberculeux dont un résultat de test VIH a été enregistré dans le registre de la tuberculose</t>
  </si>
  <si>
    <t>Pourcentage de patients tuberculeux séropositifs au VIH bénéficiant d’une thérapie antirétrovirale pendant le traitement antituberculeux</t>
  </si>
  <si>
    <t>Pourcentage de patients séropositifs au VIH qui ont fait l'objet d'un dépistage de la tuberculose dans des structures de soins ou de prise en charge du VIH</t>
  </si>
  <si>
    <t>Pourcentage de cas de tuberculose pharmacorésistante (tuberculose résistante à la rifampicine et/ou tuberculose multirésistante) qui, ayant commencé un traitement de la tuberculose multirésistante, ont été perdus de vue à six mois</t>
  </si>
  <si>
    <t>Pourcentage de cas confirmés ayant fait l'objet d'une enquête complète (phase d'élimination du paludisme)</t>
  </si>
  <si>
    <t>Proporción de nuevos individuos cuyas pruebas de VIH han dado positivo que reciben servicios de atención (pre-TARV o TARV)</t>
  </si>
  <si>
    <t>Porcentaje de hombres que tienen relaciones sexuales con hombres que se han sometido a pruebas de VIH durante el período de informe y conocen los resultados</t>
  </si>
  <si>
    <t>Porcentaje de personas transgénero que se han sometido a pruebas de VIH durante el período de informe y conocen los resultados</t>
  </si>
  <si>
    <t>Porcentaje de trabajadores del sexo cubiertos por programas de prevención del VIH; paquete de servicios definido</t>
  </si>
  <si>
    <t>Porcentaje de trabajadores del sexo cubiertos por programas de prevención del VIH; intervenciones individuales y/o para grupos reducidos</t>
  </si>
  <si>
    <t>Porcentaje de trabajadores del sexo que se han sometido a pruebas de VIH durante el período de informe y conocen los resultados</t>
  </si>
  <si>
    <t>Porcentaje de usuarios de drogas inyectables cubiertos por programas de prevención del VIH; paquete definido de servicios</t>
  </si>
  <si>
    <t>Porcentaje de usuarios de drogas inyectables cubiertos por programas de prevención del VIH; intervenciones individuales y/o para grupos reducidos</t>
  </si>
  <si>
    <t>Porcentaje de usuarios de drogas inyectables que se han sometido a pruebas de VIH durante el período de informe y conocen los resultados</t>
  </si>
  <si>
    <t>Número de agujas y jeringuillas distribuidas al año por cada usuario de drogas inyectables a través de programas de agujas y jeringuillas</t>
  </si>
  <si>
    <t>Porcentaje de individuos que han recibido terapia de sustitución con opiáceos durante al menos 6 meses</t>
  </si>
  <si>
    <t>Porcentaje de otras poblaciones vulnerables cubiertas por programas de prevención del VIH; paquete de servicios definido</t>
  </si>
  <si>
    <t>Porcentaje de adultos y niños que han iniciado TARV con una carga viral indetectable a 12 meses (&lt;1000 copias/ml)</t>
  </si>
  <si>
    <t>Proporción de personas con desnutrición que viven con el VIH que han recibido alimentación complementaria o terapéutica en algún momento del período de informe</t>
  </si>
  <si>
    <t>Número de casos notificados de tuberculosis (todas las formas) confirmados bacteriológicamente y con diagnóstico clínico, casos nuevos y recaídas</t>
  </si>
  <si>
    <t>Número de casos notificados de tuberculosis confirmados bacteriológicamente, casos nuevos y recaídas</t>
  </si>
  <si>
    <t>Porcentaje de laboratorios que demuestran un desempeño adecuado en el aseguramiento de la calidad externa en lo que se refiere a la microscopia de frotis entre el número total de laboratorios que realizan microscopia de frotis durante el período de presentación de informes</t>
  </si>
  <si>
    <t>Porcentaje de casos de tuberculosis notificados (todas las formas) aportados por proveedores que no pertenecen al PNT; centros privados/no gubernamentales</t>
  </si>
  <si>
    <t>Porcentaje de personas transgénero cubiertas por programas de prevención del VIH; paquete definido de servicios</t>
  </si>
  <si>
    <t>Porcentaje de personas transgénero cubiertas por programas de Prevención del VIH; intervenciones individuales y/o para grupos reducidos</t>
  </si>
  <si>
    <t>Porcentaje de casos de tuberculosis notificados (todas las formas) aportados por proveedores que no pertenecen al PNT; sector público</t>
  </si>
  <si>
    <t>Porcentaje de casos de tuberculosis notificados (todas las formas) aportados por proveedores que no pertenecen al PNT; derivaciones comunitarias</t>
  </si>
  <si>
    <t>Porcentaje de pacientes con tuberculosis para los que se registró el resultado de la prueba del VIH en el registro de tuberculosis</t>
  </si>
  <si>
    <t>Porcentaje de pacientes seropositivos con tuberculosis registrados que han recibido tratamiento antirretroviral durante el tratamiento de la tuberculosis</t>
  </si>
  <si>
    <t>Porcentaje de casos con tuberculosis farmacorresistente (tuberculosis resistente a la rifampicina y/o tuberculosis multirresistente) que comenzaron un tratamiento para la tuberculosis multirresistente y fueron perdidos de vista durante su seguimiento a los seis meses</t>
  </si>
  <si>
    <t>Porcentaje de laboratorios de PSM que muestran un desempeño adecuado en lo que se refiere al aseguramiento de la calidad externa</t>
  </si>
  <si>
    <t>Porcentaje de casos confirmados completamente investigados (fase de eliminación de la malaria)</t>
  </si>
  <si>
    <t>Porcentaje de focos completamente investigados (fase de eliminación de la malaria)</t>
  </si>
  <si>
    <t>Número de circuncisiones masculinas practicadas de acuerdo con la normativa nacional</t>
  </si>
  <si>
    <t>Número de casos de tuberculosis farmacorresistente notificados confirmados bacteriológicamente (tuberculosis resistente a la rifampicina y/o tuberculosis multirresistente)</t>
  </si>
  <si>
    <t>Доля вновь выявленных ВИЧ-положительных пациентов, охваченных медицинской помощью (до и после начала АРТ)</t>
  </si>
  <si>
    <t>Число случаев обрезания мужчин в соответствии с национальными стандартами</t>
  </si>
  <si>
    <t>Процент МСМ, прошедших анализ на ВИЧ за отчетный период и получивших результаты</t>
  </si>
  <si>
    <t>Процент работников секс-бизнеса, охваченных программами профилактики ВИЧ (определенный пакет услуг)</t>
  </si>
  <si>
    <t>Процент работников секс-бизнеса, охваченных программами профилактики ВИЧ (индивидуальные и/или проводимые на уровне небольших групп мероприятия)</t>
  </si>
  <si>
    <t>Процент представителей работников секс-бизнеса, прошедших анализ на ВИЧ за отчетный период и получивших результаты</t>
  </si>
  <si>
    <t>Процент ПИН, охваченных программами профилактики ВИЧ (определенный пакет услуг)</t>
  </si>
  <si>
    <t>Процент ПИН, охваченных программами профилактики ВИЧ (индивидуальные и/или проводимые на уровне небольших групп мероприятия)</t>
  </si>
  <si>
    <t>Процент ПИН, прошедших анализ на ВИЧ за отчетный период и получивших результаты</t>
  </si>
  <si>
    <t>Число игл и шприцев на одного потребителя инъекционных наркотиков в год, распространенных в рамках программ замены игл и шприцев</t>
  </si>
  <si>
    <t>Процент пациентов, которым за последние 6 месяцев проводилась опиоидная заместительная терапия (ОЗТ)</t>
  </si>
  <si>
    <t>Процент других уязвимых групп населения, охваченных программами профилактики ВИЧ (определенный пакет услуг)</t>
  </si>
  <si>
    <t>Процент взрослых и детей, получающих АРТ, с неопределяемой вирусной нагрузкой через 12 месяцев лечения (менее 1000 копий/мл)</t>
  </si>
  <si>
    <t>Доля ЛЖВ, не получающих достаточного питания, которым предоставлялось лечебное или дополнительное питание в любой момент отчетного периода</t>
  </si>
  <si>
    <t>Процент лабораторий, осуществляющих микроскопические исследования мокроты, работа которых была оценена как удовлетворительная в ходе внешних мероприятий по обеспечению качества за отчетный период</t>
  </si>
  <si>
    <t>Процент случаев ТБ (все формы), зарегистрированных поставщиками медицинских услуг, не участвующих в национальной программе борьбы с туберкулезом (НПБТ) — частные/негосударственные учреждения</t>
  </si>
  <si>
    <t>Процент пациентов с ТБ, прошедших тестирование на ВИЧ с занесением результатов в реестр больных ТБ</t>
  </si>
  <si>
    <t>Процент лабораторий по тестированию лекарственной чувствительности (ТЛЧ) работа которых была оценена как удовлетворительная в ходе внешних мероприятий по обеспечению качества</t>
  </si>
  <si>
    <t>Доля домохозяйств в целевых регионах, в которых за отчетный период проводилась обработка помещений инсектицидами длительного действия</t>
  </si>
  <si>
    <t>Процент подтвержденных случаев, по которым было проведено полное расследование (этап ликвидации малярии)</t>
  </si>
  <si>
    <t>Процент очагов малярии, полностью обследованных (этап ликвидации малярии)</t>
  </si>
  <si>
    <t>Процент представителей целевой группы населения, охваченных стандартными мероприятиями по профилактике ВИЧ посредством аутрич-работы на уровне сообществ</t>
  </si>
  <si>
    <t>Процент молодых людей в возрасте от 10 до 24 лет, охваченных школьным обучением навыкам, необходимым для жизни с ВИЧ</t>
  </si>
  <si>
    <t>Процент детей, рожденных ВИЧ-инфицированными женщинами и прошедших вирусологический тест на ВИЧ в течение 2 месяцев после рождения</t>
  </si>
  <si>
    <t>Процент медицинских учреждений, предоставляющих антиретровирусную терапию, которые испытывали дефицит как минимум одного антиретровирусного препарата за последние 12 месяцев</t>
  </si>
  <si>
    <t>Процент лиц, проживающих в помещениях, обработанных ИДД в последние 12 месяцев</t>
  </si>
  <si>
    <t>Процент государственных или частных учреждений здравоохранения, в которых не наблюдалось дефицита основных предметов медицинского назначения, с разбивкой по месяцам (следует также предоставить данные по общинным медицинским работникам, не испытывающим такого дефицита)</t>
  </si>
  <si>
    <t>Процент женщин, посещающих антенатальные клиники и получивших ПТИ не менее трех раз</t>
  </si>
  <si>
    <t>Процент медицинских учреждений, не сообщавших об израсходовании запасов основных лекарственных средств</t>
  </si>
  <si>
    <t>Процент отчетных учреждений, своевременно представляющих отчетность в соответствии с национальными руководящими принципами</t>
  </si>
  <si>
    <t>Число и процент других групп населения (указать), охваченных индивидуальными и/или проводимыми на уровне небольших групп мероприятиями по профилактике ВИЧ, основанными на научных данных и/или соответствующими минимальным обязательным стандартам</t>
  </si>
  <si>
    <t>Число и процент других групп населения (указать), прошедших анализ на ВИЧ и получивших результаты</t>
  </si>
  <si>
    <t>Число и процент подверженных риску лиц, потенциально охваченных программами распространения СОИ</t>
  </si>
  <si>
    <t>Number of notified cases of all forms of TB - bacteriologically confirmed plus clinically diagnosed, new and relapses</t>
  </si>
  <si>
    <t>Percentage of HMIS or other routine reporting units submitting timely reports according to national guidelines</t>
  </si>
  <si>
    <t>Allocation or above allocation</t>
  </si>
  <si>
    <t xml:space="preserve">Allocation </t>
  </si>
  <si>
    <t>November</t>
  </si>
  <si>
    <t xml:space="preserve">Interventions aimed at supporting the scale-up, accessibility, availability and quality of health services, whether in health facilities or in community based organizations, by upgrading or scaling-up service delivery infrastructure including facilities, equipment, furniture, vehicles etc. It may also include necessary operational inputs that are essential for uninterrupted service delivey (limited to low-income countries and fragile states, please refer to the HSS Information Note for more information). These activities should benefit more than one of the three disease outcomes (HIV, TB, malaria) and may also have broader reach to other health outcomes  (e.g. RMNCH).  Similar activities benefitting only one disease outcomes within HIV, TB and malaria, should be included in relevant  disease grants.  Large-scale construction projects (e.g.  building a multi-functional hospital) are not funded by the Global Fund. </t>
  </si>
  <si>
    <t xml:space="preserve">Activités visant à améliorer la répartition équitable et la fidélisation du personnel compétent, en particulier dans les zones difficiles d'accès et pour intervenir auprès des populations marginalisées, qui bénéficient essentiellement à plus d'une des trois maladies (VIH, tuberculose, paludisme) mais dont la portée peut également être élargie à d'autres résultats sanitaires (par exemple, la santé génésique, maternelle, néonatale et infantile). Par exemple, la délégation des tâches, les mesures incitatives, etc. </t>
  </si>
  <si>
    <t xml:space="preserve">Actividades dirigidas a mejorar la distribución equitativa y la retención de personal sanitario capacitado, especialmente en áreas de difícil acceso, además de actividades para servir a poblaciones marginadas que se benefician principalmente de los resultados indirectos de más de una de las tres enfermedades (VIH, tuberculosis, malaria), pero que pueden tener un mayor alcance y extenderse a otros resultados indirectos en materia de salud (por ejemplo, salud reproductiva, materna, neonatal e infantil). Por ejemplo, la ejecución de cambio de tareas, la proporción de incentivos, etc. </t>
  </si>
  <si>
    <t xml:space="preserve">Мероприятия, нацеленные на удержание и более справедливое распределение квалифицированного медицинского персонала (особенно в труднодоступных районах и для работы с маргинализированными группами населения), которые главным образом направлены на борьбу с несколькими заболеваниями (ВИЧ, ТБ, малярия), но могут способствовать улучшению долгосрочных результатов в других областях здравоохранения (например, в сфере ОЗМНД). Примеры мероприятий: внедрение системы перераспределения задач, обеспечение стимулирования и др. </t>
  </si>
  <si>
    <t>Mejoramiento de la infraestructura de prestación de servicios</t>
  </si>
  <si>
    <t>Amélioration de l'infrastructure de prestation de services</t>
  </si>
  <si>
    <t xml:space="preserve">Intervention destinée à soutenir l'intensification, l'accessibilité, la disponibilité et la qualité des services de santé, dans les établissements de santé ou les organisations installées dans les communautés, en modernisant ou en intensifiant les infrastructures de services, y compris les établissements, l'équipement, le mobilier, les véhicules, etc. Elle peut également inclure les résultats opérationnels nécessaires pour des prestations de services continues (limité aux pays à revenus faibles et aux états fragiles ; pour plus de renseignements, consulter la note d'information sur le renforcement des systèmes de santé). Ces activités devraient bénéficier à plus d'une des trois maladies (VIH, tuberculose, paludisme) et leur portée peut également être élargie à d'autres résultats sanitaires (par exemple, la santé génésique, maternelle, néonatale et infantile).  Des activités similaires bénéficiant à seulement l'une de ces maladies, la tuberculose, le paludisme ou les maladies liées au VIH, doivent être comprises dans les subventions concernant la maladie en question.  Les projets de construction à grande échelle (par exemple, construction d'un hôpital multifonctionnel) ne sont pas financés par le Fonds mondial. </t>
  </si>
  <si>
    <t xml:space="preserve">Intervención dirigida a apoyar la ampliación, la accesibilidad, la disponibilidad y la calidad de los servicios de salud, ya sea en los establecimientos de salud o en las organizaciones con base comunitaria, mediante la mejora o ampliación de la infraestructura de prestación de servicios, lo que incluye instalaciones, equipamiento, mobiliario, vehículos, etc. También puede incluir los insumos operativos necesarios que son esenciales para la prestación ininterrumpida del servicio (limitado a los países de ingresos bajos y los estados frágiles; consulte la nota de información sobre FSS para obtener más información). Estas actividades deben beneficiar a los resultados indirectos de más de una de las tres enfermedades (VIH, tuberculosis, malaria) y también pueden tener mayor alcance en otros resultados indirectos en materia de salud (por ejemplo, salud reproductiva, materna, neonatal e infantil).  Las actividades similares que benefician a los resultados indirectos de una sola enfermedad (VIH, tuberculosis o malaria), deben incluirse en las subvenciones para enfermedades pertinentes.  Los proyectos de construcción a gran escala (por ejemplo, la construcción de un hospital policlínico) no son financiados por el Fondo Mundial. </t>
  </si>
  <si>
    <t>Puesta en práctica del sistema de gestión de adquisiciones y suministros</t>
  </si>
  <si>
    <t>Activities to ensure appropriate storage and distribution of medicines and other health products, for example increasing storage capacity, transportation, hardware and software for the procurement and supply management system. etc.</t>
  </si>
  <si>
    <t>Actividades para asegurar el almacenamiento y distribución de medicamentos y otros productos sanitarios, por ejemplo aumento de la capacidad de almacenamiento, transporte, hardware y software para el sistema de gestión de adquisiciones y suministros, etc</t>
  </si>
  <si>
    <t>Amélioration des systèmes de laboratoire</t>
  </si>
  <si>
    <t xml:space="preserve">Les interventions qui assurent la planification, l'achat et la distribution continus, efficaces, transparents et appropriés de médicaments de qualité et d'autres produits sanitaires et technologiques, et qui contribuent à la mise en œuvre du programme de lutte contre le paludisme, la tuberculose et le VIH, mais dont la portée peut également être élargie à d'autres résultats sanitaires (par exemple, la santé génésique, maternelle, néonatale et infantile). Peut comprendre la réhabilitation ou la construction de structures de stockage ainsi que l'achat de véhicules, de matériel et de logiciels pour le système de gestion des achats et de l'approvisionnement. Par exemple : appui aux autorités pour l’élaboration d’une politique nationale sur les produits pharmaceutiques ou d’un plan opérationnel, réalisation d’une analyse des lacunes des systèmes de gestion des achats et des stocks, organisation des mécanismes nationaux de coordination de la gestion des achats et des stocks, mise au point d’une assurance-qualité et de mécanismes de contrôle des résultats, etc. </t>
  </si>
  <si>
    <t>Amélioration de l’infrastructure du système d’achats et de la chaîne d’approvisionnement et conception d’outils</t>
  </si>
  <si>
    <t>Activités pour assurer le stockage et la distribution des médicaments et des autres produits de santé, par exemple en augmentant la capacité de stockage, le transport, le matériel et le logiciel pour le système de gestion des achats et des stocks, etc.</t>
  </si>
  <si>
    <t>Совершенствование  инфраструктуры предоставления услуг</t>
  </si>
  <si>
    <t>Мероприятия, которые обеспечивают надлежащую, непрерывную, эффективную и прозрачную процедуру закупок и распределения качественных лекарственных средств, других предметов медицинского назначения и медицинских технологий для повышения результатов борьбы с ВИЧ/СПИДом, ТБ и малярией, но которые также могут способствовать улучшению долгосрочных результатов в других областях здравоохранения (например, в сфере ОЗМНД). Сюда относится модернизация или строительство складских помещений, покупка транспортных средств, а также аппаратного и программного обеспечения для системы управления закупками и снабжением. Например: поддержка органов власти в разработке национальной фармацевтической политики или оперативного плана в фармацевтической области, проведение анализа пробелов в системе УЗС, создание национальных координационных механизмов в области УЗС, создание механизмов контроля качества и механизмов мониторинга результатов деятельности и т.д.</t>
  </si>
  <si>
    <t>Intervenciones que garantizan la planificación, compra y distribución ininterrumpida, eficiente y transparente de medicamentos de calidad y de otros productos y tecnologías sanitarios en beneficio de la ejecución de programas de VIH/SIDA, tuberculosis y malaria, pero que pueden tener un mayor alcance y extenderse a otros resultados indirectos en materia de salud (por ejemplo, salud reproductiva, materna, neonatal e infantil). Puede incluir el reacondicionamiento o la construcción de centros de almacenamiento, la compra de vehículos y el hardware y software del sistema de gestión de adquisiciones y suministro. Por ejemplo: apoyando a las autoridades en la elaboración de la política farmacéutica o el plan operativo nacionales, produciendo el análisis de deficiencias en el sistema de Gestión de Adquisiciones y Suministros, organizando mecanismos nacionales de coordinación de la Gestión de Adquisiciones y Suministros, elaborando mecanismos de control de calidad y supervisión del desempeño, etc.</t>
  </si>
  <si>
    <t>Mejora de la infraestructura del  sistema  de adquisiciones y la cadena de suministros y elaboración de herramientas</t>
  </si>
  <si>
    <t>Совершенствование инфраструктуры системы закупок и снабжения, а также создание соответствующих инструментов</t>
  </si>
  <si>
    <t>Мероприятия, направленные на поддержку расширения охвата и повышение доступности, объема предложения и качества медицинских услуг, предоставляемых медицинскими учреждениями и организациями на уровне сообществ, за счет модернизации или расширения инфраструктуры предоставления услуг, включая помещения, оборудование, мебель, транспортные средства и т.д. В этот раздел можно также включить входные операционные факторы, необходимые для непрерывного предоставления услуг (только для стран с низким уровнем доходов и неустойчивых государств, подробнее см. в Пояснительной записке по УЗС). Предложенные мероприятия должны способствовать повышению результатов борьбы более чем с одним заболеванием (ВИЧ, ТБ, малярия), а также улучшению долгосрочных результатов в других областях здравоохранения (например, ОЗМНД).  Аналогичные мероприятия, направленные на борьбу только с ВИЧ, ТБ или малярией, должны быть включены в гранты по соответствующим заболеваниям.  Глобальный фонд не финансирует крупномасштабные строительные проекты.</t>
  </si>
  <si>
    <t>Введение в действие системы управления закупками и снабжением</t>
  </si>
  <si>
    <t>Меры по обеспечению надлежащего хранения и распределения лекарственных средств и других предметов медицинского назначения, например увеличение вместимости складов, перевозки, компьютерное оборудование и программное обеспечение для системы управления закупками и снабжением и т.д.</t>
  </si>
  <si>
    <t xml:space="preserve">Assuring accurate, safe and appropriate diagnostics and reliable laboratory services for disease management, surveillance and monitoring. Stengthening and optimizing the laboratory network for sustainability. </t>
  </si>
  <si>
    <t>Garantir des diagnostics précis, sûrs et adaptés, ainsi que des services de laboratoire fiables pour la prise en charge, la surveillance et le contrôle des maladies. Renforcer et optimiser le réseau de laboratoires pour des raisons de pérennité.</t>
  </si>
  <si>
    <t>Обеспечение точной, безопасной и надлежащей диагностики и надежных лабораторных услуг в целях борьбы с заболеваниями, осуществления надзора и мониторинга. Укрепление и оптимизация лабораторной сети в целях повышения устойчивости.</t>
  </si>
  <si>
    <t>Asegurar diagnósticos precisos, seguros y adecuados y servicios de laboratorio confiables para el manejo de enfermedades, vigilancia y monitoreo. Renforzamiento y la optimización de la red de laboratorios para la sostenibilidad.</t>
  </si>
  <si>
    <t xml:space="preserve">Por encima del asignado  </t>
  </si>
  <si>
    <t xml:space="preserve">Monto asignado </t>
  </si>
  <si>
    <t xml:space="preserve">Somme allouée </t>
  </si>
  <si>
    <t>Solicitud del monto asignado para  el módulo</t>
  </si>
  <si>
    <t>Solicitud por encima del monto asignado para el módulo</t>
  </si>
  <si>
    <t>Somme allouée ou au-delà de la somme allouée</t>
  </si>
  <si>
    <t xml:space="preserve">Prise en charge et prévention de la tuberculose </t>
  </si>
  <si>
    <t xml:space="preserve">Demande de financement au-delà de la somme allouée pour le module </t>
  </si>
  <si>
    <t>Request from the allocation amount per module</t>
  </si>
  <si>
    <t>Request from the amount above the allocation per module</t>
  </si>
  <si>
    <t xml:space="preserve">Выделенная сумма </t>
  </si>
  <si>
    <t>Выделенная сумма или свыше выделенной суммы</t>
  </si>
  <si>
    <t>Запрос на сумму свыше выделенной для всего модуля</t>
  </si>
  <si>
    <t>Allocation %</t>
  </si>
  <si>
    <t>Monto asignado o por encima del monto asignado</t>
  </si>
  <si>
    <t xml:space="preserve">Montant demandé au regard de la somme allouée par module </t>
  </si>
  <si>
    <t>Запрос на часть суммы, выделенный для всего модуля</t>
  </si>
  <si>
    <t>Please describe 1) target population &amp; geographic scope,  2) implementation approach, and 3) other relevant information. Please differentiate between scope of allocation and above allocation request</t>
  </si>
  <si>
    <t>Describa lo siguiente: 1) la población objetivo y alcance geográfico; e) el enfoque de ejecución; y 3) otra información pertinente. Diferencie entre el alcance de la solicitud de del monto asignado y por encima del del monto asignado</t>
  </si>
  <si>
    <t>Veuillez décrire 1) la population ciblée et le champ d'application géographique, 2) la démarche de mise en œuvre, 3) toute autre information pertinente. Veuillez différencier le champ d'application de la demande de  la somme allouée de celui de la demande de financement au-delà de la somme allouée</t>
  </si>
  <si>
    <t>Veuillez décrire : 1) les sources des hypothèses de coûts, 2) les activités clés, 3) toute autre information pertinente. Veuillez différencier le champ d'application de la demande de  la somme allouée de celui de la demande de financement au-delà de la somme allouée</t>
  </si>
  <si>
    <t>Describa lo siguiente: 1)  fuentes de los supuestos de costo; 2) actividades clave; 3) otra información pertinente. Diferencie entre el alcance de la solicitud de del monto asignado y por encima del del monto asignado</t>
  </si>
  <si>
    <t>Укажите: 1) целевую группу населения и географический охват, 2) подход к реализации, и 3) другую необходимую информацию. Проведите различие между охватом запроса на выделенную сумму и запроса на финансирование сверх выделенной суммы.</t>
  </si>
  <si>
    <t>Please describe 1) sources of cost assumptions, 2) key activities, 3) other relevant information. Please differentiate between scope of allocation and above allocation request</t>
  </si>
  <si>
    <t>Укажите: 1) источники расчета предполагаемых затрат; 2) основные виды деятельности; 3) другую необходимую информацию. Проведите различие между выделенной суммой и финансированием свыше выделенной суммы.</t>
  </si>
  <si>
    <t>Condoms as part of programs for PWID and their partners</t>
  </si>
  <si>
    <t>Diagnosis and treatment of STIs as part of programs for PWID and their partners</t>
  </si>
  <si>
    <t>Young Key Population interventions as part of programs for adolescent and youth</t>
  </si>
  <si>
    <t>Development and implementation of health legislation, stratgies and policies</t>
  </si>
  <si>
    <t>Long-lasting insecticidal nets (LLIN) - Continuous distribution</t>
  </si>
  <si>
    <t>Needle and Syringe programs as part of programs for PWID and their partners</t>
  </si>
  <si>
    <t>Programme National contre la Tuberculose, Ministry of Health of Benin</t>
  </si>
  <si>
    <t>PNTUB</t>
  </si>
  <si>
    <t>Programme National de Lutte contre le SIDA, Ministry of Health of Benin</t>
  </si>
  <si>
    <t>National AIDS Control Program, Ministry of Public Health of Cameroon</t>
  </si>
  <si>
    <t>National Malaria Control Program, Ministry of Public Health of Cameroon</t>
  </si>
  <si>
    <t>National Tuberculosis Control Program, Ministry of Public Health of Cameroon</t>
  </si>
  <si>
    <t>Plan International Cameroon</t>
  </si>
  <si>
    <t>International Federation of Red Cross and Red Crescent Societies</t>
  </si>
  <si>
    <t>Ministry of Public Health, Population and Fight against HIV/AIDS</t>
  </si>
  <si>
    <t>Department of Economic Affairs of India</t>
  </si>
  <si>
    <t>United Nations Development Program, Djibouti</t>
  </si>
  <si>
    <t>Plan El Salvador</t>
  </si>
  <si>
    <t>National Leprosy and Tubeculosis Program, Ministry of Health of Gambia</t>
  </si>
  <si>
    <t>NLTP</t>
  </si>
  <si>
    <t>National Malaria Control Program, Ministry of Health of Gambia</t>
  </si>
  <si>
    <t>DEA</t>
  </si>
  <si>
    <t>Communicable Diseases Directorate, Ministry of Health of Jordan</t>
  </si>
  <si>
    <t>National Tuberculosis Program, Ministry of Health of Jordan</t>
  </si>
  <si>
    <t>African Medical and Research Foundation in Kenya</t>
  </si>
  <si>
    <t>National Treasury</t>
  </si>
  <si>
    <t>Catholic Relief Services USCCB - Mali</t>
  </si>
  <si>
    <t>Plan International Mali</t>
  </si>
  <si>
    <t>Multicountry Americas (Meso)</t>
  </si>
  <si>
    <t>Instituto Nacional de Salud Pública</t>
  </si>
  <si>
    <t>Multicountry East Asia and Pacific (APN+)</t>
  </si>
  <si>
    <t>Multicountry East Asia and Pacific (ISEAN-HIVOS)</t>
  </si>
  <si>
    <t>Multicountry East Asia and Pacific (RAI)</t>
  </si>
  <si>
    <t>United Nations Development Programme, Asia Pacific</t>
  </si>
  <si>
    <t>National Action Committee on AIDS of Nigeria</t>
  </si>
  <si>
    <t>United Nations Development Programme, Palestine</t>
  </si>
  <si>
    <t>Comité National de la Lutte contre le SIDA, Rwanda</t>
  </si>
  <si>
    <t>Ministry of Health and Social Action of Senegal</t>
  </si>
  <si>
    <t>MSAS</t>
  </si>
  <si>
    <t>Social Hygien Institue AIDS Division, Ministry of Health, Prevention and Public Hygiene of Senegal</t>
  </si>
  <si>
    <t>DLSI</t>
  </si>
  <si>
    <t>United Nations Development Program in Kenya</t>
  </si>
  <si>
    <t>PRSVTA</t>
  </si>
  <si>
    <t>African Medical and Research Foundation in Tanzania</t>
  </si>
  <si>
    <t>Plan International Togo</t>
  </si>
  <si>
    <t>Department of Planning and Finance, Ministry of Health of Viet Nam</t>
  </si>
  <si>
    <t>National Institute of Malariology, Parasitology and Entomology, Ministry of Health of Viet Nam</t>
  </si>
  <si>
    <t>National Lung Hospital, Ministry of Health of Viet Nam</t>
  </si>
  <si>
    <t>Viet Nam Administration of HIV/AIDS Control, Ministry of Health of Viet Nam</t>
  </si>
  <si>
    <t>Prevention programs for general population</t>
  </si>
  <si>
    <t>Prevention programs for MSM and TGs</t>
  </si>
  <si>
    <t>Prevention programs for sex workers and their clients</t>
  </si>
  <si>
    <t>Prevention programs for people who inject drugs (PWID) and their partners</t>
  </si>
  <si>
    <t>Prevention programs for other vulnerable populations (please specify)</t>
  </si>
  <si>
    <t>Prevention programs for adolescents and youth, in and out of school</t>
  </si>
  <si>
    <t>M&amp;E-3</t>
  </si>
  <si>
    <t>Percentage of deaths registered (as reported by civil or sample registration systems, hospitals, community-based reporting systems) among the total deaths for the same period and geographical region</t>
  </si>
  <si>
    <t>Allocation</t>
  </si>
  <si>
    <t>Year 1</t>
  </si>
  <si>
    <t>Year 2</t>
  </si>
  <si>
    <t>Year 3</t>
  </si>
  <si>
    <t>Total</t>
  </si>
  <si>
    <t>By</t>
  </si>
  <si>
    <t>Pour chaque</t>
  </si>
  <si>
    <t>Por</t>
  </si>
  <si>
    <t>За кажый</t>
  </si>
  <si>
    <t>Summary of requested funding</t>
  </si>
  <si>
    <t>Résumé du financement demandé</t>
  </si>
  <si>
    <t>Resumen de financiamiento solicitado</t>
  </si>
  <si>
    <t>Общий объем запрашиваемого финансирования</t>
  </si>
  <si>
    <t>Principal Recipient</t>
  </si>
  <si>
    <t>Allocation or above</t>
  </si>
  <si>
    <t>Percentage of MSM reached with HIV prevention programs - individual and/or smaller group level interventions</t>
  </si>
  <si>
    <t>Percentage of TG reached with HIV prevention programs - individual and/or smaller group level interventions</t>
  </si>
  <si>
    <t>Percentage of sex workers reached with HIV prevention programs - individual and/or smaller group level interventions</t>
  </si>
  <si>
    <t>Percentage of PWID reached with HIV prevention programs - individual and/or smaller group level interventions</t>
  </si>
  <si>
    <t>Number of needles and syringes distributed per person who injects drugs per year by needle and syringe programs</t>
  </si>
  <si>
    <t>Percentage of other vulnerable populations reached with HIV prevention programs - individual and/or smaller group level interventions</t>
  </si>
  <si>
    <t>Atención y prevención de tuberculosis</t>
  </si>
  <si>
    <r>
      <t>Программы з</t>
    </r>
    <r>
      <rPr>
        <sz val="11"/>
        <color rgb="FF000000"/>
        <rFont val="Arial"/>
        <family val="2"/>
      </rPr>
      <t>амена игл и шприцев в рамках программ для ПИН и их партнеров</t>
    </r>
  </si>
  <si>
    <r>
      <t xml:space="preserve">Mosquiteros tratados con insecticida de larga duración (MILD) – Distribución </t>
    </r>
    <r>
      <rPr>
        <sz val="11"/>
        <color rgb="FF1F497D"/>
        <rFont val="Arial"/>
        <family val="2"/>
      </rPr>
      <t>continua</t>
    </r>
  </si>
  <si>
    <r>
      <t xml:space="preserve">Сетки, обработанные инсектицидом длительного действия (СОИДД) </t>
    </r>
    <r>
      <rPr>
        <sz val="11"/>
        <color rgb="FF1F497D"/>
        <rFont val="Arial"/>
        <family val="2"/>
      </rPr>
      <t>-</t>
    </r>
    <r>
      <rPr>
        <sz val="11"/>
        <rFont val="Arial"/>
        <family val="2"/>
      </rPr>
      <t xml:space="preserve"> регулярное распространение</t>
    </r>
  </si>
  <si>
    <t>Mejora de sistemas de laboratorio</t>
  </si>
  <si>
    <t>Pourcentage de décès enregistrés (déclarés dans les registres d’état civil, dans les systèmes d’enregistrement par échantillons, par les hôpitaux, dans les systèmes de communication communautaire) sur le total des décès pour la même période et la même région géographique.</t>
  </si>
  <si>
    <t>Porcentaje de muertes registradas (comunicadas por sistemas de registro civil o registro de muestras, hospitales o sistemas de notificación basados en la comunidad) entre las muertes totales para el mismo periodo y región geográfica</t>
  </si>
  <si>
    <t>Процент случаев смерти (зарегистрированных в системах регистрации актов гражданского состояния или в системах регистрации выборочных основных показателей, в больницах, в отчетности на базе сообществ) от общего числа случаев смерти за этот же период и в этом же географическом районе</t>
  </si>
  <si>
    <t xml:space="preserve">Percentage of antenatal care attendees tested for syphilis </t>
  </si>
  <si>
    <t xml:space="preserve">Porcentaje de asistentes a los servicios de atención prenatal sometidos a Pruebas de sífilis </t>
  </si>
  <si>
    <t xml:space="preserve">Процент пациенток антенатальных клиник, прошедших анализ на сифилис </t>
  </si>
  <si>
    <t>Note that this information should be submitted using the online portal</t>
  </si>
  <si>
    <t>Обратите внимание, что эта информация должна быть представлена ​​с использованием интернет-</t>
  </si>
  <si>
    <t>Favor tomar en cuenta que esta información deber ser presentada a través del portal en línea</t>
  </si>
  <si>
    <t>Veuillez noter que cette information doit être présentée à travers du portail en ligne</t>
  </si>
  <si>
    <t>Проектирование, разработка и реализация программ по изменению моделей поведения, таких как программы на индивидуальном уровне; мероприятия по изменению поведенческих моделей на уровне сообществ; целевые стратегии на основе Интернета; социальные маркетинговые стратегии; аутрич-стратегии, реализуемые в местах предоставления сексуальных услуг: в том числе в области планирования, людских ресурсов, тренинга, логистики, аутрич-работы и взаимного обучения. За исключением программ, ориентированных на население в целом, молодежь и другие основные затронутые группы населения.</t>
  </si>
  <si>
    <t>Поощрение использования и раздача женских и мужских презервативов в целях профилактики ВИЧ-инфицирования; включая создание спроса, проведение обучения и раздачу презервативов. Увязка с программами по изменению моделей поведения.</t>
  </si>
  <si>
    <t>Проектирование, разработка и осуществление программ синдромной и клинической терапии в связи с инфекциями, передаваемыми половым путем.</t>
  </si>
  <si>
    <t>Alloc tot</t>
  </si>
  <si>
    <t>Above tot</t>
  </si>
  <si>
    <t>yr1</t>
  </si>
  <si>
    <t>yr2</t>
  </si>
  <si>
    <t>yr3</t>
  </si>
  <si>
    <t>yr4</t>
  </si>
  <si>
    <t>yr5</t>
  </si>
  <si>
    <t>New HIV infections among children</t>
  </si>
  <si>
    <t xml:space="preserve">Nuevas infecciones de VIH en niños </t>
  </si>
  <si>
    <t>Число новых случаев ВИЧ-инфицирования среди детей</t>
  </si>
  <si>
    <t>To refresh the pivot table with latest amounts entered in the Module budgets on the Concept Note sheet, click anywhere on the pivot table and then press Alt + F5 or go to the menu and select Data and then Refresh All.</t>
  </si>
  <si>
    <t>Чтобы обновить сводную таблицу и внести в нее последние суммы, указанные в бюджете каждого модуля на листе Концептуальной записки, щелкните мышью на любом участке соответствующей сводной таблицы, затем нажмите «Alt+F5» или выберите в меню Данные и затем «Обновить все».</t>
  </si>
  <si>
    <t>Pour actualiser les tableaux croisé dynamique avec les derniers montants saisis dans le budget de chaque module sur la note conceptuelle, cliquez n'importe où dans un des tableau croisé dynamique correspondant puis appuyez sur Alt + F5 ou allez dans le menu et sélectionner «Données», puis Actualiser Tout.</t>
  </si>
  <si>
    <t>Para actualizar las tablas dinámicas con los últimos montos introducidos en los presupuestos del módulo de la hoja de la nota conceptual, haga clic en cualquiera de las tablas dinámicas y luego pulse Alt + F5 o vaya al menu y seleccion Data y luego pulse sobre Refrezcar Todo.</t>
  </si>
  <si>
    <t>Другой</t>
  </si>
  <si>
    <t>HypCode</t>
  </si>
  <si>
    <t>MHA</t>
  </si>
  <si>
    <t>MHB</t>
  </si>
  <si>
    <t>MHC</t>
  </si>
  <si>
    <t>MHD</t>
  </si>
  <si>
    <t>MHE</t>
  </si>
  <si>
    <t>MHF</t>
  </si>
  <si>
    <t>MHG</t>
  </si>
  <si>
    <t>MHI</t>
  </si>
  <si>
    <t>MTA</t>
  </si>
  <si>
    <t>MTB</t>
  </si>
  <si>
    <t>MTC</t>
  </si>
  <si>
    <t>MMA</t>
  </si>
  <si>
    <t>MMB</t>
  </si>
  <si>
    <t>MMC</t>
  </si>
  <si>
    <t>MSA</t>
  </si>
  <si>
    <t>MXA</t>
  </si>
  <si>
    <t>MSB</t>
  </si>
  <si>
    <t>MSC</t>
  </si>
  <si>
    <t>MSD</t>
  </si>
  <si>
    <t>MSE</t>
  </si>
  <si>
    <t>MSF</t>
  </si>
  <si>
    <t>MSG</t>
  </si>
  <si>
    <t>MXB</t>
  </si>
  <si>
    <t>MXC</t>
  </si>
  <si>
    <t>MXD</t>
  </si>
  <si>
    <t>MXE</t>
  </si>
  <si>
    <t>To be used only after prior consent from the Global Fund in exceptional circumstances when the envisaged interventions cannot be covered by any of the standard modules and interventions.</t>
  </si>
  <si>
    <t>Pour une utilisation après accord préalable du Fonds mondial dans les circonstances exceptionnelles lorsque les interventions envisagées ne correspondent pas aux modules et aux interventions standards.</t>
  </si>
  <si>
    <t>Para uso con la aprobación previa por parte del Fondo Mundial en circunstancias excepcionales en las que las intervenciones previstas no se corresponden con los módulos y las intervenciones estándar.</t>
  </si>
  <si>
    <t xml:space="preserve">Для использования после предварительного согласия со стороны Глобального фонда в исключительных случаях, когда предлагаемые мероприятия не соответствуют стандартные модули и мероприятий. </t>
  </si>
  <si>
    <t>Behavioral change as part of programs for general population</t>
  </si>
  <si>
    <t>Condoms as part of programs for general population</t>
  </si>
  <si>
    <t>Male circumcision</t>
  </si>
  <si>
    <t>HIV testing and counseling as part of programs for general population</t>
  </si>
  <si>
    <t>Diagnosis and treatment of STIs as part of programs for general population</t>
  </si>
  <si>
    <t>Blood safety</t>
  </si>
  <si>
    <t>Orphan and vulnerable children (OVC) package</t>
  </si>
  <si>
    <t>Other interventions for general population - Please specify</t>
  </si>
  <si>
    <t>Other interventions for MSM and TGs - Please specify</t>
  </si>
  <si>
    <t>Diagnosis and treatment of STIs (sex workers and their clients)</t>
  </si>
  <si>
    <t>Other interventions for sex workers and their clients - Please specify</t>
  </si>
  <si>
    <t>Behavioural change as part of programs for PWID and their partners</t>
  </si>
  <si>
    <t>OST and other drug dependence treatment (PWIDs and their partners)</t>
  </si>
  <si>
    <t>Diagnosis and treatment of viral hepatitis (PWIDs and their partners)</t>
  </si>
  <si>
    <t>Other interventions for IDUs and their partners - Please specify</t>
  </si>
  <si>
    <t>Diagnosis and treatment of STIs (other vulnerable populations)</t>
  </si>
  <si>
    <t>Other interventions for other vulnerable populations - Please specify</t>
  </si>
  <si>
    <t>RMNCH linkages and GBV as part of programs for adolescent youth</t>
  </si>
  <si>
    <t>Prong 3: Preventing vertical HIV transmission</t>
  </si>
  <si>
    <t>Prong 4: Treatment, care &amp; support to mothers living with HIV, their children &amp;</t>
  </si>
  <si>
    <t>Other interventions for PMTCT- Please specify</t>
  </si>
  <si>
    <t>Pre-ART care</t>
  </si>
  <si>
    <t>Treatment monitoring</t>
  </si>
  <si>
    <t>Treatment adherence</t>
  </si>
  <si>
    <t>Counseling and psycho-social support</t>
  </si>
  <si>
    <t>Out-patient care</t>
  </si>
  <si>
    <t>In-patient care</t>
  </si>
  <si>
    <t>Other interventions for treatment - Please specify</t>
  </si>
  <si>
    <t>Treatment</t>
  </si>
  <si>
    <t>Prevention</t>
  </si>
  <si>
    <t>Collaborative activities with other programs and sectors?</t>
  </si>
  <si>
    <t>TB/HIV collaborative interventions</t>
  </si>
  <si>
    <t>Service organization and facility management</t>
  </si>
  <si>
    <t>Retention and distribution of health and community workers</t>
  </si>
  <si>
    <t>PSM infrastructure and development of tools</t>
  </si>
  <si>
    <t>Performance,transparency&amp;accountability of financial management system in health</t>
  </si>
  <si>
    <t>Advocacy for social accountability</t>
  </si>
  <si>
    <t>Institutional capacity building, planning and leadership development</t>
  </si>
  <si>
    <t>Len IntLabel</t>
  </si>
  <si>
    <t>Changement de comportement dans le cadre des programmes destinés à la population générale</t>
  </si>
  <si>
    <t>Préservatifs dans le cadre des programmes destinés à la population générale</t>
  </si>
  <si>
    <t>Circoncision masculine</t>
  </si>
  <si>
    <t>Dépistage du VIH et conseil dans le cadre des programmes destinés à la population générale</t>
  </si>
  <si>
    <t>Diagnostic et traitement des infections sexuellement transmissibles dans le cadre des programmes destinés à la population générale</t>
  </si>
  <si>
    <t>Sécurité transfusionnelle</t>
  </si>
  <si>
    <t>Orphelins et enfants vulnérables</t>
  </si>
  <si>
    <t>Autres interventions réalisées auprès de la population générale : veuillez préciser</t>
  </si>
  <si>
    <t>Autres interventions réalisées auprès des hommes ayant des rapports sexuels avec des hommes et des transgenres : veuillez préciser</t>
  </si>
  <si>
    <t>Autres interventions réalisées auprès des professionnels du sexe et de leurs clients : veuillez préciser</t>
  </si>
  <si>
    <t>Changement de comportement dans le cadre des programmes destinés aux consommateurs de drogues injectables et à leurs partenaires</t>
  </si>
  <si>
    <t>Échange d'aiguilles et de seringues dans le cadre des programmes destinés aux consommateurs de drogues par injection et à leurs partenaires</t>
  </si>
  <si>
    <t>Autres interventions réalisées auprès des consommateurs de drogues injectables et de leurs partenaires : veuillez préciser</t>
  </si>
  <si>
    <t>Autres interventions réalisées auprès des autres populations vulnérables : veuillez préciser</t>
  </si>
  <si>
    <t>Volet 3 : prévention de la transmission verticale du VIH</t>
  </si>
  <si>
    <t>Autres interventions réalisées pour prévenir la transmission de la mère à l'enfant : veuillez préciser</t>
  </si>
  <si>
    <t>Soins préalables au traitement antirétroviral</t>
  </si>
  <si>
    <t>Suivi du traitement</t>
  </si>
  <si>
    <t>Observance du traitement</t>
  </si>
  <si>
    <t>Conseil et soutien psycho-social</t>
  </si>
  <si>
    <t>Soins ambulatoires</t>
  </si>
  <si>
    <t>Soins hospitaliers</t>
  </si>
  <si>
    <t>Autres interventions réalisées dans le cadre du traitement : veuillez préciser</t>
  </si>
  <si>
    <t>Traitement</t>
  </si>
  <si>
    <t>Prévention</t>
  </si>
  <si>
    <t>Interventions concertées de lutte contre la tuberculose et le VIH</t>
  </si>
  <si>
    <t>Organisation des services et gestion des établissements</t>
  </si>
  <si>
    <t>Fidélisation et répartition des agents de santé communautaires</t>
  </si>
  <si>
    <t>Mise en pratique du système de gestion des achats et des stocks</t>
  </si>
  <si>
    <t>Plaidoyer pour la responsabilité sociale</t>
  </si>
  <si>
    <t>Cambio del comportamiento como parte de programas para la población general</t>
  </si>
  <si>
    <t>Preservativos como parte de programas para la población general</t>
  </si>
  <si>
    <t>Circuncisión masculina</t>
  </si>
  <si>
    <t>Pruebas de VIH y asesoramiento como parte de programas para la población general</t>
  </si>
  <si>
    <t>Diagnóstico y tratamiento de ITS como parte de programas para la población general</t>
  </si>
  <si>
    <t>Seguridad hematológica</t>
  </si>
  <si>
    <t>Paquete para huérfanos y niños vulnerables</t>
  </si>
  <si>
    <t>Otras intervenciones para la población general (especificar)</t>
  </si>
  <si>
    <t>Otras intervenciones para hombres que tienen relaciones sexuales con hombres y personas transgénero (especificar)</t>
  </si>
  <si>
    <t>Otras intervenciones para profesionales del sexo y sus clientes (especificar)</t>
  </si>
  <si>
    <t>Cambio de comportamiento como parte de programas para consumidores de drogas inyectables y sus parejas</t>
  </si>
  <si>
    <t>Otras intervenciones para consumidores de drogas inyectables y sus parejas (especificar)</t>
  </si>
  <si>
    <t>Otras intervenciones para otras poblaciones vulnerables (especificar)</t>
  </si>
  <si>
    <t>Flanco 3: Prevención de la transmisión vertical del VIH</t>
  </si>
  <si>
    <t>Otras intervenciones para PTMI (especificar)</t>
  </si>
  <si>
    <t>Pretratamiento antirretroviral</t>
  </si>
  <si>
    <t>Seguimiento del tratamiento</t>
  </si>
  <si>
    <t>Observancia del tratamiento</t>
  </si>
  <si>
    <t>Asesoramiento y apoyo psicosocial</t>
  </si>
  <si>
    <t>Atención extrahospitalaria</t>
  </si>
  <si>
    <t>Atención hospitalaria</t>
  </si>
  <si>
    <t>Otras intervenciones para tratamiento (especificar)</t>
  </si>
  <si>
    <t>Implicar a todos los proveedores de asistencia</t>
  </si>
  <si>
    <t>Intervenciones conjuntas en tuberculosis/VIH</t>
  </si>
  <si>
    <t>Organización de servicios y gestión de instalaciones</t>
  </si>
  <si>
    <t>Retención y distribución de trabajadores de salud comunitarios</t>
  </si>
  <si>
    <t>Fomento de la responsabilidad social</t>
  </si>
  <si>
    <t>Распространение информации о поведенческих изменениях в рамках программ для всего населения</t>
  </si>
  <si>
    <t>Распространение презервативов в рамках программ для всего населения</t>
  </si>
  <si>
    <t>Мужское обрезание</t>
  </si>
  <si>
    <t>Тестирование на ВИЧ и консультирование по вопросам ВИЧ в рамках программ для всего населения</t>
  </si>
  <si>
    <t>Диагностика и лечение ИППП в рамках программ для всего населения</t>
  </si>
  <si>
    <t>Безопасность крови</t>
  </si>
  <si>
    <t>Мероприятия по поддержке сирот и уязвимых детей (СУД)</t>
  </si>
  <si>
    <t>Другие мероприятия для всего населения (укажите)</t>
  </si>
  <si>
    <t>Другие мероприятия для работников секс-бизнеса и их клиентов (укажите)</t>
  </si>
  <si>
    <t>Распространение информации о поведенческих изменениях в рамках программ для ПИН и их партнеров</t>
  </si>
  <si>
    <t>Другие мероприятия для ПИН и их партнеров (укажите)</t>
  </si>
  <si>
    <t>Проектирование, разработка и реализации программ тестирования на ВИЧ и программ консультирования: по инициативе медучреждений, по инициативе клиента и на основе сообществ, включая предоставление мобильных услуг и проведение тестирования партнерами. Включая также создание спроса, обучение, укрепление людских ресурсов и увязку с услугами по уходу и лечению.</t>
  </si>
  <si>
    <t>Другие мероприятия для других уязвимых групп населения (укажите)</t>
  </si>
  <si>
    <t>Направление 3: профилактика вертикальной передачи ВИЧ-инфекции</t>
  </si>
  <si>
    <t>Другие мероприятия в целях ППМР (укажите)</t>
  </si>
  <si>
    <t>Лечение до начала АРТ</t>
  </si>
  <si>
    <t>Мониторинг лечения</t>
  </si>
  <si>
    <t>Соблюдение курса лечения</t>
  </si>
  <si>
    <t>Консультирование и психосоциальная поддержка</t>
  </si>
  <si>
    <t>Амбулаторный уход</t>
  </si>
  <si>
    <t>Стационарный уход</t>
  </si>
  <si>
    <t>Другие мероприятия по лечению (укажите)</t>
  </si>
  <si>
    <t>Профилактика</t>
  </si>
  <si>
    <t>Участие всех поставщиков услуг</t>
  </si>
  <si>
    <t>Комплексные меры борьбы с коинфекцией ТБ/ВИЧ</t>
  </si>
  <si>
    <t>Сервисные организации и управление медучреждениями</t>
  </si>
  <si>
    <t>Совершенствование систем лабораторий</t>
  </si>
  <si>
    <t>Удержание и распределение медицинских и общинных работников</t>
  </si>
  <si>
    <t>Адвокационная деятельность в сфере социальной подотчетности</t>
  </si>
  <si>
    <t>Porcentaje de pacientes seropositivos que se han sometido a pruebas de detección de tuberculosis en centros de atención o tratamiento para enfermos de VIH</t>
  </si>
  <si>
    <t>Porcentaje de población protegida mediante rociado residual intradomiciliario en los últimos 12 meses</t>
  </si>
  <si>
    <t>Proporción de hogares en áreas objetivo sometidos a rociado residual intradomiciliario durante el período de informe</t>
  </si>
  <si>
    <t>Corrected Sum Budg by PR to show all PRs; removed "other" module and "other" intervention, corrected duplicate id on TB outcome indicator</t>
  </si>
  <si>
    <t>TB prevalence rate (per 100,000 population)</t>
  </si>
  <si>
    <t>Taux de prévalence de la tuberculose (pour 100 000 habitants)</t>
  </si>
  <si>
    <t>Tasa de prevalencia de la tuberculosis (por cada 100.000 habitantes)</t>
  </si>
  <si>
    <t>Уровень распространенности туберкулеза, на 100 000 человек населения</t>
  </si>
  <si>
    <t>TB incidence rate (per 100,000 population)</t>
  </si>
  <si>
    <t>Taux d'incidence de la tuberculose (pour 100 000 habitants)</t>
  </si>
  <si>
    <t>Tasa de incidencia de la tuberculosis (por cada 100.000 habitantes)</t>
  </si>
  <si>
    <t>Уровень заболеваемости туберкулезом, на 100 000 человек населения</t>
  </si>
  <si>
    <t>TB mortality rate (per 100,000 population)</t>
  </si>
  <si>
    <t>Taux de mortalité par tuberculose (pour 100 000 habitants)</t>
  </si>
  <si>
    <t>Tasa de mortalidad de la tuberculosis (por cada 100.000 habitantes)</t>
  </si>
  <si>
    <t>Уровень смертности от туберкулеза, на 100 000 человек населения</t>
  </si>
  <si>
    <t>TB/HIV mortality rate, per 100,000 population</t>
  </si>
  <si>
    <t>Tasa de mortalidad de la tuberculosis/VIH (por cada 100.000 habitantes)</t>
  </si>
  <si>
    <t>Уровень смертности от ТБ/ВИЧ, на 100 000 человек населения</t>
  </si>
  <si>
    <t>Mohit M</t>
  </si>
  <si>
    <t>Percentage of previously treated TB patients receiving DST (bacteriologically positive cases only)</t>
  </si>
  <si>
    <t>Pourcentage de patients tuberculeux déjà traités soumis à des tests de sensibilité aux médicaments (cas bactériologiquement positifs uniquement)</t>
  </si>
  <si>
    <t>Porcentaje de pacientes con tuberculosis previamente tratados sometidos a PSM (únicamente casos positivos bacteriológicamente)</t>
  </si>
  <si>
    <t>Процент ранее пролеченных пациентов с ТБ, подвергаемых тестированию лекарственной чувствительности (ТЛЧ) (только бактериологически положительные случаи)</t>
  </si>
  <si>
    <t>CM-3a</t>
  </si>
  <si>
    <t>CM-3b</t>
  </si>
  <si>
    <t>CM-3c</t>
  </si>
  <si>
    <t>Distribution of health workers</t>
  </si>
  <si>
    <t>Répartition des agents de santé</t>
  </si>
  <si>
    <t>Distribución de los trabajadores de salud</t>
  </si>
  <si>
    <t>Распределение медицинских работников</t>
  </si>
  <si>
    <t>Proportion of facility reports received over the reports expected during the reporting period</t>
  </si>
  <si>
    <t>Proporción de informes de centros de salud recibidos en relación con el número de informes previstos para el periodo de presentación de informes</t>
  </si>
  <si>
    <t>Процентная доля отчетов, полученных от учреждений, по отношению к количеству отчетов, которые должны быть представлены в течение отчетного периода</t>
  </si>
  <si>
    <t>M&amp;E-2</t>
  </si>
  <si>
    <t>Percentage of health facilities dispensing antiretroviral therapy that experienced a stock-out of at least one required antiretroviral drug in the last 12 month</t>
  </si>
  <si>
    <t>HSS - Procurement supply chain management (PSCM)</t>
  </si>
  <si>
    <t>RSS - Gestion des achats et de la chaîne d’approvisionnement</t>
  </si>
  <si>
    <t>FSS - Gestión de la cadena de adquisiciones y suministros</t>
  </si>
  <si>
    <t>УC3 - Управление закупками и снабжением</t>
  </si>
  <si>
    <t>HSS - Health information systems and M&amp;E</t>
  </si>
  <si>
    <t>RSS - Suivi et évaluation</t>
  </si>
  <si>
    <t>FSS - Seguimiento y evaluación</t>
  </si>
  <si>
    <t>УC3 - Информационные системы здравоохранения и МиО</t>
  </si>
  <si>
    <t>HSS - Health and community workforce</t>
  </si>
  <si>
    <t>RSS - Personnel de santé et communautaire</t>
  </si>
  <si>
    <t>FSS - Personal sanitario y comunitario</t>
  </si>
  <si>
    <t>УC3 - Медработники и общинные работники</t>
  </si>
  <si>
    <t>HSS - Service delivery</t>
  </si>
  <si>
    <t>RSS - Prestation de services</t>
  </si>
  <si>
    <t>FSS - Prestación de servicios</t>
  </si>
  <si>
    <t>УC3 - Предоставление услуг</t>
  </si>
  <si>
    <t>HSS - Financial management</t>
  </si>
  <si>
    <t>RSS - Gestion financière</t>
  </si>
  <si>
    <t>FSS - Administración financiera</t>
  </si>
  <si>
    <t>УC3 - Финансовое управление</t>
  </si>
  <si>
    <t>HSS - Policy and governance</t>
  </si>
  <si>
    <t>RSS - Politique et gouvernance</t>
  </si>
  <si>
    <t>FSS - Políticas y gobernanza</t>
  </si>
  <si>
    <t>УC3 - Политика и управление</t>
  </si>
  <si>
    <t xml:space="preserve">HSS - Healthcare financing </t>
  </si>
  <si>
    <t xml:space="preserve">RSS - Financement des soins de santé </t>
  </si>
  <si>
    <t xml:space="preserve">FSS - Financiamiento de la atención sanitaria </t>
  </si>
  <si>
    <t xml:space="preserve">УC3 - Финансирование здравоохранения </t>
  </si>
  <si>
    <r>
      <t xml:space="preserve">Профилактика </t>
    </r>
    <r>
      <rPr>
        <sz val="11"/>
        <color rgb="FF1F497D"/>
        <rFont val="Arial"/>
        <family val="2"/>
      </rPr>
      <t>- В</t>
    </r>
    <r>
      <rPr>
        <sz val="11"/>
        <rFont val="Arial"/>
        <family val="2"/>
      </rPr>
      <t>се населени</t>
    </r>
    <r>
      <rPr>
        <sz val="11"/>
        <color rgb="FF1F497D"/>
        <rFont val="Arial"/>
        <family val="2"/>
      </rPr>
      <t>е</t>
    </r>
  </si>
  <si>
    <r>
      <t xml:space="preserve">Профилактика </t>
    </r>
    <r>
      <rPr>
        <sz val="11"/>
        <color rgb="FF1F497D"/>
        <rFont val="Arial"/>
        <family val="2"/>
      </rPr>
      <t xml:space="preserve">- </t>
    </r>
    <r>
      <rPr>
        <sz val="11"/>
        <rFont val="Arial"/>
        <family val="2"/>
      </rPr>
      <t xml:space="preserve">МСМ и </t>
    </r>
    <r>
      <rPr>
        <sz val="11"/>
        <color rgb="FF1F497D"/>
        <rFont val="Arial"/>
        <family val="2"/>
      </rPr>
      <t>трансгендерные лица</t>
    </r>
  </si>
  <si>
    <r>
      <t xml:space="preserve">Профилактика </t>
    </r>
    <r>
      <rPr>
        <sz val="11"/>
        <color rgb="FF1F497D"/>
        <rFont val="Arial"/>
        <family val="2"/>
      </rPr>
      <t>- Р</t>
    </r>
    <r>
      <rPr>
        <sz val="11"/>
        <rFont val="Arial"/>
        <family val="2"/>
      </rPr>
      <t>аботник</t>
    </r>
    <r>
      <rPr>
        <sz val="11"/>
        <color rgb="FF1F497D"/>
        <rFont val="Arial"/>
        <family val="2"/>
      </rPr>
      <t>и</t>
    </r>
    <r>
      <rPr>
        <sz val="11"/>
        <rFont val="Arial"/>
        <family val="2"/>
      </rPr>
      <t xml:space="preserve"> секс-бизнеса и их клиент</t>
    </r>
    <r>
      <rPr>
        <sz val="11"/>
        <color rgb="FF1F497D"/>
        <rFont val="Arial"/>
        <family val="2"/>
      </rPr>
      <t>ы</t>
    </r>
  </si>
  <si>
    <r>
      <t xml:space="preserve">Prévention </t>
    </r>
    <r>
      <rPr>
        <sz val="11"/>
        <color rgb="FF1F497D"/>
        <rFont val="Arial"/>
        <family val="2"/>
      </rPr>
      <t>–</t>
    </r>
    <r>
      <rPr>
        <sz val="11"/>
        <rFont val="Arial"/>
        <family val="2"/>
      </rPr>
      <t xml:space="preserve"> </t>
    </r>
    <r>
      <rPr>
        <sz val="11"/>
        <color rgb="FF1F497D"/>
        <rFont val="Arial"/>
        <family val="2"/>
      </rPr>
      <t>C</t>
    </r>
    <r>
      <rPr>
        <sz val="11"/>
        <rFont val="Arial"/>
        <family val="2"/>
      </rPr>
      <t>onsommateurs de drogues par injection et leurs partenaires</t>
    </r>
  </si>
  <si>
    <r>
      <t xml:space="preserve">Профилактика </t>
    </r>
    <r>
      <rPr>
        <sz val="11"/>
        <color rgb="FF1F497D"/>
        <rFont val="Arial"/>
        <family val="2"/>
      </rPr>
      <t xml:space="preserve">- </t>
    </r>
    <r>
      <rPr>
        <sz val="11"/>
        <rFont val="Arial"/>
        <family val="2"/>
      </rPr>
      <t>ПИН и их партне</t>
    </r>
    <r>
      <rPr>
        <sz val="11"/>
        <color rgb="FF1F497D"/>
        <rFont val="Arial"/>
        <family val="2"/>
      </rPr>
      <t>ры</t>
    </r>
  </si>
  <si>
    <r>
      <t>Prevención - Otras poblaciones vulnerables</t>
    </r>
    <r>
      <rPr>
        <sz val="11"/>
        <color rgb="FF1F497D"/>
        <rFont val="Arial"/>
        <family val="2"/>
      </rPr>
      <t xml:space="preserve"> (especificar)</t>
    </r>
  </si>
  <si>
    <r>
      <t xml:space="preserve">Профилактика </t>
    </r>
    <r>
      <rPr>
        <sz val="11"/>
        <color rgb="FF1F497D"/>
        <rFont val="Arial"/>
        <family val="2"/>
      </rPr>
      <t>- Д</t>
    </r>
    <r>
      <rPr>
        <sz val="11"/>
        <rFont val="Arial"/>
        <family val="2"/>
      </rPr>
      <t>руги</t>
    </r>
    <r>
      <rPr>
        <sz val="11"/>
        <color rgb="FF1F497D"/>
        <rFont val="Arial"/>
        <family val="2"/>
      </rPr>
      <t>е</t>
    </r>
    <r>
      <rPr>
        <sz val="11"/>
        <rFont val="Arial"/>
        <family val="2"/>
      </rPr>
      <t xml:space="preserve"> язвимы</t>
    </r>
    <r>
      <rPr>
        <sz val="11"/>
        <color rgb="FF1F497D"/>
        <rFont val="Arial"/>
        <family val="2"/>
      </rPr>
      <t>е</t>
    </r>
    <r>
      <rPr>
        <sz val="11"/>
        <rFont val="Arial"/>
        <family val="2"/>
      </rPr>
      <t xml:space="preserve"> групп</t>
    </r>
    <r>
      <rPr>
        <sz val="11"/>
        <color rgb="FF1F497D"/>
        <rFont val="Arial"/>
        <family val="2"/>
      </rPr>
      <t>ы</t>
    </r>
    <r>
      <rPr>
        <sz val="11"/>
        <rFont val="Arial"/>
        <family val="2"/>
      </rPr>
      <t xml:space="preserve"> населения</t>
    </r>
    <r>
      <rPr>
        <sz val="11"/>
        <color rgb="FF1F497D"/>
        <rFont val="Arial"/>
        <family val="2"/>
      </rPr>
      <t xml:space="preserve"> (укажите)</t>
    </r>
  </si>
  <si>
    <r>
      <t>Prevención - Adolescentes y jóvenes</t>
    </r>
    <r>
      <rPr>
        <sz val="11"/>
        <color rgb="FF1F497D"/>
        <rFont val="Arial"/>
        <family val="2"/>
      </rPr>
      <t>, escolarizados o no</t>
    </r>
  </si>
  <si>
    <r>
      <t xml:space="preserve">Профилактика </t>
    </r>
    <r>
      <rPr>
        <sz val="11"/>
        <color rgb="FF1F497D"/>
        <rFont val="Arial"/>
        <family val="2"/>
      </rPr>
      <t>- П</t>
    </r>
    <r>
      <rPr>
        <sz val="11"/>
        <rFont val="Arial"/>
        <family val="2"/>
      </rPr>
      <t>одростк</t>
    </r>
    <r>
      <rPr>
        <sz val="11"/>
        <color rgb="FF1F497D"/>
        <rFont val="Arial"/>
        <family val="2"/>
      </rPr>
      <t>и</t>
    </r>
    <r>
      <rPr>
        <sz val="11"/>
        <rFont val="Arial"/>
        <family val="2"/>
      </rPr>
      <t xml:space="preserve"> и молодеж</t>
    </r>
    <r>
      <rPr>
        <sz val="11"/>
        <color rgb="FF1F497D"/>
        <rFont val="Arial"/>
        <family val="2"/>
      </rPr>
      <t>ь, посещающие и не посещающие учебные заведения</t>
    </r>
  </si>
  <si>
    <t>- Sheet 'CatImpact': Added 'per 100k population' to indicators TB I-1, TB I-2, TB I-3 and TB/HIV I-1
- Sheet 'CatImpact': Updated the 'Data type' column
- Sheet 'CatOutcome': Removed disaggregation from the names of indicators HIV O-8, TB O-2a and TB O-3
- Sheet 'CatOutcome': Replaced column 'Data type' by columns 'Data type - Target' and 'Data type - Result'
- Sheet 'CatCoverage': Added indicators CM3b, CM3c amd M&amp;E-2; changed CM3 to CM3a
- Sheet 'CatCoverage': Chaned the name of DOTS-2a, MDR TB-1 and HW 2; removed an extra space from TCS-4
- Sheet 'CatModules': Added prefix 'HSS' to all HSS modules modules: Module Id 68, 112, 65, 62, 77, 71, 74</t>
  </si>
  <si>
    <t>Ana</t>
  </si>
  <si>
    <t>Porcentaje de nuevos pacientes seropositivos que han comenzado tratamiento preventivo con isoniazida (TPI) durante el período de informe</t>
  </si>
  <si>
    <t>Número de niños menores de 5 años en contacto con pacientes de tuberculosis que empezaron a recibir  tratamiento preventivo con isoniazida (TPI)</t>
  </si>
  <si>
    <t>Число детей в возрасте до 5 лет, имеющих контакты с пациентами с ТБ, которые начали ПТИ</t>
  </si>
  <si>
    <t>Instructions</t>
  </si>
  <si>
    <r>
      <rPr>
        <b/>
        <u/>
        <sz val="10"/>
        <rFont val="Arial"/>
        <family val="2"/>
      </rPr>
      <t>Sur la feuille Framework</t>
    </r>
    <r>
      <rPr>
        <sz val="10"/>
        <rFont val="Arial"/>
        <family val="2"/>
      </rPr>
      <t>, sélectionnez la maladie pour laquelle la demande sera préparée, de manière à activer les cases déroulantes correspondantes dans diverses sections du modèle. Vous pouvez également décider de remplir une version vierge du modèle qui n'aura aucune case déroulante et tous les champs devront être complétés manuellement.</t>
    </r>
  </si>
  <si>
    <r>
      <t xml:space="preserve">En la </t>
    </r>
    <r>
      <rPr>
        <b/>
        <u/>
        <sz val="10"/>
        <rFont val="Arial"/>
        <family val="2"/>
      </rPr>
      <t>pestana Framework</t>
    </r>
    <r>
      <rPr>
        <sz val="10"/>
        <rFont val="Arial"/>
        <family val="2"/>
      </rPr>
      <t>, seleccione la enfermedad  de esta solicitud. Esto activará las casillas desplegables correspondientes de varias secciones de la plantilla. También puede rellenar una versión en blanco de la plantilla que no contendrá ninguna casilla desplegable, pero tendrá que rellenar manualmente todos los campos.</t>
    </r>
  </si>
  <si>
    <r>
      <t xml:space="preserve">На </t>
    </r>
    <r>
      <rPr>
        <b/>
        <u/>
        <sz val="10"/>
        <rFont val="Arial"/>
        <family val="2"/>
      </rPr>
      <t>вкладке Framework</t>
    </r>
    <r>
      <rPr>
        <sz val="10"/>
        <rFont val="Arial"/>
        <family val="2"/>
      </rPr>
      <t xml:space="preserve"> выберите заболевание, для которого будет подготовлен запрос. При этом в разных разделах шаблона активируются соответствующие раскрывающиеся списки. Вы можете заполнить пустой шаблон без раскрывающихся списков. В таком случае все поля заполняются вручную.</t>
    </r>
  </si>
  <si>
    <t>Please select the Principal Recipients from the drop-down menu or add a new Principal Recipient by typing in the name in the respective field.</t>
  </si>
  <si>
    <t>Veuillez sélectionner les récipiendaires principaux dans le menu déroulant ou ajouter un nouveau récipiendaire principal en saisissant son nom dans le champ correspondant.</t>
  </si>
  <si>
    <t>Seleccione los receptores principales en el menú desplegable o escriba el nombre de un receptor principal nuevo en el campo correspondiente.</t>
  </si>
  <si>
    <t>Выберите основных реципиентов в раскрывающемся меню или добавьте нового основного реципиента, введя его наименование в соответствующее поле.</t>
  </si>
  <si>
    <t xml:space="preserve">Goal(s) are broad and overarching statements of a desired, medium to long-term impact of the program and should be consistent with the national strategic plan. </t>
  </si>
  <si>
    <t xml:space="preserve">Las metas son declaraciones amplias y generales relacionadas con las repercusiones deseadas del programa a medio o largo plazo y deben ser coherentes con el plan estratégico nacional. </t>
  </si>
  <si>
    <t xml:space="preserve">Цель(и) — это широкие и всеобъемлющие формулировки желаемого среднесрочного и долгосрочного воздействия программных мероприятий. Цели должны быть согласованы с национальным стратегическим планом. </t>
  </si>
  <si>
    <t xml:space="preserve">Impact indicators are related to the defined goal(s). Under "impact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goals, appropriate country specific indicators could be included by overwriting this drop down box. The selected indicators should be in line with the national strategic plan and its respective M&amp;E plan. </t>
  </si>
  <si>
    <t xml:space="preserve">Показатели воздействия должны быть соотнесены с поставленной(ыми) целью(ями). Ячейка «Показатель воздействия» включает раскрывающийся список стандартных показателей, перечисленных в Руководстве по мониторингу и оценке. Глобальный фонд настоятельно рекомендует использовать предложенные стандартные показатели. Однако показатели в этой ячейке можно заменить показателями, специфичным для страны, если это применимо для конкретной ситуации. Выбранные показатели должны быть согласованы с национальным стратегическим планом и соответствующим планом МиО. </t>
  </si>
  <si>
    <t>Each goal should have a set of related, more specific objectives that will permit the program to reach the stated goal(s). These objectives should be consistent with the objectives of the national disease control strategic plan.</t>
  </si>
  <si>
    <t>Cada meta deberá tener un conjunto de objetivos más específicos relacionados que permitirán que el programa alcance las metas fijadas. Estos objetivos deberán ser coherentes con los objetivos del plan estratégico nacional de control de enfermedades.</t>
  </si>
  <si>
    <t>Chaque but doit être associé à une série d'objectifs correspondants, plus spécifiques, qui doivent permettre au programme d'atteindre le ou les buts déclarés. Ces objectifs doivent correspondre aux objectifs du plan stratégique national de lutte contre la maladie.</t>
  </si>
  <si>
    <t>каждая цель должна включать ряд конкретных задач, выполнение которых обеспечит достижение заявленных целей программы. Эти задачи должны быть согласованы с задачами национального стратегического плана борьбы с заболеваниями.</t>
  </si>
  <si>
    <t xml:space="preserve"> For each of the indicators, specify the objective number(s) they relate to. One indicator may relate to multiple objectives. </t>
  </si>
  <si>
    <t xml:space="preserve">Especifique los números de los objetivos a los que se refiere cada uno de los indicadores. Un indicador puede referirse a varios objetivos. </t>
  </si>
  <si>
    <t>укажите номер задачи, к которой относится каждый показатель. Один показатель может быть связан с несколькими задачами.</t>
  </si>
  <si>
    <t xml:space="preserve">Outcome indicators are related to the defined objective(s). Under "outcome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objectives, appropriate country specific indicators could be included by overwriting this drop down box. The selected indicators should be in line with the national disease control strategic plan and its respective M&amp;E plan. </t>
  </si>
  <si>
    <t>Los indicadores de resultados están relacionados con los objetivos definidos. Debajo del «indicador de resultados » se ofrece una casilla desplegable que contiene los indicadores estándar, como especificado en la lista clave de indicadores. El Fondo Mundial recomienda el uso de los indicadores estándar propuestos siempre que sea posible. Solo en casos donde los indicadores propuestos no capturan adecuadamente el rendimiento hacia los objetivos, se podrá sobrescribir en la celda desplegable para incluir indicadores específicos para el país.</t>
  </si>
  <si>
    <t>Показатели долгосрочных результатов должны быть соотнесены с задачей(ами). Ячейка «Показатель долгосрочного результата» включает раскрывающийся список стандартных показателей, перечисленных в Руководстве по мониторингу и оценке. Глобальный фонд настоятельно рекомендует использовать предложенные стандартные показатели. Однако показатели в этой ячейке можно заменить показателями, специфичным для страны, если это применимо для конкретной ситуации. Выбранные показатели должны быть согласованы с национальным стратегическим планом борьбы с заболеваниями и соответствующим планом МиО.</t>
  </si>
  <si>
    <t xml:space="preserve">Latest available baseline/result: Baselines serve as the starting point against which the performance of the program will be measured. Baselines should take into consideration the latest available results and/or the latest available information provided by technical partners and other valid sources. Baseline data (value, year and source) need to be provided for each indicator. In the source field a non-exhaustive choice of sources is provided in a drop-down box. If necessary other sources may be included by overwriting the field. </t>
  </si>
  <si>
    <t xml:space="preserve">Último resultado/línea de base disponible: las líneas de base sirven de punto de partida para medir el desempeño del programa. Las líneas de base deberán tener en cuenta los últimos resultados disponibles o la última información disponible proporcionada por los socios técnicos y otras fuentes válidas. Han de proporcionarse datos de líneas de base (valor, año y fuente) para cada indicador. En la casilla desplegable del campo "fuente" se ofrece una selección no exhaustiva de fuentes. Si es necesario, se pueden incluir otras fuentes sobrescribiendo el campo. </t>
  </si>
  <si>
    <t xml:space="preserve">Последний исходный уровень/результат: исходные уровни служат отправной точкой для оценки результативности программы. При определении исходных уровней следует учитывать последние результаты и/или последнюю информацию, полученную от технических партнеров и из других надежных источников. Для каждого показателя необходимо привести исходные данные (значение, год и источник). В раскрывающемся списке источников представлен перечень возможных источников (не исчерпывающий). При необходимости можно указать другие источники, введя в поле новые данные. </t>
  </si>
  <si>
    <t>Modules</t>
  </si>
  <si>
    <r>
      <rPr>
        <b/>
        <sz val="10"/>
        <rFont val="Arial"/>
        <family val="2"/>
      </rPr>
      <t xml:space="preserve">Módulos </t>
    </r>
    <r>
      <rPr>
        <sz val="10"/>
        <rFont val="Arial"/>
        <family val="2"/>
      </rPr>
      <t xml:space="preserve">
Para agregar un nuevo módulo: Seleccione todas las líneas en el módulo (incluyendo marco de medición y presupuesto del módulo) + Copiar + Insertar celdas copiadas  debajo del último módulo (repetir para cada módulo adicional que desee incluir en su solicitud de financiamiento). 
</t>
    </r>
    <r>
      <rPr>
        <b/>
        <sz val="10"/>
        <rFont val="Arial"/>
        <family val="2"/>
      </rPr>
      <t xml:space="preserve">Marco de medición de módulo </t>
    </r>
    <r>
      <rPr>
        <sz val="10"/>
        <rFont val="Arial"/>
        <family val="2"/>
      </rPr>
      <t xml:space="preserve">
• No elimine o reemplace el indicador de cobertura estándar pres-seleccionado (azul) 
• Añadir un nuevo indicador, si es necesario, por debajo de los indicadores de cobertura  preseleccionados (que están en azul)   
• Si no se utiliza un indicador, explique brevemente por qué no se está utilizando. Los indicadores no utilizados se eliminarán de la versión final. 
</t>
    </r>
    <r>
      <rPr>
        <b/>
        <sz val="10"/>
        <rFont val="Arial"/>
        <family val="2"/>
      </rPr>
      <t xml:space="preserve">Presupuesto Módulo </t>
    </r>
    <r>
      <rPr>
        <sz val="10"/>
        <rFont val="Arial"/>
        <family val="2"/>
      </rPr>
      <t xml:space="preserve">
Si cambia la selección de módulos, tenga en consideración que las intervenciones previamente  seleccionadas bajo el presupuesto del módulo original no desparecerán. Usted tendrá que eliminarlos antes de seleccionar las intervenciones pertinentes en el módulo recién seleccionado.</t>
    </r>
  </si>
  <si>
    <r>
      <rPr>
        <b/>
        <sz val="10"/>
        <rFont val="Arial"/>
        <family val="2"/>
      </rPr>
      <t>Добавить новый модуль</t>
    </r>
    <r>
      <rPr>
        <sz val="10"/>
        <rFont val="Arial"/>
        <family val="2"/>
      </rPr>
      <t xml:space="preserve">
Выберите все строки в модуле (в том числе системы показателей для модуля и бюджет модуля) + Копировать + Вставить скопированные ячейки внизу под последним модулем (повторить для каждого дополнительного модуля, который необходимо включить в заявку о финансировании).
</t>
    </r>
    <r>
      <rPr>
        <b/>
        <sz val="10"/>
        <rFont val="Arial"/>
        <family val="2"/>
      </rPr>
      <t>Система Показателей для Модуля</t>
    </r>
    <r>
      <rPr>
        <sz val="10"/>
        <rFont val="Arial"/>
        <family val="2"/>
      </rPr>
      <t xml:space="preserve">
• Не удаляйте и не заменяйте предварительно определенный стандартный текст показателя охвата (синий) 
• Добавьте новый показатель, в случае необходимости, под голубыми стандартными показателями охвата 
• Если вы не используете индикатор, объясните вкратце, почему он не используется. Неиспользованные показатели будут удалены из финальной версии.
</t>
    </r>
    <r>
      <rPr>
        <b/>
        <sz val="10"/>
        <rFont val="Arial"/>
        <family val="2"/>
      </rPr>
      <t>Бюджет Модуля</t>
    </r>
    <r>
      <rPr>
        <sz val="10"/>
        <rFont val="Arial"/>
        <family val="2"/>
      </rPr>
      <t xml:space="preserve">
Если вы измените выбор модуля, то обратите внимание, на то, что ранее выбранные мероприятия под первоначальным бюджетом модуля не пропадут. Вам нужно будет удалить их, прежде чем выбрать соответствующие мероприятия в рамках нового выбранного модуля.
</t>
    </r>
  </si>
  <si>
    <r>
      <rPr>
        <b/>
        <sz val="10"/>
        <rFont val="Arial"/>
        <family val="2"/>
      </rPr>
      <t>Modules</t>
    </r>
    <r>
      <rPr>
        <sz val="10"/>
        <rFont val="Arial"/>
        <family val="2"/>
      </rPr>
      <t xml:space="preserve">
</t>
    </r>
    <r>
      <rPr>
        <u/>
        <sz val="10"/>
        <rFont val="Arial"/>
        <family val="2"/>
      </rPr>
      <t>To add a new module:</t>
    </r>
    <r>
      <rPr>
        <sz val="10"/>
        <rFont val="Arial"/>
        <family val="2"/>
      </rPr>
      <t xml:space="preserve"> Select all rows in the module (including measurement framework and module budget) + Copy  +  Insert copied  cells below the last module (repeat for each additional module you want to include in your funding request). 
</t>
    </r>
    <r>
      <rPr>
        <b/>
        <sz val="10"/>
        <rFont val="Arial"/>
        <family val="2"/>
      </rPr>
      <t>Module Measurement Framework</t>
    </r>
    <r>
      <rPr>
        <sz val="10"/>
        <rFont val="Arial"/>
        <family val="2"/>
      </rPr>
      <t xml:space="preserve">
• Do not delete or replace the pre-populated standard coverage indicator text (blue)
• Add new indicator, if needed, below the blue standard coverage indicators
• If not using an indicator, explain in short why it is not being used. The unused indicators will be removed from the final version.
</t>
    </r>
    <r>
      <rPr>
        <b/>
        <sz val="10"/>
        <rFont val="Arial"/>
        <family val="2"/>
      </rPr>
      <t xml:space="preserve">
Module budget</t>
    </r>
    <r>
      <rPr>
        <sz val="10"/>
        <rFont val="Arial"/>
        <family val="2"/>
      </rPr>
      <t xml:space="preserve">
If you change the module selection, note that previously selected interventions under the original module budget will not blank out. You will need to delete them before selecting the relevant interventions under the newly selected module.</t>
    </r>
  </si>
  <si>
    <t xml:space="preserve"> Select one of the four options under this column to describe if targets are linked to one of the following sources of funding:
a) Current grant - when targets are a subset of the national targets and represent the portion funded exclusively by the Global Fund grant for one Principle Recipient
b) Multiple Global Fund grants - when targets are a subset of the national targets and represent the portion funded by more than one Global Fund grant. In such case specify in the comments the grant numbers that contribute to the achievement of these targets
c) Global Fund and other donors - when the targets are a subset of the national targets and represent the portion jointly funded by the Global Fund and other multilateral or bilateral donors.
d) National Program - when targets refer to the entire country (national). 
Exception: This option could also be selected in cases where targets refer to an entire region or province in the country (sub-national) to which Global Fund resources are contributing only partially. When the sub-national targets are fully funded by the Global Fund, option a (current grant) or b (Multiple Global Fund grants) should be selected as appropriate. Please specify in the comments box if targets are sub-national. </t>
  </si>
  <si>
    <t xml:space="preserve">Seleccione una de las cuatro opciones que se muestran debajo de esta columna para describir si las metas están vinculadas a una de las siguientes fuentes de financiamiento:
a) Subvención actual: cuando las metas son un subconjunto de las metas nacionales y representan la parte financiada por la subvención del Fondo Mundial para un receptor principal.
b) Múltiples subvenciones del Fondo Mundial: cuando las metas son un subconjunto de las metas nacionales y representan la parte financiada  por más de una subvención del Fondo Mundial. En tal caso, especifique en los comentarios los números de subvenciones que contribuyen a la consecución de estas metas.
c) Fondo Mundial y otros donantes: cuando las metas son un subconjunto de las metas nacionales y representan la parte financiada de forma conjunta por el Fondo Mundial y otros donantes bilaterales o multilaterales.
d) Programa Nacional: cuando las metas se refieran a todo el país (nacional). 
Excepción: esta opción podría seleccionarse también en los casos en que las metas se refieran a toda una región o provincia del país (subnacional) a la cual los recursos del Fondo Mundial contribuyen sólo parcialmente. Cuando las metas subnacionales son financiadas por completo por el Fondo Mundial, deberá seleccionarse la opción «a» (subvención actual) o la opción «b» (múltiples subvenciones del Fondo Mundial) según corresponda. Especifique en la casilla de comentarios si las metas son subnacionales. </t>
  </si>
  <si>
    <t xml:space="preserve">выберите одну из четырех опций в этом столбце, чтобы указать, привязаны ли целевые показатели к одному из следующих источников финансирования:
a) текущий грант — если целевые показатели включают несколько целевых показателей, определяемых на уровне страны, и источником финансирования для их достижения служит исключительно грант Глобального фонда, предоставляемый одному основному реципиенту;
b) несколько грантов Глобального фонда — если целевые показатели включают несколько целевых показателей, определяемых на уровне страны, и источником финансирования для их достижения служат исключительно несколько грантов Глобального фонда (в этом случае в комментариях необходимо указать номера грантов, служащих источниками финансирования для достижения этих целевых показателей);
c) Глобальный фонд и другие доноры — если целевые показатели включают несколько целевых показателей, определяемых на уровне страны, и источником финансирования для их достижения является исключительно Глобальный фонд и другие многосторонние или двусторонние финансирующие организации;
d) национальная программа — если целевые показатели относятся ко всей стране (являются национальными). 
Исключение: это вариант можно выбрать также в случаях, когда целевые показатели относятся ко всему региону или провинции страны (являются субнациональными), и их достижение финансируется Глобальным фондом лишь частично. Если достижение субнациональных целевых показателей финансируется Глобальным фондом полностью, выберите вариант «а» (текущий грант) или «b» (несколько грантов Глобального фонда). Укажите в комментариях, являются ли целевые показатели субнациональными. </t>
  </si>
  <si>
    <t xml:space="preserve">Targets </t>
  </si>
  <si>
    <t xml:space="preserve">Describa los supuestos utilizados para calcular las metas. Aquí se debe incluir: la tasa de ampliación prevista, cobertura de servicios clave   (por ejemplo, descripción de las tasas de asistencia a centros de atención prenatal al establecer los objetivos de PTMI), tamaño de la población objetivo y fuentes de datos usadas al generar estimaciones del tamaño de la población. Si no hay disponibles estimaciones del tamaño de la población, se deben describir los plazos y procesos necesarios para obtenerlas. En el caso de las intervenciones que incluyen un paquete de servicios, deben describirse los componentes del paquete. Debe proporcionarse una definición breve del numerador y denominador del indicador, las fuentes de datos que se utilizarán en los informes y la posible existencia de problemas en los sistemas de seguimiento y evaluación que puedan limitar la capacidad de informar sobre dicho indicador.  </t>
  </si>
  <si>
    <t xml:space="preserve">Укажите предположения, использованные при расчете целевых показателей. Этот раздел должен содержать: предположительный уровень расширения охвата, охват населения услугами, связанными с ключевыми показателями (например, при установке целевых показателей в области ППМР можно указать число женщин, посещающих антенатальные клиники), размер целевой группы населения и источники данных, на основании которых рассчитывались показатели численности населения. Если показатели численности населения отсутствуют, укажите сроки и опишите процесс их получения. Если мероприятие включает пакет услуг, опишите все его компоненты. Дайте краткое определение числителю и знаменателю показателя; укажите источники данных, которые будут использоваться при составлении отчетов; опишите любые проблемы с системами МиО, которые могут усложнить предоставление отчетности по данному показателю.  </t>
  </si>
  <si>
    <t>Include the numerator value</t>
  </si>
  <si>
    <t>Include here the denominator value.  If denominator is not applicable, leave this cell blank.</t>
  </si>
  <si>
    <t>percentage value is automatically calculated when the numerator and denominator values have been inserted.</t>
  </si>
  <si>
    <t>indiquez ici la valeur du numérateur.</t>
  </si>
  <si>
    <t>indiquez ici la valeur du dénominateur.  S'il n'y a pas de dénominateur, ne remplissez pas cette case.</t>
  </si>
  <si>
    <t>la valeur du pourcentage est automatiquement calculée en fonction des valeurs du numérateur et du dénominateur insérées.</t>
  </si>
  <si>
    <t>incluya aquí el valor del numerador.</t>
  </si>
  <si>
    <t xml:space="preserve"> incluya aquí el valor del denominador. Si el denominador no es aplicable, deje esta casilla en blanco.</t>
  </si>
  <si>
    <t>el valor de porcentaje se calcula automáticamente cuando se introducen los valores del numerador y del denominador.</t>
  </si>
  <si>
    <t>процентное значение рассчитывается автоматически, если были указаны числитель и знаменатель</t>
  </si>
  <si>
    <t>укажите значение числителя</t>
  </si>
  <si>
    <t xml:space="preserve">укажите значение знаменателя  Если знаменатель отсутствует, оставьте эту ячейку пустой.  
</t>
  </si>
  <si>
    <t>Please select the intervention for which funding is being requested from the drop down list. The drop down shows all interventions within the selected module. 
• If the intervention is not in the drop down, please select the intervention "other" and explain the nature of this intervention in the description. Applicants are encouraged to select from the standard measurement framework interventions as much as possible.</t>
  </si>
  <si>
    <t>Veuillez sélectionner l'intervention faisant l'objet de la demande de financement dans le menu déroulant. Ce menu répertorie toutes les interventions comprises dans le module sélectionné. 
• Si l'intervention souhaitée ne figure pas dans le menu déroulant, veuillez sélectionner « Autres » et expliquez la nature de cette intervention dans la description. Les candidats sont encouragés à choisir autant que possible des interventions standard dans le cadre de mesure.</t>
  </si>
  <si>
    <t>En la lista desplegable, seleccione la intervención para la cual se solicita financiamiento. En dicha lista, se muestran todas las intervenciones incluidas en el módulo seleccionado. 
• Si la intervención deseada no se encuentra en la lista, seleccione la intervención «Otros» y especifique la índole de la intervención en la descripción. Se insta a los solicitantes a que seleccionen, en la medida de lo posible, intervenciones del marco de medición estándar.</t>
  </si>
  <si>
    <t>Выберите мероприятие, для которого запрашивается финансирование, из раскрывающегося списка. В раскрывающемся списке указаны все мероприятия для выбранного модуля. 
• Если мероприятие отсутствует в раскрывающемся списке, выберите вариант «Другое» и опишите суть мероприятия в соответствующем поле. Кандидатам настоятельно рекомендуется по возможности выбирать мероприятия из стандартного списка.</t>
  </si>
  <si>
    <t>En esta sección, se debe explicar por qué la intervención es necesaria y cómo alcanzará impacto, así como las modalidades de esta intervención y la forma en que se han elegido. 
• Dedique, al menos, una frase al fundamento de esta explicación: por ejemplo, pruebas o fuentes que evidencien la eficacia de esta intervención. 
• Explique, en al menos una frase, al alcance de la intervención (por ejemplo, geográfico, poblacional, etc.). 
• Si va a haber más de un receptor principal en una intervención, describa la división de responsabilidades en la ejecución (por ejemplo, cobertura regional o apoyo de diferentes actividades en el marco de la intervención).</t>
  </si>
  <si>
    <t>Complete the budget of your funding request to the Global Fund for this intervention for each year.</t>
  </si>
  <si>
    <t>Complete el presupuesto de la solicitud de financiamiento al Fondo Mundial correspondiente a esta intervención para cada año.</t>
  </si>
  <si>
    <t>Заполните бюджет финансирования, запрашиваемого у Глобального фонда для реализации данного мероприятия, на каждый год</t>
  </si>
  <si>
    <t xml:space="preserve">• Provide a brief explanation of which activities other donors and the government are already funding in support of this intervention. If the amount and coverage is known, please describe if the funding landscape is changing and how this affects your request to the Global Fund.
• The explanation should provide an understanding of why certain activities are not included in the funding request to the Global Fund. It is important to ensure that all of the required activities to implement an intervention are funded either by national resources or other donors.  </t>
  </si>
  <si>
    <t xml:space="preserve">
• Se debe ofrecer una breve explicación de las actividades que otros donantes y el gobierno están financiando ya para apoyar esta intervención. Si se conocen el importe y cobertura, deben describirse. Si el panorama de financiamiento está cambiando, debe explicarse de qué modo afecta a la solicitud al Fondo Mundial.
• En la explicación, se debe ofrecer una aclaración de por qué determinadas actividades no están incluidas en la solicitud de financiamiento al Fondo Mundial. Es importante asegurarse de que todas las actividades necesarias para poner en práctica una intervención están financiadas por medio de recursos nacionales u otros donantes.</t>
  </si>
  <si>
    <t>В этом разделе необходимо обосновать необходимость данного мероприятия и объяснить, каким образом оно будет достигать воздействия, а также описать методы его реализации и обосновать их выбор. 
• Опишите как минимум одним предложением сферу охвата мероприятия (например, географический охват, охват населения, и т.д.). 
• Если ответственность за реализацию мероприятия будут нести несколько ОР, опишите распределение обязанностей (например, обеспечение охвата на региональном уровне, поддержка различных видов деятельности в рамках мероприятия, и т.д.).</t>
  </si>
  <si>
    <t>Ultima versión actualizada:</t>
  </si>
  <si>
    <r>
      <t xml:space="preserve">Select the component for this funding request on on the </t>
    </r>
    <r>
      <rPr>
        <b/>
        <u/>
        <sz val="10"/>
        <rFont val="Arial"/>
        <family val="2"/>
      </rPr>
      <t xml:space="preserve">Framework sheet. </t>
    </r>
    <r>
      <rPr>
        <sz val="10"/>
        <rFont val="Arial"/>
        <family val="2"/>
      </rPr>
      <t>By doing so, the relevant drop-down boxes in various sections of the template will be activated. One can also choose to complete a blank version of the template which will not offer any drop-down boxes and all fields will have to be filled in manually.</t>
    </r>
  </si>
  <si>
    <t>This section should  explain why this intervention is needed and how it will deliver impact;  the modalities of this intervention and how they have been chosen. 
• Provide at least 1 sentence on the scope of the intervention (e.g.. Geographic, population reached etc.). 
• If more than one PR will be responsible for an intervention, please describe the division of  responsibilities in implementation  (e.g.. regional coverage, supporting different activities within the intervention).</t>
  </si>
  <si>
    <t xml:space="preserve">Los indicadores de impacto están relacionados con las metas definidas. Debajo del «indicador de impacto» se ofrece una casilla desplegable que contiene los indicadores estándar que se especifican en el kit de herramientas de seguimiento y evaluación. El Fondo Mundial recomienda el uso de los indicadores estándar propuestos siempre que sea posible; sin embargo, si se considerase conveniente para describir la situación del país, se podrá sobrescribir en la celda desplegable para incluir indicadores específicos para el país. Solo en casos donde los indicadores no capturan el rendimiento hacia las metas deseasa, indicadores específicos del país pueden ser incluidos (escriba sobre la casilla desplegable)  Los indicadores seleccionados deberán ser conformes a los objetivos del plan estratégico nacional y su respectivo plan de seguimiento y evaluación. </t>
  </si>
  <si>
    <t xml:space="preserve">Esta columna debe ser usada para escribir
1. las fuentes de datos si éstas difieren de las fuentes de datos de líneas de base.
2. Agencia responsable para desarrollar el modelo o la encuesta. 
3. Áreas cubiertas en la encuesta. 
4. Tiempo estimado para que los resultados de la encuesta estén disponibles. 
5. Cualquier cambio en la metodología  con referencia a  los años anteriores. </t>
  </si>
  <si>
    <t>Indicate the data source for the baseline value. In the source field a non-exhaustive choice of sources is provided in a drop-down box. If necessary other sources may be included by overwriting the field. If the data source for the baseline is different from the data source that will be used to report on the indicator,  please specify this in the "comments" field.</t>
  </si>
  <si>
    <t>Indique la fuente de los datos para el valor de referencia. En el campo fuente hay un menú desplegable donde encontrará una lista de fuentes no exhaustiva. Si fuese necesario, se pueden añadir otras fuentes escribiéndolas en el campo. Si la fuente de datos para la base de referencia es diferente a la fuente de datos que va a utilizarse para informar sobre el indicador, indíquelo en el campo “comentarios”.</t>
  </si>
  <si>
    <t>Укажите источник данных об исходных показателях. В ячейке "Источник" в раскрывающемся меню приводится неполный перечень источников. При необходимости источники в этой ячейке могут быть заменены другими. Если источник данных для исходных показателей отличается от источника данных, который будет использован для отчетных данных по этому показателю, укажите это в ячейке "Примечания".</t>
  </si>
  <si>
    <r>
      <t xml:space="preserve">Комментарии: В этом столбце следует указать: 
1. Источники данных, если они не совпадают с источниками исходных данных для определения исходного уровня.
2. Организацию, отвечающую за </t>
    </r>
    <r>
      <rPr>
        <sz val="10"/>
        <rFont val="Arial"/>
        <family val="2"/>
      </rPr>
      <t>сбор данных и отчетность, например, проведение моделирования или обследования.
3. Область, охватываемую обследованиями.
4. Расчетные сроки получения результатов обследования.
5. Любые изменения методологии по сравнению с предыдущим годом.</t>
    </r>
  </si>
  <si>
    <t>Indique el año natural en el que se iniciará la subvención.</t>
  </si>
  <si>
    <t>Indique el mes en el que se iniciará la subvención.</t>
  </si>
  <si>
    <t xml:space="preserve">Inserting new lines in any section </t>
  </si>
  <si>
    <t>Insertion de nouvelles lignes dans une section</t>
  </si>
  <si>
    <t>Inserción de nuevas líneas en cualquier sección</t>
  </si>
  <si>
    <t xml:space="preserve">Как включить дополнительные строки в любой раздел </t>
  </si>
  <si>
    <t>If there is a need to insert more lines, please:
1. Select entire existing line(s)
2. Copy
3. Right-click and Insert Copied Cells (before the selected line)</t>
  </si>
  <si>
    <t xml:space="preserve">Si necesita insertar más líneas, por favor:
1. Seleccione toda(s) la(s) línea(s) existente(s)
2. Copie la(s) línea(s) seleccionada(s)
3. Haga clic derecho y seleccione “insertar celdas copiadas” (antes de la línea seleccionada)
</t>
  </si>
  <si>
    <t>Если вам необходимо добавить строки:
1. Выберите полностью существующую строку (строки)
2. Скопируйте ее
3. Щелкните правой кнопкой мыши и вставьте скопированные графы (до выбранной строки)</t>
  </si>
  <si>
    <t>Indicate the baseline year</t>
  </si>
  <si>
    <t>Indiquez l'année des données de référence</t>
  </si>
  <si>
    <t>Indique el año de referencia.</t>
  </si>
  <si>
    <t>Укажите исходный год</t>
  </si>
  <si>
    <t>Indicate the timelines when results for the outcome indicators will be available in the country</t>
  </si>
  <si>
    <t>Indiquez les échéances auxquelles les résultats des indicateurs de résultats seront disponibles dans le pays.</t>
  </si>
  <si>
    <t>Indique los plazos en los que los resultados relativos a los indicadores de resultados estarán disponibles en el país.</t>
  </si>
  <si>
    <t>Укажите сроки получения результатов в отношении показателей долгосрочных результатов в стране</t>
  </si>
  <si>
    <r>
      <rPr>
        <b/>
        <sz val="10"/>
        <rFont val="Arial"/>
        <family val="2"/>
      </rPr>
      <t>Metas - Indicador de cobertura/producto</t>
    </r>
    <r>
      <rPr>
        <sz val="10"/>
        <rFont val="Arial"/>
        <family val="2"/>
      </rPr>
      <t xml:space="preserve">
Incluya aquí las metas de cada indicador (proporcione el valor del numerador, el valor del denominador y el porcentaje para los indicadores de cobertura, y proporcione sólo el valor numerador para los indicadores que no se expresan en porcentaje). Tenga en cuenta que no todos los indicadores deben incluirse en los informes de cada periodo. Las metas únicamente deben incluirse en los periodos en los que se realiza la recopilación de datos.</t>
    </r>
  </si>
  <si>
    <r>
      <rPr>
        <b/>
        <sz val="10"/>
        <rFont val="Arial"/>
        <family val="2"/>
      </rPr>
      <t>Целевые показатели - Показатель долгосрочного охвата/ результата</t>
    </r>
    <r>
      <rPr>
        <sz val="10"/>
        <rFont val="Arial"/>
        <family val="2"/>
      </rPr>
      <t xml:space="preserve">
укажите здесь целевые значения для каждого показателя (для показателей охвата укажите числитель, знаменатель и процентное значение; для показателей, выражаемых не в процентах, — только числитель). Обратите внимание, что не все показатели включаются в отчет в каждый период. Целевые показатели должны указываться только для периодов, когда осуществляется сбор данных.</t>
    </r>
  </si>
  <si>
    <t>Explain how the figures of the funding request to the Global fund for this intervention were estimated. 
(1) What sub interventions/activities are included within this cost, and their cost drivers. 
(2) Sources of costing (e.g. past experience, technical partner benchmark or costing tool, detailed budgeting etc.)
(3) Please provide cost assumption information for at least 80% of the value of the intervention. 
Specify  the number of services that will be provided, per year, due to the contribution of GF (e.g. number of additional people reached by BCC interventions). Please clearly indicate the number of services due to indicative funding and incremental number due to above indicative funding.  Please also explain if there are changes in number of services delivered across years or in the value of funding for the intervention.</t>
  </si>
  <si>
    <r>
      <rPr>
        <b/>
        <sz val="10"/>
        <rFont val="Arial"/>
        <family val="2"/>
      </rPr>
      <t xml:space="preserve"> Объясните, каким образом были </t>
    </r>
    <r>
      <rPr>
        <sz val="10"/>
        <rFont val="Arial"/>
        <family val="2"/>
      </rPr>
      <t>р</t>
    </r>
    <r>
      <rPr>
        <b/>
        <sz val="10"/>
        <rFont val="Arial"/>
        <family val="2"/>
      </rPr>
      <t xml:space="preserve">ассчитаны числовые показатели, приведенные в запросе на предоставление Глобальным фондом финансирования для реализации данного мероприятия. </t>
    </r>
    <r>
      <rPr>
        <sz val="10"/>
        <rFont val="Arial"/>
        <family val="2"/>
      </rPr>
      <t xml:space="preserve">
(1) Укажите составляющие мероприятия/виды деятельности, входящие в план затрат, а также факторы, определяющие величину затрат. 
(2) Источники расчета затрат (например, предыдущий опыт; контрольный показатель или метод вычисления издержек, предоставленный техническим партнером; подробный бюджет, и т.д.).
 (3) Укажите предполагаемые затраты как минимум для 80 % стоимости мероприятия. 
Укажите количество услуг, которые будут предоставляться ежегодно благодаря финансированию Глобального фонда (например, дополнительное число человек, охваченных мероприятиями в рамках РИПИ). Укажите точное количество услуг, для предоставления которых запрашивается ориентировочное финансирование, и число дополнительных услуг, для оказания которых запрашивается финансирование сверх ориентировочного уровня.  Также необходимо разъяснить, ожидается ли в течение года изменение числа предоставляемых услуг или объема финансирования мероприятия.
</t>
    </r>
  </si>
  <si>
    <t xml:space="preserve">
• Кратко опишите, какие виды деятельности, направленные на реализацию данного мероприятия, уже финансируются другими донорами и правительством. Укажите суммы финансирования и охват, если они известны. Если ситуация с финансированием меняется, объясните, как эти изменения влияют на ваш запрос в Глобальный фонд.
• Это объяснение должно отвечать на вопрос, почему определенные виды деятельности не включены в запрос на получение финансирования от Глобального фонда. Важно подтвердить, что все виды деятельности, необходимые для реализации того или иного мероприятия, финансируются из национальных источников или другими донорами. </t>
  </si>
  <si>
    <t>Start Year</t>
  </si>
  <si>
    <t>Année de début </t>
  </si>
  <si>
    <t>Composante </t>
  </si>
  <si>
    <t>Componente</t>
  </si>
  <si>
    <t>Компонент</t>
  </si>
  <si>
    <t>Страна/ Кандидат</t>
  </si>
  <si>
    <t>País / Solicitante</t>
  </si>
  <si>
    <t>Pays / Candidat </t>
  </si>
  <si>
    <t>Country / Applicant</t>
  </si>
  <si>
    <t xml:space="preserve">Langue </t>
  </si>
  <si>
    <t>Idioma</t>
  </si>
  <si>
    <t>Язык</t>
  </si>
  <si>
    <t>Goals</t>
  </si>
  <si>
    <t>Buts </t>
  </si>
  <si>
    <t>Цели</t>
  </si>
  <si>
    <t>Objectives</t>
  </si>
  <si>
    <t>Objectifs </t>
  </si>
  <si>
    <t>Objetivos</t>
  </si>
  <si>
    <t>Задачи</t>
  </si>
  <si>
    <t>Latest available Results</t>
  </si>
  <si>
    <t>Módulos</t>
  </si>
  <si>
    <t>Добавить новый модуль</t>
  </si>
  <si>
    <t xml:space="preserve">For each of the indicators, specify the goal number(s) they relate to. One indicator may relate to multiple goals. </t>
  </si>
  <si>
    <t>Pour chacun des indicateurs, spécifiez le numéro du ou des buts auxquels il se rapporte. Un indicateur peut se rapporter à plusieurs buts.</t>
  </si>
  <si>
    <t>Deben especificarse los números de las metas a las que se refiere cada uno de los indicadores. Un indicador puede referirse a varias metas.</t>
  </si>
  <si>
    <t>для каждого показателя укажите номера целей, к которым они относятся. Один показатель может быть связан с несколькими целями.</t>
  </si>
  <si>
    <t>This column should be used to include:
1. Data sources if they are different from baseline data sources.
2. Agency responsible for conducting the modelling or surveys.
3. Area covered by the surveys.
4. Estimated timeline when survey results will be available
5. Any change in methodology from previous year.</t>
  </si>
  <si>
    <t>Seleccione el nombre del solicitante.</t>
  </si>
  <si>
    <t>Baseline value</t>
  </si>
  <si>
    <t>Valeur de référence</t>
  </si>
  <si>
    <t>Valor de referencia</t>
  </si>
  <si>
    <t>Исходное значение</t>
  </si>
  <si>
    <t>Baseline Year</t>
  </si>
  <si>
    <t>Année de référence</t>
  </si>
  <si>
    <t>Año de referencia</t>
  </si>
  <si>
    <t>Исходный год</t>
  </si>
  <si>
    <t>Baseline Source</t>
  </si>
  <si>
    <t>Source de référence</t>
  </si>
  <si>
    <t>Fuente de referencia</t>
  </si>
  <si>
    <t>Источник исходных данных</t>
  </si>
  <si>
    <t>Baselines serve as the starting point against which the performance of the program will be measured. Baselines refer to the latest available results from valid data sources. Baseline data (value, year and source) need to be provided for each indicator. If no data is available, then baselines should be determined during the implementation of the grant.</t>
  </si>
  <si>
    <t>Líneas de base: si no hay datos disponibles, las líneas de base se deben determinar en ese caso durante el período de ejecución de la subvención. Si la fuente de datos para la línea de base difiere de la fuente de datos que se utilizará para los informes de los indicadores, debe indicarse en el campo «Comentarios».</t>
  </si>
  <si>
    <t>Исходные показатели служат отправной точкой для оценки эффективности программы. Исходными показателями являются последние имеющиеся результаты, полученные из достоверных источников данных. Исходные данные (значение, год и источник) должны быть представлены по каждому показателю. Если данные отсутствуют, исходные данные должны быть определены в ходе реализации гранта.</t>
  </si>
  <si>
    <t>Start Month</t>
  </si>
  <si>
    <t>Mois de début</t>
  </si>
  <si>
    <t>Mes de inicio</t>
  </si>
  <si>
    <t>Año de inicio</t>
  </si>
  <si>
    <t>Год начала</t>
  </si>
  <si>
    <t>Месяц начала</t>
  </si>
  <si>
    <t xml:space="preserve">Responsible Principal Recipient(s) - Module budget
If more than one PR will be responsible for an intervention, indicate funding amounts requested per PR. </t>
  </si>
  <si>
    <t xml:space="preserve">Receptores principales - Presupuesto del módulo
Si va a haber más de un receptor principal responsable en una intervención, indique los importes de financiamiento solicitados por receptor principal. 
</t>
  </si>
  <si>
    <t xml:space="preserve">
Ответственный основной реципиент (реципиенты) - Бюджет модуля
Если ответственность за реализацию мероприятия будут нести несколько ОР укажите суммы финансирования, запрашиваемые для каждого ОР. </t>
  </si>
  <si>
    <t>инструкции</t>
  </si>
  <si>
    <t>Instrucciones</t>
  </si>
  <si>
    <t>Please select the name of the applicant.</t>
  </si>
  <si>
    <t>Veuillez choisir le nom du candidat.</t>
  </si>
  <si>
    <t>Выберите имя кандидата.</t>
  </si>
  <si>
    <t>Indicate the calendar year when the grant will start.</t>
  </si>
  <si>
    <t>Indicate the month when the grant will start.</t>
  </si>
  <si>
    <t>Indiquez l'année calendaire de début de la subvention.</t>
  </si>
  <si>
    <t>Indiquez le mois de début de la subvention.</t>
  </si>
  <si>
    <t>Укажите календарный год начала реализации гранта.</t>
  </si>
  <si>
    <t>Укажите месяц начала реализации гранта.</t>
  </si>
  <si>
    <t xml:space="preserve">Targets should be consistent with the national strategic plan or any other updated and agreed country targets. These should be included according to the frequency of their measurement. For example, if surveys are conducted in year 1 and 3, only in these years targets should be provided. Please include the targets in the calendar year during which the data will be collected. 
</t>
  </si>
  <si>
    <r>
      <t xml:space="preserve">Las metas  deben ser consistentes con el plan estratégico nacional o con metas actualizadas y acordadas en el país. Estas metas se deben incluir de acuerdo con la frecuencia de su medición. Por ejemplo, si las encuestas se realizan los años primero y tercero, sólo deberán proporcionarse las metas en estos años. Incluya las metas en el año natural durante el que se recopilarán los datos.
</t>
    </r>
    <r>
      <rPr>
        <b/>
        <sz val="10"/>
        <rFont val="Arial"/>
        <family val="2"/>
      </rPr>
      <t xml:space="preserve">
</t>
    </r>
  </si>
  <si>
    <r>
      <t xml:space="preserve">Целевые показатели следует указывать в соответствии с периодичностью их определения. Например, если исследования проводятся на 1-й и 3-й год, укажите целевые показатели только для этих лет. Укажите целевые показатели в столбце календарного года, в течение которого будет осуществляться сбор данных. Подробные сведения о периодичности и сроках подачи отчетов по показателям воздействия можно найти в Руководстве по мониторингу и оценке.
</t>
    </r>
    <r>
      <rPr>
        <b/>
        <sz val="10"/>
        <rFont val="Arial"/>
        <family val="2"/>
      </rPr>
      <t/>
    </r>
  </si>
  <si>
    <t>Число новых работников здравоохранения, принятых на работу в учреждения первичной медико-санитарной помощи за последние 12 месяцев, в виде процентной доли от запланированного целевого показателя</t>
  </si>
  <si>
    <t>Показатель охвата/ прямого результата</t>
  </si>
  <si>
    <t>Распространение информации о поведенческих изменениях в рамках программ для МСМ и трансгендерных лиц</t>
  </si>
  <si>
    <t xml:space="preserve">Распространение презервативов в рамках программ для МСМ и трансгендерных лиц </t>
  </si>
  <si>
    <t>Диагностика и лечение ИППП в рамках программ для МСМ и трансгендерных лиц населения</t>
  </si>
  <si>
    <t xml:space="preserve">Диагностика и лечение вирусного гепатита в рамках программ для МСМ и трансгендерных лиц </t>
  </si>
  <si>
    <t>Другие мероприятия для МСМ и трансгендерных лиц (укажите)</t>
  </si>
  <si>
    <t>Процент отчетных учреждений (районных или центральных), сообщающих об отсутствии дефицита противотуберкулезных лекарственных средств первой линии на последний день квартала</t>
  </si>
  <si>
    <t>Процент случаев ТБ (все формы), зарегистрированных поставщиками медицинских услуг, не участвующих в национальной программе борьбы с туберкулезом (НПБТ) -- государственный сектор</t>
  </si>
  <si>
    <t>Процент случаев ТБ (все формы), зарегистрированных поставщиками медицинских услуг, не участвующих в национальной программе борьбы с туберкулезом (НПБТ) — направление на лечение от сообществ</t>
  </si>
  <si>
    <t>Процент ВИЧ-инфицированных зарегистрированных пациентов с ТБ, получавших АРТ во время лечения ТБ</t>
  </si>
  <si>
    <t>Процент ВИЧ-инфицированных пациентов, прошедших скрининг на ТБ в учреждениях, предоставляющих помощь или лечение при ВИЧ-инфекции</t>
  </si>
  <si>
    <t>Процент новых пациентов с ВИЧ-инфекцией, начавших ПЛИ в течение отчетного периода</t>
  </si>
  <si>
    <t>Процент случаев лекарственной устойчивости (устойчивый к рифампицину ТБ и/или МЛУ-ТБ), по которым начато лечение против МЛУ-ТБ и которые потерялись для последующего наблюдения в течение шести месяцев</t>
  </si>
  <si>
    <r>
      <rPr>
        <b/>
        <sz val="10"/>
        <rFont val="Arial"/>
        <family val="2"/>
      </rPr>
      <t>Cibles - Indicateur de couverture/produit</t>
    </r>
    <r>
      <rPr>
        <sz val="10"/>
        <rFont val="Arial"/>
        <family val="2"/>
      </rPr>
      <t xml:space="preserve">
Veuillez indiquer ici les cibles correspondant à chaque indicateur. (Pour les indicateurs de couverture, indiquez la valeur du numérateur, la valeur du dénominateur et le pourcentage. Pour les indicateurs qui ne sont pas exprimés en pourcentage, indiquez uniquement la valeur du numérateur.) Veuillez noter que les indicateurs n'ont pas tous besoin d'être communiqués à chaque période. N'incluez les cibles qu'une fois les données recueillies.</t>
    </r>
  </si>
  <si>
    <r>
      <t xml:space="preserve">Derniers résultats/données de référence disponibles : les données de référence servent de point de comparaison </t>
    </r>
    <r>
      <rPr>
        <sz val="10"/>
        <color rgb="FFFF0000"/>
        <rFont val="Arial"/>
        <family val="2"/>
      </rPr>
      <t>qui permettront de mesurer</t>
    </r>
    <r>
      <rPr>
        <sz val="10"/>
        <rFont val="Arial"/>
        <family val="2"/>
      </rPr>
      <t xml:space="preserve">  les résultats du programme</t>
    </r>
    <r>
      <rPr>
        <sz val="10"/>
        <rFont val="Arial"/>
        <family val="2"/>
      </rPr>
      <t xml:space="preserve">. Elles doivent tenir compte des derniers résultats disponibles et/ou des dernières informations disponibles fournies par les partenaires techniques et autres sources valables. Les données de référence (valeur, année et source) doivent être fournies pour chaque indicateur. Dans le champ Source, un choix non exhaustif de sources est proposé dans un menu déroulant. D'autres sources peuvent être insérées, si nécessaire, en saisissant directement la valeur dans ce champ. </t>
    </r>
  </si>
  <si>
    <r>
      <t xml:space="preserve">Indiquez la source pour la valeur des données de référence. Le champ « Source » propose un choix non exhaustif de sources possibles sous forme de menu déroulant. Au besoin, il est possible d’ajouter d’autres sources </t>
    </r>
    <r>
      <rPr>
        <sz val="10"/>
        <color rgb="FFFF0000"/>
        <rFont val="Arial"/>
        <family val="2"/>
      </rPr>
      <t>en écrivant dans le champ</t>
    </r>
    <r>
      <rPr>
        <sz val="10"/>
        <rFont val="Arial"/>
        <family val="2"/>
      </rPr>
      <t>. Si la source des données de référence est différente de celle qui servira pour les rapports concernant l’indicateur, veuillez le préciser dans le champ « Remarques ».</t>
    </r>
  </si>
  <si>
    <r>
      <t>Récipiendaires principaux responsables  - Budget consacré</t>
    </r>
    <r>
      <rPr>
        <strike/>
        <sz val="10"/>
        <rFont val="Arial"/>
        <family val="2"/>
      </rPr>
      <t>e</t>
    </r>
    <r>
      <rPr>
        <sz val="10"/>
        <rFont val="Arial"/>
        <family val="2"/>
      </rPr>
      <t xml:space="preserve"> au module  
Si plusieurs récipiendaires principaux seront responsables d'une intervention, veuillez indiquer les montants de financement demandés par récipiendaire. 
</t>
    </r>
  </si>
  <si>
    <r>
      <rPr>
        <sz val="10"/>
        <color rgb="FFFF0000"/>
        <rFont val="Arial"/>
        <family val="2"/>
      </rPr>
      <t xml:space="preserve">S'il est nécessaire d'insérer de nouvelles lignes, veuillez: </t>
    </r>
    <r>
      <rPr>
        <sz val="10"/>
        <rFont val="Arial"/>
        <family val="2"/>
      </rPr>
      <t xml:space="preserve">
1. Sélectionnez toute(s) la (les) ligne(s) existante(s)
2. Copiez la (les) ligne(s) sélectionnée(s)
3. Faites un clic droit et insérez les cellules copiées (avant la ligne sélectionnée)</t>
    </r>
  </si>
  <si>
    <r>
      <t xml:space="preserve">Les buts sont </t>
    </r>
    <r>
      <rPr>
        <sz val="10"/>
        <color rgb="FFFF0000"/>
        <rFont val="Arial"/>
        <family val="2"/>
      </rPr>
      <t>globaux et prioritaires et ils se rapportent</t>
    </r>
    <r>
      <rPr>
        <sz val="10"/>
        <rFont val="Arial"/>
        <family val="2"/>
      </rPr>
      <t xml:space="preserve"> </t>
    </r>
    <r>
      <rPr>
        <sz val="10"/>
        <color rgb="FFFF0000"/>
        <rFont val="Arial"/>
        <family val="2"/>
      </rPr>
      <t>aux</t>
    </r>
    <r>
      <rPr>
        <sz val="10"/>
        <rFont val="Arial"/>
        <family val="2"/>
      </rPr>
      <t xml:space="preserve"> résultats attendus du programme à moyen et long terme. Ils doivent être cohérents avec le plan stratégique national. </t>
    </r>
  </si>
  <si>
    <t>Indiquer le budget de votre demande de financement auprès du Fonds mondial concernant cette intervention pour chaque année.</t>
  </si>
  <si>
    <r>
      <t xml:space="preserve">Cette colonne doit être utilisée afin d’inclure :
1. Les sources des données si elles sont différentes des sources des données de </t>
    </r>
    <r>
      <rPr>
        <sz val="10"/>
        <color rgb="FFFF0000"/>
        <rFont val="Arial"/>
        <family val="2"/>
      </rPr>
      <t>référence</t>
    </r>
    <r>
      <rPr>
        <sz val="10"/>
        <rFont val="Arial"/>
        <family val="2"/>
      </rPr>
      <t xml:space="preserve">.
2. L’agence responsable de la modélisation et des enquêtes
3. La zone couverte par les enquêtes
4. La date estimative à laquelle les résultats des enquêtes seront disponibles
5. Tout changement de méthodologie par rapport à l’année précédente
</t>
    </r>
  </si>
  <si>
    <r>
      <t xml:space="preserve"> Sélectionnez l'une des quatre options proposées dans cette colonne pour préciser si les cibles sont liées à l'une des sources de financement suivantes :
a) Subvention actuelle : lorsque les cibles constituent un sous-ensemble des cibles nationales et représentent la partie financée exclusivement par la subvention du Fonds mondial pour un récipiendaire principal.
b) Subventions multiples du Fonds mondial : lorsque les cibles constituent un sous-ensemble des cibles nationales et représentent la partie financée exclusivement par plusieurs subventions du Fonds mondial. Dans ce cas, précisez dans les remarques les numéros des subventions qui contribuent à </t>
    </r>
    <r>
      <rPr>
        <sz val="10"/>
        <color rgb="FFFF0000"/>
        <rFont val="Arial"/>
        <family val="2"/>
      </rPr>
      <t>l'atteinte</t>
    </r>
    <r>
      <rPr>
        <sz val="10"/>
        <rFont val="Arial"/>
        <family val="2"/>
      </rPr>
      <t xml:space="preserve"> de ces cibles.
c) Fonds mondial et autres donateurs : lorsque les cibles constituent un sous-ensemble des cibles nationales et représentent la partie financée conjointement, de manière exclusive, par le Fonds mondial et d'autres donateurs multilatéraux ou bilatéraux.
d) Programme national : lorsque les cibles se rapportent au pays tout entier (national). 
Exception : cette option peut aussi être sélectionnée si les cibles se rapportent à une région ou une province entière du pays (infranational) à laquelle le Fonds mondial ne contribue que partiellement. Lorsque les cibles infranationales</t>
    </r>
    <r>
      <rPr>
        <sz val="10"/>
        <color rgb="FFFF0000"/>
        <rFont val="Arial"/>
        <family val="2"/>
      </rPr>
      <t xml:space="preserve"> </t>
    </r>
    <r>
      <rPr>
        <sz val="10"/>
        <rFont val="Arial"/>
        <family val="2"/>
      </rPr>
      <t>sont entièrement financées par le Fonds mondial, il convient de choisir l'option a) (subvention actuelle) ou l'option b) (subventions multiples du Fonds mondial). Veuillez indiquer dans la zone des remarques si les cibles sont</t>
    </r>
    <r>
      <rPr>
        <sz val="10"/>
        <color rgb="FFFF0000"/>
        <rFont val="Arial"/>
        <family val="2"/>
      </rPr>
      <t xml:space="preserve"> infranationales.  </t>
    </r>
  </si>
  <si>
    <r>
      <t>Veuillez décrire les hypothèses ayant servi à calculer les cibles. Ces hypothèses doivent inclure les éléments suivants : taux d'intensification prévisionnel, couverture des services clés</t>
    </r>
    <r>
      <rPr>
        <sz val="10"/>
        <rFont val="Arial"/>
        <family val="2"/>
      </rPr>
      <t xml:space="preserve"> supplémentaires </t>
    </r>
    <r>
      <rPr>
        <sz val="10"/>
        <color rgb="FFFF0000"/>
        <rFont val="Arial"/>
        <family val="2"/>
      </rPr>
      <t>s'y rapportant</t>
    </r>
    <r>
      <rPr>
        <sz val="10"/>
        <rFont val="Arial"/>
        <family val="2"/>
      </rPr>
      <t xml:space="preserve">  (par exemple, indication du taux de fréquentation </t>
    </r>
    <r>
      <rPr>
        <sz val="10"/>
        <color rgb="FFFF0000"/>
        <rFont val="Arial"/>
        <family val="2"/>
      </rPr>
      <t>des</t>
    </r>
    <r>
      <rPr>
        <sz val="10"/>
        <rFont val="Arial"/>
        <family val="2"/>
      </rPr>
      <t xml:space="preserve"> consultations prénatales au moment de la définition des cibles</t>
    </r>
    <r>
      <rPr>
        <sz val="10"/>
        <color rgb="FFFF0000"/>
        <rFont val="Arial"/>
        <family val="2"/>
      </rPr>
      <t xml:space="preserve"> PTME</t>
    </r>
    <r>
      <rPr>
        <sz val="10"/>
        <rFont val="Arial"/>
        <family val="2"/>
      </rPr>
      <t xml:space="preserve">, taille de la population cible et sources de données utilisées pour générer des estimations démographiques. En l'absence d'estimations démographiques disponibles, veuillez décrire le </t>
    </r>
    <r>
      <rPr>
        <sz val="10"/>
        <color rgb="FFFF0000"/>
        <rFont val="Arial"/>
        <family val="2"/>
      </rPr>
      <t>déla</t>
    </r>
    <r>
      <rPr>
        <sz val="10"/>
        <rFont val="Arial"/>
        <family val="2"/>
      </rPr>
      <t xml:space="preserve">i </t>
    </r>
    <r>
      <rPr>
        <sz val="10"/>
        <rFont val="Arial"/>
        <family val="2"/>
      </rPr>
      <t>et la procédure à suivre pour les obtenir. Pour les interventions qui incluent un paquet de services, décrivez les éléments du paquet. Brièvement, définissez le numérateur et le dénominateur de l'indicateur, indiquez les sources de donné</t>
    </r>
    <r>
      <rPr>
        <sz val="10"/>
        <color rgb="FFFF0000"/>
        <rFont val="Arial"/>
        <family val="2"/>
      </rPr>
      <t>e</t>
    </r>
    <r>
      <rPr>
        <sz val="10"/>
        <rFont val="Arial"/>
        <family val="2"/>
      </rPr>
      <t xml:space="preserve">s qui serviront à communiquer les informations et précisez si des problèmes liés aux systèmes de suivi et d'évaluation sont susceptibles de restreindre la possibilité de communiquer des informations sur cet indicateur.  </t>
    </r>
  </si>
  <si>
    <r>
      <t xml:space="preserve">Cette section explique non seulement les raisons pour lesquelles l'intervention est nécessaire et la manière dont elle </t>
    </r>
    <r>
      <rPr>
        <sz val="10"/>
        <color rgb="FFFF0000"/>
        <rFont val="Arial"/>
        <family val="2"/>
      </rPr>
      <t>permettra d'avoir un</t>
    </r>
    <r>
      <rPr>
        <sz val="10"/>
        <rFont val="Arial"/>
        <family val="2"/>
      </rPr>
      <t xml:space="preserve"> impact, ainsi que les modalités de l'intervention et la manière dont elles ont été choisies. 
• Décrivez, </t>
    </r>
    <r>
      <rPr>
        <sz val="10"/>
        <color rgb="FFFF0000"/>
        <rFont val="Arial"/>
        <family val="2"/>
      </rPr>
      <t>en au moins une phrase</t>
    </r>
    <r>
      <rPr>
        <sz val="10"/>
        <rFont val="Arial"/>
        <family val="2"/>
      </rPr>
      <t>,  le champ d'application de l'intervention (par exemple, couverture géographique, population touchée, etc.) 
• Si plusieurs récipiendaires principaux sont responsables d'une intervention, veuillez préciser la répartition de leurs responsabilités dans le cadre de la mise en œuvre (par exemple, couverture régionale, prise en charge de différentes activités dans le cadre de l'intervention).</t>
    </r>
  </si>
  <si>
    <r>
      <t xml:space="preserve">• Expliquez brièvement les activités déjà financées par d'autres donateurs et par le gouvernement en faveur de cette intervention. Si vous connaissez le montant et la couverture, veuillez </t>
    </r>
    <r>
      <rPr>
        <sz val="10"/>
        <color rgb="FFFF0000"/>
        <rFont val="Arial"/>
        <family val="2"/>
      </rPr>
      <t>spécifier</t>
    </r>
    <r>
      <rPr>
        <sz val="10"/>
        <rFont val="Arial"/>
        <family val="2"/>
      </rPr>
      <t xml:space="preserve"> </t>
    </r>
    <r>
      <rPr>
        <sz val="10"/>
        <color rgb="FFFF0000"/>
        <rFont val="Arial"/>
        <family val="2"/>
      </rPr>
      <t xml:space="preserve">le champ </t>
    </r>
    <r>
      <rPr>
        <sz val="10"/>
        <rFont val="Arial"/>
        <family val="2"/>
      </rPr>
      <t xml:space="preserve">des financements évolue et </t>
    </r>
    <r>
      <rPr>
        <sz val="10"/>
        <rFont val="Arial"/>
        <family val="2"/>
      </rPr>
      <t xml:space="preserve">en quoi votre demande auprès du Fonds mondial s'en trouve affectée.
• Cette explication doit permettre de comprendre les raisons pour lesquelles certaines activités ne sont pas incluses dans la demande de financement adressée au Fonds mondial. Il est important de s'assurer que le financement de toutes les activités nécessaires à la mise en œuvre d'une intervention provient de ressources nationales ou d'autres donateurs. 
</t>
    </r>
  </si>
  <si>
    <r>
      <t xml:space="preserve">Les données de référence servent de point de départ </t>
    </r>
    <r>
      <rPr>
        <sz val="10"/>
        <color rgb="FFFF0000"/>
        <rFont val="Arial"/>
        <family val="2"/>
      </rPr>
      <t>qui permettront de</t>
    </r>
    <r>
      <rPr>
        <sz val="10"/>
        <rFont val="Arial"/>
        <family val="2"/>
      </rPr>
      <t xml:space="preserve"> </t>
    </r>
    <r>
      <rPr>
        <sz val="10"/>
        <color rgb="FFFF0000"/>
        <rFont val="Arial"/>
        <family val="2"/>
      </rPr>
      <t>mesurer</t>
    </r>
    <r>
      <rPr>
        <sz val="10"/>
        <rFont val="Arial"/>
        <family val="2"/>
      </rPr>
      <t xml:space="preserve"> </t>
    </r>
    <r>
      <rPr>
        <sz val="10"/>
        <color rgb="FFFF0000"/>
        <rFont val="Arial"/>
        <family val="2"/>
      </rPr>
      <t xml:space="preserve">les </t>
    </r>
    <r>
      <rPr>
        <sz val="10"/>
        <rFont val="Arial"/>
        <family val="2"/>
      </rPr>
      <t>résultats du programme. Elles font référence aux derniers résultats disponibles à partir de sources de données valides. Les données de référence (valeur, année et source) doivent être communiquées pour chaque indicateur. Si aucune donnée n’est disponible, elles devront être déterminées en cours de mise en œuvre de la subvention.</t>
    </r>
  </si>
  <si>
    <r>
      <t xml:space="preserve">Indiquez la source pour la valeur des données de référence. Le champ « Source » propose un choix non exhaustif de sources possibles sous forme de menu déroulant. Au besoin, il est possible d’ajouter d’autres sources en </t>
    </r>
    <r>
      <rPr>
        <sz val="10"/>
        <color rgb="FFFF0000"/>
        <rFont val="Arial"/>
        <family val="2"/>
      </rPr>
      <t xml:space="preserve">écrivant </t>
    </r>
    <r>
      <rPr>
        <sz val="10"/>
        <color rgb="FFFF0000"/>
        <rFont val="Arial"/>
        <family val="2"/>
      </rPr>
      <t>dans</t>
    </r>
    <r>
      <rPr>
        <sz val="10"/>
        <rFont val="Arial"/>
        <family val="2"/>
      </rPr>
      <t xml:space="preserve"> le champ. Si la source des données de référence est différente de celle qui servira pour les rapports concernant l’indicateur, veuillez le préciser dans le champ « Remarques ».</t>
    </r>
  </si>
  <si>
    <t>Porcentaje de otras poblaciones a las que han llegado intervenciones de prevención del VIH a nivel individual o de grupo reducido basadas en pruebas o que cumplen los niveles mínimos exigidos</t>
  </si>
  <si>
    <t>Porcentaje de hombres que tienen relaciones sexuales con hombres cubiertos por programas de prevención del VIH (paquetes definidos de servicios)</t>
  </si>
  <si>
    <t>Porcentaje de huérfanos y niños vulnerables de 0-17 años que recibieron apoyo externo básico gratuito para la atención al niño de acuerdo con directrices nacionales</t>
  </si>
  <si>
    <t>Las bases de referencia sirven como punto de partida con respecto al cuál se evaluará el desempeño del programa. Las bases de referencia se refieren a los últimos resultados disponibles o a la cobertura actual extraídos de fuentes de datos válidas. Se deben facilitar datos de referencia (valor, año y fuente) para cada indicador. Si no se dispone de datos, las bases de referencia deben determinarse durante la ejecución de la subvención.</t>
  </si>
  <si>
    <t>Процент сирот и уязвимых детей в возрасте 0-17 лет, чьи домохозяйства получали бесплатную базовую внешнюю поддержку по уходу за детьми в соответствии с национальными руководящими принципами</t>
  </si>
  <si>
    <t>Процент МСМ, охваченных программами по профилактике ВИЧ – определенный пакет услуг</t>
  </si>
  <si>
    <t>Процент трансгендерных лиц, охваченных программами профилактики ВИЧ - определенный пакет услуг</t>
  </si>
  <si>
    <t>Процент МСМ, охваченных программами профилактики ВИЧ - индивидуальные и/или проводимые на уровне небольших групп мероприятия</t>
  </si>
  <si>
    <t>Процент трансгендерных лиц, охваченных программами профилактики ВИЧ - индивидуальные и/или проводимые на уровне небольших групп мероприятия</t>
  </si>
  <si>
    <t>Процент трансгендерных лиц, прошедших анализ на ВИЧ за отчетный период и  получивших результаты</t>
  </si>
  <si>
    <t>Allocation + other sources</t>
  </si>
  <si>
    <t>Total targets</t>
  </si>
  <si>
    <t>Metas totales</t>
  </si>
  <si>
    <t>Cibles Totales</t>
  </si>
  <si>
    <t>общие цели</t>
  </si>
  <si>
    <r>
      <t xml:space="preserve">
This refers to the total targets that are expected to be achieved with the allocation amount and other resources (including domestic and from other donors). This corresponds to "row F" of the programmatic gap table, except for LLIN gap table. 
</t>
    </r>
    <r>
      <rPr>
        <b/>
        <sz val="10"/>
        <rFont val="Arial"/>
        <family val="2"/>
      </rPr>
      <t/>
    </r>
  </si>
  <si>
    <t xml:space="preserve">This refers to the total targets that are expected to be achieved  with the allocation amount,  above allocation request and other resources (including domestic and from other donors). This corresponds to "row H" of the programmatic gap table, except for LLIN gap table. </t>
  </si>
  <si>
    <r>
      <rPr>
        <b/>
        <sz val="10"/>
        <rFont val="Arial"/>
        <family val="2"/>
      </rPr>
      <t xml:space="preserve">
</t>
    </r>
    <r>
      <rPr>
        <sz val="10"/>
        <rFont val="Arial"/>
        <family val="2"/>
      </rPr>
      <t xml:space="preserve">Il s'agit de cibles totales qui devraient être atteintes avec la somme allouée et d’autres ressources (y compris domestiques et d’autres donateurs). Cela correspond à la « ligne F » de la table des lacunes programmatiques, sauf pour la table des lacunes des MIILD. 
</t>
    </r>
    <r>
      <rPr>
        <b/>
        <sz val="10"/>
        <rFont val="Arial"/>
        <family val="2"/>
      </rPr>
      <t/>
    </r>
  </si>
  <si>
    <t xml:space="preserve">Il s'agit de cibles totales qui devraient être atteintes avec la somme allouée, la demande de financement au-delà de la somme allouée et d'autres ressources (y compris domestiques et d'autres donateurs). Cela correspond à la « ligne H » de la table des lacunes programmatiques, sauf pour la table des lacunes des MIILD. </t>
  </si>
  <si>
    <t>Esto se refiere a metas totales que se prevé alcanzar en la solicitud con fondos del monto asignado y por encima del monto asignado (incluyendo fondos domésticos y de otros donantes).  Esto corresponde a la línea H de la tabla de carencias programáticas, excepto para la tabla de LLINs.</t>
  </si>
  <si>
    <t xml:space="preserve">
Размер финансирования, запрашиваемого из выделенной суммы. </t>
  </si>
  <si>
    <t>Somme  allouée + autres ressources</t>
  </si>
  <si>
    <r>
      <rPr>
        <b/>
        <sz val="10"/>
        <rFont val="Arial"/>
        <family val="2"/>
      </rPr>
      <t xml:space="preserve">
</t>
    </r>
    <r>
      <rPr>
        <sz val="10"/>
        <rFont val="Arial"/>
        <family val="2"/>
      </rPr>
      <t xml:space="preserve">Esto se refiere a metas totales que se prevé alcanzar en la solicitud con fondos del monto asignado (incluyendo fondos domésticos y de otros donantes).  Esto corresponde a la línea F de la tabla de carencias programáticas, excepto para la tabla de LLINs.
</t>
    </r>
    <r>
      <rPr>
        <b/>
        <sz val="10"/>
        <rFont val="Arial"/>
        <family val="2"/>
      </rPr>
      <t/>
    </r>
  </si>
  <si>
    <t>Monto Asignado + otros recursos</t>
  </si>
  <si>
    <t xml:space="preserve">Allocation + above + other </t>
  </si>
  <si>
    <t>Somme allouée + Au-delà + autres</t>
  </si>
  <si>
    <t xml:space="preserve">Monto asignado + Por encima del asignado + otros </t>
  </si>
  <si>
    <r>
      <t xml:space="preserve">
Это относится к общим целям, которые предполагается достичь с использованием выделенной суммы и других ресурсов (включая финансирование из внутренних и других донорских источников). Это соответствует «Строке F» таблицы программных пробелов, за исключением таблицы, касающейся пробелов в обеспечении  СОИДД.
</t>
    </r>
    <r>
      <rPr>
        <b/>
        <sz val="10"/>
        <rFont val="Arial"/>
        <family val="2"/>
      </rPr>
      <t xml:space="preserve">
</t>
    </r>
  </si>
  <si>
    <t>Это относится к общим целям, которые предполагается достичь с использованием выделенной суммы, финансирования, запрошенного свыше выделенной суммы, и других ресурсов (включая финансирование из внутренних и других донорских источников). Это соответствует «Строке H» таблицы программных пробелов, за исключением таблицы, касающейся пробелов в обеспечении  СОИДД.</t>
  </si>
  <si>
    <t>Выделенная сумма + другие источники</t>
  </si>
  <si>
    <t>Выделенная сумма + свыше  выделенной суммы + другие источники</t>
  </si>
  <si>
    <t>changues in instructions:
Updated instructions for allocation and above allocation - Section D:
This refers to total targets that are expected to be achieved with the allocation amount and other resources (including domestic and from other donors). This corresponds to "row F" of the programmatic gap table, except for LLIN gap table. 
This refers to total targets that are expected to be achieved  with the allocation amount,  above allocation request and other resources (including domestic and from other donors). This corresponds to "row H" of the programmatic gap table, except for LLIN gap table. 
CatCoverage tab:
line 40 Change translations of DOTS 5 as it was not accurate:
Number of children &lt;5 in contact with TB patients who began IPT
Nombre d'enfants âgés de moins de 5 en contact avec des patients tuberculeux qui ont commencé un traitement préventif à l'isoniazide
Número de niños menores de 5 años en contacto con pacientes de tuberculosis que empezaron a recibir  tratamiento preventivo con isoniazida (TPI)
Число детей в возрасте до 5 лет, имеющих контакты с пациентами с ТБ, которые начали ПТИ
line 48 TB/HIV-4: change of translations:
Percentage of new HIV-positive patients starting IPT during the reporting period
Pourcentage de nouveaux patients séropositifs au VIH qui ont commencé un traitement préventif à l'isoniazide durant la période couverte par le rapport
Porcentaje de nuevos pacientes seropositivos que han comenzado tratamiento preventivo con isoniazida (TPI) durante el período de informe
Процентная доля новых ВИЧ-положительных пациентов, начавших профилактическую терапию при помощи изониазида (ПТИ) в отчетный период</t>
  </si>
  <si>
    <t>Ana and Mohit</t>
  </si>
  <si>
    <t>Neonatal mortality rate, per 100,000 population</t>
  </si>
  <si>
    <t>Taux de mortalité néonatal (pour 100 000 habitants)</t>
  </si>
  <si>
    <t>Tasa de mortalidad neonatal (por cada 100.000 habitantes)</t>
  </si>
  <si>
    <t>Уровень смертности новорожденных, на 100 000 человек населения</t>
  </si>
  <si>
    <t>Maternal mortality ratio, per 100,000 population</t>
  </si>
  <si>
    <t>Taux de mortalité maternelle (pour 100 000 habitants)</t>
  </si>
  <si>
    <t>Tasa de mortalidad materna (por cada 100.000 habitantes)</t>
  </si>
  <si>
    <t>Уровень материнской смертности, на 100 000 человек населения</t>
  </si>
  <si>
    <t>Pourcentage de transgenres ayant bénéficié de programmes de prévention du VIH, qui ont bénéficié d'interventions de prévention du VIH menées individuellement et/ou en petits groupes</t>
  </si>
  <si>
    <t>Percentage of bacteriologically confirmed TB cases successfully treated (cured plus completed treatment) among the bacteriologically confirmed TB cases registered during a specified period</t>
  </si>
  <si>
    <t>Porcentaje de casos de tuberculosis confirmados bacteriológicamente que se han tratado con éxito (curados y con tratamiento completo) entre los casos de tuberculosis confirmados bacteriológicamente y registrados durante un período especificado</t>
  </si>
  <si>
    <t>Процент успешно пролеченных бактериологически подтвержденных случаев ТБ (излеченных + с завершенным лечением) среди бактериологически подтвержденных случаев ТБ, зарегистрированных за указанный период</t>
  </si>
  <si>
    <t>Number of health facilities per 10,000 population</t>
  </si>
  <si>
    <t>Nombre des établissements de santé pour 10 000 habitants</t>
  </si>
  <si>
    <t>Número de centros de salud por cada 10.000 habitantes</t>
  </si>
  <si>
    <t>Число медучреждений на 10 000 человек населения</t>
  </si>
  <si>
    <t>Updated Russian translations of interventions under Module 'Prevention programs for MSMs and TGs' in CatInt.
Updated Russian translations of outcome indicators TB O-1a, 1b, 2a, 2b, 3, 4 in CatOutcome.
Updated Russian translations of indicators GP-6, KP-1a, KP-1b, KP-2a, KP-2b, KP-3b, DOTS-4, DOTS-5, DOTS-7b, DOTS-7c, TB/HIV-2, TB/HIV-3, TB/HIV-4, MDR TB-2, MDR TB-3, MDR TB-4, CM-3b, CM-3c, HW-3, M&amp;E-2 in CatCoverage.
Updated Spanish translations of indicators GP-6, KP-1a, KP-2a, KP-2e, DOTS-5, TB/HIV-4 in CatCoverage.
Updated French translations of indicators DOTS-5, TB/HIV-4 in CatCoverage.
Changed data type to 'Percent' for HIV I-1, HIV I-3a, HIV I-3b, HIV I-3c, HIV I-6, HIV I-9a, HIV I-9b, HIV I-10, HIV I-11, Malaria I-5 in CatImpact.
Changed data type to 'Percent' for TB-O3, HIV O-1 to 7 in CatOutcome.
Modified definitions of TB O-1b, TB O-2b in CatOutcome.
Updated definition of DOTS-2b in CatCoverage.</t>
  </si>
  <si>
    <t>MDR-TB prevalence among new TB patients</t>
  </si>
  <si>
    <t xml:space="preserve">Prévalence de la tuberculose multirésistante parmi les nouveaux cas détectés </t>
  </si>
  <si>
    <t xml:space="preserve">Prevalencia de la multirresistencia a los fármacos en los nuevos pacientes de tuberculosis </t>
  </si>
  <si>
    <t>Распространенность МЛУ среди впервые выявленных пациентов с ТБ</t>
  </si>
  <si>
    <t>Approche modulaire : note conceptuelle</t>
  </si>
  <si>
    <t>Ce tableau donne des indications sur la façon de remplir le document-type modulaire. Les cellules surlignées en vert seront complétées lors de la négociation de la subvention.</t>
  </si>
  <si>
    <t>Il n'est pas obligatoire de fournir des hypothèses de cibles pour les indicateurs qui sont inclus dans le cadre de performance. Toutefois fournir des informations supplémentaires sur la manière dont les cibles ont été déterminées peut aider le Récipiendaire Principal et le Secrétariat du Fonds Mondial à trouver un terrain d'entente et accélérer le processus de négociation.</t>
  </si>
  <si>
    <t xml:space="preserve">Approche modulaire : note conceptuelle </t>
  </si>
  <si>
    <t>Veuillez décrire : 1) les hypothèses générales utilisées pour le calcul des cibles, 2) le taux d'intensification prévisionnel , 3) les estimations sur la taille de la population  4) la description de l'indicateur/paquet de services, 5) les sources de données, 6) toute autre information pertinente</t>
  </si>
  <si>
    <t>Approche Modulaire - Cadre de Mesure</t>
  </si>
  <si>
    <t>Translations Tab:
Corrected french
change allocation+other ressources, allocation+ other+ above, line 81-82</t>
  </si>
  <si>
    <t>select the component for this funding request on on the Framework sheet. By doing so, the relevant drop-down boxes in various sections of the template will be activated. One can also choose to complete a blank version of the template which will not offer any drop-down boxes and all fields will have to be filled in manually.</t>
  </si>
  <si>
    <t xml:space="preserve">
Funds requested from the Global Fund allocation amount.</t>
  </si>
  <si>
    <t>Funds requested above the Global Fund allocation amount (incremental funding only).</t>
  </si>
  <si>
    <t>* Indicators with an (*) will require disaggregated results during grant implementation.</t>
  </si>
  <si>
    <t xml:space="preserve">* Indicadores con (*) requerirán resultados desagregados durante la ejecución suvención </t>
  </si>
  <si>
    <t xml:space="preserve">* Les indicateurs signalés par (*) devront avoir des résultats désagrégés au cours de la mise en œuvre de la subvention </t>
  </si>
  <si>
    <t>Fondos solicitados por encima del monto asignado (solo financiamiento incremental).</t>
  </si>
  <si>
    <t xml:space="preserve">Финансирование, запрошенное свыше выделенной Глобальным фондом суммы (только добавочное финансирование)
</t>
  </si>
  <si>
    <t>Fonds demandés au-delà de la somme allouée par le Fonds mondial (financement supplémentaire uniquement).</t>
  </si>
  <si>
    <t xml:space="preserve">
 Fonds demandés dans le cadre de la somme alloue du Fonds Mondial.</t>
  </si>
  <si>
    <r>
      <t xml:space="preserve"> Veuillez expliquer la manière dont les données chiffrées de cette demande de financement auprès du Fonds mondial  </t>
    </r>
    <r>
      <rPr>
        <sz val="10"/>
        <color rgb="FFFF0000"/>
        <rFont val="Arial"/>
        <family val="2"/>
      </rPr>
      <t>ont</t>
    </r>
    <r>
      <rPr>
        <sz val="10"/>
        <rFont val="Arial"/>
        <family val="2"/>
      </rPr>
      <t xml:space="preserve"> été estimé</t>
    </r>
    <r>
      <rPr>
        <sz val="10"/>
        <color rgb="FFFF0000"/>
        <rFont val="Arial"/>
        <family val="2"/>
      </rPr>
      <t>es</t>
    </r>
    <r>
      <rPr>
        <sz val="10"/>
        <rFont val="Arial"/>
        <family val="2"/>
      </rPr>
      <t xml:space="preserve"> pour cette intervention. 
(1) Veuillez indiquer les sous-interventions ou activités incluses dans ce coût ainsi </t>
    </r>
    <r>
      <rPr>
        <sz val="10"/>
        <color rgb="FFFF0000"/>
        <rFont val="Arial"/>
        <family val="2"/>
      </rPr>
      <t>que ce qui sous-tend les  coûts (</t>
    </r>
    <r>
      <rPr>
        <sz val="10"/>
        <rFont val="Arial"/>
        <family val="2"/>
      </rPr>
      <t>que leurs inducteurs</t>
    </r>
    <r>
      <rPr>
        <sz val="10"/>
        <color rgb="FFFF0000"/>
        <rFont val="Arial"/>
        <family val="2"/>
      </rPr>
      <t xml:space="preserve"> </t>
    </r>
    <r>
      <rPr>
        <sz val="10"/>
        <rFont val="Arial"/>
        <family val="2"/>
      </rPr>
      <t xml:space="preserve">de coût). 
(2) Veuillez indiquer les sources d'estimation des coûts (par exemple, expérience passée, référence ou outil d'estimation des coûts des partenaires techniques, budgétisation détaillée, etc.)
(3) Veuillez expliciter les coûts prévus pour au moins 80 pour cent du montant de l'intervention. 
Veuillez indiquer clairement le nombre de services assurés grâce au financement de la somme allouée et le nombre de services supplémentaires assurés grâce au montant au-delà du financement au delà de la somme allouée. Veuillez également signaler toute modification du nombre de services fournis d'une année à l'autre ou toute modification du montant du financement de l'intervention.
</t>
    </r>
  </si>
  <si>
    <r>
      <t xml:space="preserve">Les indicateurs d'impact sont liés aux buts définis. Sous « Indicateur d'impact » se trouve une case déroulante avec les indicateurs standard, tels que spécifiés dans </t>
    </r>
    <r>
      <rPr>
        <sz val="10"/>
        <color rgb="FFFF0000"/>
        <rFont val="Arial"/>
        <family val="2"/>
      </rPr>
      <t>la liste des indicateurs clés</t>
    </r>
    <r>
      <rPr>
        <sz val="10"/>
        <rFont val="Arial"/>
        <family val="2"/>
      </rPr>
      <t xml:space="preserve">. Le Fonds mondial préconise autant que possible l'utilisation des indicateurs standard proposés. Cependant, </t>
    </r>
    <r>
      <rPr>
        <sz val="10"/>
        <color rgb="FFFF0000"/>
        <rFont val="Arial"/>
        <family val="2"/>
      </rPr>
      <t>si  des indicateurs manquent pour mesurer des résultats particuliers</t>
    </r>
    <r>
      <rPr>
        <sz val="10"/>
        <rFont val="Arial"/>
        <family val="2"/>
      </rPr>
      <t>, il est possible d'entrer un indicateur spécifique au pays dans cette case déroulante.</t>
    </r>
    <r>
      <rPr>
        <sz val="10"/>
        <rFont val="Arial"/>
        <family val="2"/>
      </rPr>
      <t xml:space="preserve"> Les indicateurs sélectionnés doivent être en conformité avec le plan stratégique national et le plan de suivi et d'évaluation correspondant. </t>
    </r>
  </si>
  <si>
    <r>
      <t xml:space="preserve">Les données de référence servent de point de départ pour la mesure des résultats du programme. Elles </t>
    </r>
    <r>
      <rPr>
        <sz val="10"/>
        <color rgb="FFFF0000"/>
        <rFont val="Arial"/>
        <family val="2"/>
      </rPr>
      <t>correspondent</t>
    </r>
    <r>
      <rPr>
        <sz val="10"/>
        <rFont val="Arial"/>
        <family val="2"/>
      </rPr>
      <t xml:space="preserve"> </t>
    </r>
    <r>
      <rPr>
        <sz val="10"/>
        <rFont val="Arial"/>
        <family val="2"/>
      </rPr>
      <t xml:space="preserve">aux derniers résultats disponibles à partir de sources de données valides. Les données de référence (valeur, année et source) doivent être </t>
    </r>
    <r>
      <rPr>
        <sz val="10"/>
        <color rgb="FFFF0000"/>
        <rFont val="Arial"/>
        <family val="2"/>
      </rPr>
      <t xml:space="preserve">fournies pour chaque indicateur. Si des données de référence ne sont pas disponibles, elles devront  être déterminées durant la mise en œuvre de la subvention. </t>
    </r>
  </si>
  <si>
    <r>
      <t>Les cibles doivent</t>
    </r>
    <r>
      <rPr>
        <sz val="10"/>
        <color rgb="FFFF0000"/>
        <rFont val="Arial"/>
        <family val="2"/>
      </rPr>
      <t xml:space="preserve"> être consistantes avec le plan stratégique national ou avec d'autres cibles  actualisées approuvées par le pays</t>
    </r>
    <r>
      <rPr>
        <sz val="10"/>
        <rFont val="Arial"/>
        <family val="2"/>
      </rPr>
      <t xml:space="preserve">. Elles devront être </t>
    </r>
    <r>
      <rPr>
        <sz val="10"/>
        <color rgb="FFFF0000"/>
        <rFont val="Arial"/>
        <family val="2"/>
      </rPr>
      <t>incluses selon l</t>
    </r>
    <r>
      <rPr>
        <sz val="10"/>
        <rFont val="Arial"/>
        <family val="2"/>
      </rPr>
      <t xml:space="preserve">a fréquence de leur mesure. Par exemple, si des enquêtes sont menées </t>
    </r>
    <r>
      <rPr>
        <sz val="10"/>
        <color rgb="FFFF0000"/>
        <rFont val="Arial"/>
        <family val="2"/>
      </rPr>
      <t xml:space="preserve">en année 1 et 3 </t>
    </r>
    <r>
      <rPr>
        <sz val="10"/>
        <rFont val="Arial"/>
        <family val="2"/>
      </rPr>
      <t>, seules les cibles de ces année-là doivent être mentionnées. Veuillez indiquer les cibles de l'année calendaire pendant laquelle les données seront recueillies.</t>
    </r>
    <r>
      <rPr>
        <b/>
        <sz val="10"/>
        <rFont val="Arial"/>
        <family val="2"/>
      </rPr>
      <t/>
    </r>
  </si>
  <si>
    <t xml:space="preserve">Pour chacun des indicateurs, précisez le numéro de l'objectif auquel il se rapporte. Un indicateur peut se rapporter à plusieurs objectifs. </t>
  </si>
  <si>
    <r>
      <t xml:space="preserve">Les indicateurs de résultats sont liés aux objectifs définis. Sous « Indicateur de résultats » se trouve une case déroulante avec les indicateurs standard, tels que spécifiés dans </t>
    </r>
    <r>
      <rPr>
        <sz val="10"/>
        <color rgb="FFFF0000"/>
        <rFont val="Arial"/>
        <family val="2"/>
      </rPr>
      <t>la liste des indicateurs clés</t>
    </r>
    <r>
      <rPr>
        <sz val="10"/>
        <rFont val="Arial"/>
        <family val="2"/>
      </rPr>
      <t xml:space="preserve"> </t>
    </r>
    <r>
      <rPr>
        <strike/>
        <sz val="10"/>
        <rFont val="Arial"/>
        <family val="2"/>
      </rPr>
      <t>Guide de suivi et d'évaluation</t>
    </r>
    <r>
      <rPr>
        <sz val="10"/>
        <rFont val="Arial"/>
        <family val="2"/>
      </rPr>
      <t xml:space="preserve">. Le Fonds mondial préconise autant que possible l'utilisation des indicateurs standard proposés. Cependant, </t>
    </r>
    <r>
      <rPr>
        <sz val="10"/>
        <color rgb="FFFF0000"/>
        <rFont val="Arial"/>
        <family val="2"/>
      </rPr>
      <t>si  des indicateurs manquent pour mesurer des résultats particuliers,</t>
    </r>
    <r>
      <rPr>
        <strike/>
        <sz val="10"/>
        <color rgb="FFFF0000"/>
        <rFont val="Arial"/>
        <family val="2"/>
      </rPr>
      <t xml:space="preserve"> </t>
    </r>
    <r>
      <rPr>
        <strike/>
        <sz val="10"/>
        <rFont val="Arial"/>
        <family val="2"/>
      </rPr>
      <t>dans certaines situations locales,</t>
    </r>
    <r>
      <rPr>
        <sz val="10"/>
        <rFont val="Arial"/>
        <family val="2"/>
      </rPr>
      <t xml:space="preserve"> il est possible d'entrer dans cette case déroulante un indicateur spécifique au pays. Les indicateurs sélectionnés doivent être en conformité avec le plan stratégique national de lutte contre la maladie et le plan de suivi et d'évaluation correspondant. </t>
    </r>
  </si>
  <si>
    <r>
      <rPr>
        <b/>
        <sz val="10"/>
        <rFont val="Arial"/>
        <family val="2"/>
      </rPr>
      <t xml:space="preserve">Modules
</t>
    </r>
    <r>
      <rPr>
        <sz val="10"/>
        <rFont val="Arial"/>
        <family val="2"/>
      </rPr>
      <t xml:space="preserve">.  
</t>
    </r>
    <r>
      <rPr>
        <u/>
        <sz val="10"/>
        <rFont val="Arial"/>
        <family val="2"/>
      </rPr>
      <t>Pour ajouter un nouveau module</t>
    </r>
    <r>
      <rPr>
        <sz val="10"/>
        <rFont val="Arial"/>
        <family val="2"/>
      </rPr>
      <t xml:space="preserve"> : sélectionner toutes les lignes du module (y compris le Cadre de mesure des modules et le budget du module) + copier + insérer les cellules copiées au-dessous du dernier module (répéter pour chaque module supplémentaire que vous souhaitez inclure dans votre demande de financement)
</t>
    </r>
    <r>
      <rPr>
        <b/>
        <sz val="10"/>
        <rFont val="Arial"/>
        <family val="2"/>
      </rPr>
      <t>Cadre de mesure des modules</t>
    </r>
    <r>
      <rPr>
        <sz val="10"/>
        <rFont val="Arial"/>
        <family val="2"/>
      </rPr>
      <t xml:space="preserve">
• Ne pas effacer ni remplacer le texte préexistant des indicateurs de couverture standard (bleu)
• Ajouter un nouvel indicateur, au besoin, sous les indicateurs </t>
    </r>
    <r>
      <rPr>
        <sz val="10"/>
        <color rgb="FFFF0000"/>
        <rFont val="Arial"/>
        <family val="2"/>
      </rPr>
      <t>en bleu</t>
    </r>
    <r>
      <rPr>
        <sz val="10"/>
        <rFont val="Arial"/>
        <family val="2"/>
      </rPr>
      <t xml:space="preserve"> de couverture standard</t>
    </r>
    <r>
      <rPr>
        <sz val="10"/>
        <rFont val="Arial"/>
        <family val="2"/>
      </rPr>
      <t xml:space="preserve">
• Si vous n'utilisez pas un indicateur standard, veuillez en donner </t>
    </r>
    <r>
      <rPr>
        <sz val="10"/>
        <color rgb="FFFF0000"/>
        <rFont val="Arial"/>
        <family val="2"/>
      </rPr>
      <t>brièvement</t>
    </r>
    <r>
      <rPr>
        <sz val="10"/>
        <rFont val="Arial"/>
        <family val="2"/>
      </rPr>
      <t xml:space="preserve">  la raison. </t>
    </r>
    <r>
      <rPr>
        <sz val="10"/>
        <color rgb="FFFF0000"/>
        <rFont val="Arial"/>
        <family val="2"/>
      </rPr>
      <t>Les indicateurs non utilisés seront retirés de la version finale.</t>
    </r>
    <r>
      <rPr>
        <sz val="10"/>
        <rFont val="Arial"/>
        <family val="2"/>
      </rPr>
      <t xml:space="preserve">
</t>
    </r>
    <r>
      <rPr>
        <b/>
        <sz val="10"/>
        <color rgb="FFFF0000"/>
        <rFont val="Arial"/>
        <family val="2"/>
      </rPr>
      <t xml:space="preserve">Module budget </t>
    </r>
    <r>
      <rPr>
        <sz val="10"/>
        <rFont val="Arial"/>
        <family val="2"/>
      </rPr>
      <t xml:space="preserve">
Si vous changez le choix de </t>
    </r>
    <r>
      <rPr>
        <sz val="10"/>
        <rFont val="Arial"/>
        <family val="2"/>
      </rPr>
      <t>module, veuillez noter que les interventions sélectionnées au préalable dans le budget original du module ne seront pas réinitialisées. Il vous faudra les effacer avant de choisir les interventions utiles dans le cadre du module nouvellement choisi</t>
    </r>
  </si>
  <si>
    <t xml:space="preserve">
Fondos solicitados del monto asignado por el Fondo Mundial.</t>
  </si>
  <si>
    <t>Explique de qué forma se han estimado las cifras para la solicitud de financiamiento al Fondo Mundial con respecto a esta intervención. 
1) Qué su intervenciones/actividades se incluyen en este coste y los factores de coste. 
2) Fuentes para determinación del coste (por ejemplo, experiencia pasada, herramientas para cálculo de costes o referencias de socios técnicos, creación de presupuestos detallados, etc.).
3) Se debe proporcionar información sobre los supuestos de coste de al menos un 80% del valor de la intervención. 
Se debe especificar el número de servicios que se proporcionarán, al año, gracias a la contribución del Fondo Mundial (por ejemplo, el número de personas adicionales a las que alcanzarán las intervenciones de comunicación para el cambio de comportamiento). Se debe indicar claramente el número de servicios por financiamiento indicativo y el número incremental por financiamiento que sobrepase el indicativo.  Se debe explicar también si existen cambios en el número de servicios ofrecidos a lo largo de los años o en el importe de financiamiento para la intervención.</t>
  </si>
  <si>
    <t>Для показателей со знаком (*) потребуются дезагрегированные результаты, полученные в ходе реализации гранта.</t>
  </si>
  <si>
    <t>19/09/2014
22/09/14</t>
  </si>
  <si>
    <r>
      <t xml:space="preserve">
</t>
    </r>
    <r>
      <rPr>
        <b/>
        <sz val="10"/>
        <rFont val="Arial"/>
        <family val="2"/>
      </rPr>
      <t>Targets - coverage/output indicator</t>
    </r>
    <r>
      <rPr>
        <sz val="10"/>
        <rFont val="Arial"/>
        <family val="2"/>
      </rPr>
      <t xml:space="preserve">
Please include here the targets for each indicator. For coverage indicators provide numerator value, denominator value and percentage, for indicators that are not in percentage only provide the numerator value. Please note that not all indicators need to be reported during each period. Only include targets for periods when data will be collected.</t>
    </r>
  </si>
  <si>
    <t xml:space="preserve">Please describe the assumptions that were used to calculate the targets. This should include: the anticipated rate of scale-up, coverage of related key services (e.g. describing ANC attendance rates when setting PMTCT targets), size of the target population and the  data sources used to  generate population size estimates. If no population size estimates are available, please describe timeframe and process required to obtain them. For interventions that include a package of services, describe components of the package. Provide a brief definition of the numerator and denominator of the indicator, the data sources that will be used for reporting, and if there are any M&amp;E systems issues that may limit the ability to report on this indicator. </t>
  </si>
  <si>
    <r>
      <t xml:space="preserve">If more than one Principal Recipient is envisioned in this request, please list in this field the PR (s) who will be responsible for the implementation of interventions related to this indicator. If more than one,  please disaggregate targets (to the extent possible) by PR. </t>
    </r>
    <r>
      <rPr>
        <b/>
        <sz val="10"/>
        <rFont val="Arial"/>
        <family val="2"/>
      </rPr>
      <t xml:space="preserve">
</t>
    </r>
  </si>
  <si>
    <r>
      <t xml:space="preserve">Si plusieurs récipiendaires principaux sont envisagés dans le cadre de cette demande, veuillez répertorier dans ce champ les récipiendaires principaux qui seront responsables de la mise en œuvre des interventions correspondant à cet indicateur. Si plusieurs récipiendaires principaux sont identifiés, répartissez les cibles (dans la mesure du possible) par récipiendaire principal. 
</t>
    </r>
    <r>
      <rPr>
        <b/>
        <sz val="10"/>
        <rFont val="Arial"/>
        <family val="2"/>
      </rPr>
      <t/>
    </r>
  </si>
  <si>
    <r>
      <t xml:space="preserve">Si se contempla más de un receptor principal en la solicitud, indique en este campo los receptores principales que serán responsables de la ejecución de intervenciones relacionadas con este indicador. Si hay más de uno, desglose las metas (en la medida de lo posible) por receptor principal. 
</t>
    </r>
    <r>
      <rPr>
        <b/>
        <sz val="10"/>
        <rFont val="Arial"/>
        <family val="2"/>
      </rPr>
      <t xml:space="preserve">
</t>
    </r>
  </si>
  <si>
    <r>
      <t xml:space="preserve">предполагается наличие нескольких основных реципиентов, укажите в этом поле одного или нескольких ОР, ответственных за реализацию мероприятий, связанных с данным показателем. При наличии нескольких основных реципиентов укажите целевые показатели с разбивкой по ОР (насколько это возможно). 
</t>
    </r>
    <r>
      <rPr>
        <sz val="10"/>
        <rFont val="Arial"/>
        <family val="2"/>
      </rPr>
      <t xml:space="preserve">
</t>
    </r>
  </si>
  <si>
    <t>By PR</t>
  </si>
  <si>
    <t>Toggle</t>
  </si>
  <si>
    <t>S.No.</t>
  </si>
  <si>
    <t>Module name</t>
  </si>
  <si>
    <t>By Module</t>
  </si>
  <si>
    <t>By Year</t>
  </si>
  <si>
    <t>Removed columns data type and target cumulation from Catcoverage.
Removed data type from CatImpact and CatOutcome.
Removed disaggregation from indicators definitions in CatImpact, CatOutcome and CatCoverage in all 4 languages. Put an (*) next to each indicator that needs disaggregation during grant making</t>
  </si>
  <si>
    <t>Процент всех успешно пролеченных случаев ТБ (все формы заболевания, излеченных + с завершенным лечением) средии всех случаев ТБ, зарегистрированных за данный период</t>
  </si>
  <si>
    <t>Percentage of TB cases, all forms, bacteriologically confirmed plus clinically diagnosed, successfully treated (cured plus treatment completed) among all TB cases registered for treatment during a specified period</t>
  </si>
  <si>
    <t>Porcentaje de casos de tuberculosis, en todas las formas, confirmados bacteriológicamente y con diagnóstico clínico que se han tratado con éxito (curados y tratamiento controlado) entre todos los casos de tuberculosis registrados para recibir tratamiento durante un período específico</t>
  </si>
  <si>
    <t>Colin</t>
  </si>
  <si>
    <t>Removed "new" from: Outcome Indicator: TB O-2b (CatOutcome); Coverage/Output indicators: DOTS-2a, DOTS-2b (CatCoverage)
Allowed "Source" field to be overwritten</t>
  </si>
  <si>
    <t>Geographic Area
(if Sub-national, specify under “Comments”)</t>
  </si>
  <si>
    <t>Zone géographique
(si infranational, l'indiquer sous "Commentaires")</t>
  </si>
  <si>
    <t>Área geográfica (si es subnacional, especifíquela en "Comentarios")</t>
  </si>
  <si>
    <t>Географическая область (если субнационеальная, укажите в "Примечаниях")</t>
  </si>
  <si>
    <t>National</t>
  </si>
  <si>
    <t>Nacional</t>
  </si>
  <si>
    <t>Национальный</t>
  </si>
  <si>
    <t>Subnational</t>
  </si>
  <si>
    <t xml:space="preserve">Infranational </t>
  </si>
  <si>
    <t>Subnacional</t>
  </si>
  <si>
    <t>Субнациональный</t>
  </si>
  <si>
    <t>GeoArea</t>
  </si>
  <si>
    <t>GeoArea_EN</t>
  </si>
  <si>
    <t>GeoArea_FR</t>
  </si>
  <si>
    <t>GeoArea_SP</t>
  </si>
  <si>
    <t>GeoArea_RU</t>
  </si>
  <si>
    <t>Estudio de vigilancia del comportamiento</t>
  </si>
  <si>
    <t>Modelled</t>
  </si>
  <si>
    <t>Modélisé</t>
  </si>
  <si>
    <t>Modelado</t>
  </si>
  <si>
    <t>Cмоделированнo</t>
  </si>
  <si>
    <t>IBBS (Integrated Bio Behavioural Surveys)</t>
  </si>
  <si>
    <t>Enquête de surveillance combinée biologique et comportementale</t>
  </si>
  <si>
    <t>Encuesta de vigilancia biológica y de comportamiento integrado</t>
  </si>
  <si>
    <t>биологический и поведенческий надзор</t>
  </si>
  <si>
    <t>Rebuilt "Summary Budget" tab without pivot tables.
Chaged "Tied To" drop down to "Geographic Area" (to match the Performance Framework)
Added "Modelled" and "IBBS" to Source Dropdown (CatDataSrc)</t>
  </si>
  <si>
    <t>Percentage of young people aged 15–24 who are living with HIV</t>
  </si>
  <si>
    <t>Pourcentage des jeunes de 15 à 24 ans vivant avec le VIH</t>
  </si>
  <si>
    <t>Porcentaje de jóvenes de entre 15 y 24 años que viven con el VIH</t>
  </si>
  <si>
    <t>Процент молодых людей в возрасте 15-24 лет, живущих с ВИЧ</t>
  </si>
  <si>
    <t>HIV incidence among 15-49 age group</t>
  </si>
  <si>
    <t>Incidence du VIH chez les 15 à 49 ans</t>
  </si>
  <si>
    <t>Incidencia del VIH en el grupo de edad comprendido entre los 15 y los 49 años</t>
  </si>
  <si>
    <t>Распространенность ВИЧ в возрастной группе 15-49 лет</t>
  </si>
  <si>
    <t>Pourcentage des hommes ayant des rapports sexuels avec des hommes présentant une syphilis active</t>
  </si>
  <si>
    <t>AIDS related mortality per 100,000 population</t>
  </si>
  <si>
    <t>Mortalité liée au sida pour 100 000 habitants</t>
  </si>
  <si>
    <t>Mortalidad relacionada con el SIDA por cada 100.000 habitantes</t>
  </si>
  <si>
    <t>Уровень смертности, связанной со СПИДом, на 100 000 человек населения</t>
  </si>
  <si>
    <t>Nouvelles infections par le VIH chez les enfants</t>
  </si>
  <si>
    <t xml:space="preserve">Percentage of men who have sex with men who are living with HIV </t>
  </si>
  <si>
    <t xml:space="preserve">Pourcentage d'hommes ayant des rapports sexuels avec des hommes vivant avec le VIH </t>
  </si>
  <si>
    <t xml:space="preserve">Porcentaje de hombres que mantienen relaciones sexuales con otros hombres y viven con el VIH </t>
  </si>
  <si>
    <t>Процент мужчин, практикующих секс с ВИЧ-положительными мужчинами</t>
  </si>
  <si>
    <t>Percentage of transgender people who are living with HIV</t>
  </si>
  <si>
    <t>Pourcentage de transgenres vivant avec le VIH</t>
  </si>
  <si>
    <t>Porcentaje de personas transgénero que viven con el VIH</t>
  </si>
  <si>
    <t>Процент трансгендерных лиц, живущих с ВИЧ</t>
  </si>
  <si>
    <t>Taux de mortalité due à la tuberculose/VIH (par 100 000 habitants)</t>
  </si>
  <si>
    <t>Reported malaria cases - presumed and confirmed</t>
  </si>
  <si>
    <t xml:space="preserve">Cas de paludisme déclarés (présumés et confirmés)  </t>
  </si>
  <si>
    <t>Casos de malaria notificados, supuestos y confirmados</t>
  </si>
  <si>
    <t>Число зарегистрированных случаев малярии - предполагаемые и подтвержденные</t>
  </si>
  <si>
    <t>Confirmed malaria cases (microscopy or RDT) per 1000 persons per year</t>
  </si>
  <si>
    <t>Cas de paludisme confirmés (par microscopie ou test de dépistage rapide) pour 1000 habitants par an</t>
  </si>
  <si>
    <t>Casos de malaria confirmados (con microscopio o prueba de diagnóstico rápido) al año por cada 1.000 personas</t>
  </si>
  <si>
    <t>Число подтвержденных случаев малярии (на основании микроскопии или БДТ) на 1000 человек населения в год</t>
  </si>
  <si>
    <t>Inpatient malaria deaths per 1000 persons per year</t>
  </si>
  <si>
    <t>Nombre de décès de patients hospitalisés dus au paludisme pour 1000 habitants et par an</t>
  </si>
  <si>
    <t>Muertes de pacientes hospitalizados al año por cada 1.000 personas</t>
  </si>
  <si>
    <t>Уровень смертности от малярии среди госпитализированных пациентов на 1000 человек населения в год</t>
  </si>
  <si>
    <t>Malaria test positivity rate</t>
  </si>
  <si>
    <t>Taux de positivité aux tests de paludisme</t>
  </si>
  <si>
    <t>Tasa de pruebas positivas de malaria</t>
  </si>
  <si>
    <t>Число положительных результатов анализа на малярию</t>
  </si>
  <si>
    <t>Parasite prevalence: Proportion of children aged 6-59 months with malaria infection</t>
  </si>
  <si>
    <t>Prévalence parasitaire : proportion d'enfants âgés de 6 à 59 mois présentant une infection palustre</t>
  </si>
  <si>
    <t>Prevalencia de parásitos; proporción de niños de entre 6 y 59 meses con infección por malaria</t>
  </si>
  <si>
    <t>Распространенность паразитарной малярийной инфекции: доля детей в возрасте от 6 до 59 месяцев с малярийной инфекцией</t>
  </si>
  <si>
    <t>All-cause under-5 mortality rate per 1000 live births</t>
  </si>
  <si>
    <t>Taux de mortalité des enfants de moins de 5 ans, toutes causes confondues, pour 1000 naissances vivantes</t>
  </si>
  <si>
    <t>Tasa de mortalidad por cualquier causa entre menores de 5 años por cada 1.000 niños nacidos vivos</t>
  </si>
  <si>
    <t>Уровень смертности в возрасте до 5 лет без учета причин на 1000 живорожденных детей</t>
  </si>
  <si>
    <t>Percentage of adults and children with HIV known to be on treatment 12 months after initiation of antiretroviral therapy</t>
  </si>
  <si>
    <t>Pourcentage d'adultes et d'enfants vivant avec le VIH et sous traitement 12 mois après le début du traitement antirétroviral</t>
  </si>
  <si>
    <t>Porcentaje de adultos y niños con VIH que se sabe están bajo tratamiento 12 meses después de iniciar tratamiento antirretroviral</t>
  </si>
  <si>
    <t>Процент живущих с ВИЧ взрослых и детей, находящихся на лечении в течение 12 месяцев после начала антиретровирусной терапии</t>
  </si>
  <si>
    <t>Percentage of women and men aged 15-49 who have had sexual intercourse with more than one partner in the past 12 months</t>
  </si>
  <si>
    <t>Pourcentage d'hommes et de femmes âgés de 15 à 49 ans ayant eu des rapports sexuels avec plus d'un partenaire au cours des 12 derniers mois</t>
  </si>
  <si>
    <t>Porcentaje de mujeres y hombres de entre 15 y 49 años que han tenido más de una pareja sexual en los últimos 12 meses</t>
  </si>
  <si>
    <t>Процент женщин и мужчин в возрасте от 15 до 49 лет, которые за последние 12 месяцев имели половые контакты более чем с одним партнером</t>
  </si>
  <si>
    <t>Percentage of women and men aged 15-49 who had more than one partner in the past 12 months who used a condom during their last sexual intercourse</t>
  </si>
  <si>
    <t>Pourcentage d'hommes et de femmes âgés de 15 à 49 ans ayant eu plus d'un partenaire sexuel au cours des 12 derniers mois et ayant déclaré avoir utilisé un préservatif lors de leur dernier rapport sexuel</t>
  </si>
  <si>
    <t>Porcentaje de mujeres y hombres de entre 15 y 49 años que han tenido más de una pareja sexual en los últimos 12 meses y dicen haber utilizado preservativo en su última relación sexual</t>
  </si>
  <si>
    <t>Процент женщин и мужчин в возрасте от 15 до 49 лет, которые за последние 12 месяцев имели половые контакты более чем с одним партнером и использовали презерватив при последнем половом контакте</t>
  </si>
  <si>
    <t>Percentage of sex workers reporting the use of a condom with their most recent client</t>
  </si>
  <si>
    <t>Pourcentage de professionnels du sexe ayant déclaré avoir utilisé un préservatif avec leur dernier client</t>
  </si>
  <si>
    <t>porcentaje de trabajadores del sexo que dicen haber utilizado preservativo con su último cliente</t>
  </si>
  <si>
    <t>Процент работников секс-бизнеса, сообщивших об использовании презерватива во время последнего полового контакта с клиентом</t>
  </si>
  <si>
    <t>Percentage of people who inject drugs reporting the use of sterile injecting equipment the last time they injected</t>
  </si>
  <si>
    <t>Pourcentage de consommateurs de drogues injectables ayant déclaré avoir utilisé du matériel d'injection stérile lors de leur dernière prise de drogue</t>
  </si>
  <si>
    <t>porcentaje de usuarios de drogas inyectables que dicen haber utilizado equipos de inyección estériles en su última inyección</t>
  </si>
  <si>
    <t>Процент потребителей инъекционных наркотиков (ПИН), сообщивших об использовании стерильного инъекционного оборудования при последнем введении наркотиков с помощью шприца</t>
  </si>
  <si>
    <t>Current school attendance rate among orphans compared to non-orphans</t>
  </si>
  <si>
    <t>Taux actuel de fréquentation scolaire chez les enfants orphelins et non orphelins</t>
  </si>
  <si>
    <t>tasa de asistencia escolar actual entre huérfanos y no huérfanos</t>
  </si>
  <si>
    <t>Текущий уровень посещаемости школ детьми-сиротами и детьми, не являющимися сиротами</t>
  </si>
  <si>
    <t>Case notification rate of all forms of TB per 100,000 population - bacteriologically confirmed plus clinically diagnosed, new and relapse cases</t>
  </si>
  <si>
    <t>Taux de notification des cas de tuberculose, toutes formes, bactériologiquement confirmés et cliniquement diagnostiqués pour 100 000 habitants cas nouveaux et récidives</t>
  </si>
  <si>
    <t>Tasa de notificación de casos de tuberculosis (todas las formas) por cada 100.000 habitantes, confirmados bacteriológicamente y con diagnóstico clínico, casos nuevos y recaídas</t>
  </si>
  <si>
    <t xml:space="preserve">Показатель зарегистрированных случаев ТБ на 100 000 человек населения - бактериологически подтвержденных и клинически диагностированных, новых случаев и рецидивов </t>
  </si>
  <si>
    <t>Case notification rate per 100,000 population- bacteriologically-confirmed TB, new and relapse</t>
  </si>
  <si>
    <t>Tasa de notificación de casos de tuberculosis por cada 100.000 habitantes, confirmados bacteriológicamente, (casos nuevos y recaídas)</t>
  </si>
  <si>
    <t>Показатель зарегистрированных случаев на 100 000 человек населения - бактериологически подтвержденных случаев ТБ, новых случаев и рецидивов</t>
  </si>
  <si>
    <t>Treatment success rate - all forms of TB</t>
  </si>
  <si>
    <t xml:space="preserve">Taux de succès thérapeutique- toutes formes </t>
  </si>
  <si>
    <t>Tasa de éxito del tratamiento en todas las formas de tuberculosis.</t>
  </si>
  <si>
    <t>Показатель успешного лечения - все формы заболевания ТБ</t>
  </si>
  <si>
    <t>Treatment success rate - bacteriologically confirmed TB cases</t>
  </si>
  <si>
    <t>Taux de succès thérapeutique - bactériologiquement confirmée</t>
  </si>
  <si>
    <t>Tasa de éxito del tratamiento en los casos de tuberculosis confirmados bacteriológicamente</t>
  </si>
  <si>
    <t>Показатель успешного лечения - бактериологически подтвержденные случаи</t>
  </si>
  <si>
    <t>Notification of RR-TB and/or MDR-TB cases - Percentage of notified cases of bacteriologically confirmed, drug resistant RR-TB and/or MDR-TB⃰ as a proportion of the estimated number of RR-TB and/or MDR-TB cases among notified TB cases</t>
  </si>
  <si>
    <t>Notification des cas de tuberculose multirésistante - Pourcentage de cas notifiés de tuberculose résistante à la rifampicine et/ou multirésistante bactériologiquement confirmée exprimé par la proportion du nombre estimé de cas de tuberculose résistante à la rifampicine et/ou multirésistante parmi les cas de tuberculose notifiés</t>
  </si>
  <si>
    <t>Notificación de casos de TB-RR (tuberculosis resistente a la rifampicina) y/o TB-MR (tuberculosis multirresistente) – Porcentaje de casos notificados de TB-RR y/o TB-MR confirmados bacteriológicamente como proporción de los casos estimados de TB-RR y/o TB-MR entre los casos de tuberculosis notificados</t>
  </si>
  <si>
    <t>Показатель зарегистрированных случаев РУ-ТБ и/или МЛУ-ТБ: процент зарегистрированных бактериологически подтвержденных случаев устойчивого к рифампицину ТБ и/или МЛУ-ТБ⃰ в виде доли оценочного числа случаев РУ-ТБ и/или МЛУ-ТБ от общего числа зарегистрированных случаев ТБ</t>
  </si>
  <si>
    <t>Treatment success rate of MDR-TB: Percentage of bacteriologically confirmed drug resistant TB cases (RR-TB and/or MDR-TB) successfully treated</t>
  </si>
  <si>
    <t xml:space="preserve">Taux de  succès thérapeutique- tuberculose multirésistante (MDR-TB): Pourcentage de cas de tuberculose résistante à la rifampicine (RR-TB) et/ou multirésistante (MDR-TB) bactériologiquement confirmée, traités avec succès </t>
  </si>
  <si>
    <t>Tasa de éxito del tratamiento de TB-MR; porcentaje de casos de tuberculosis farmacorresistente confirmados bacteriológicamente (TB-RR y/o TB-MR) que se han tratado con éxito</t>
  </si>
  <si>
    <t xml:space="preserve">Показатель успешного лечения - МЛУ-ТБ: процент успешно пролеченных бактериологически подтвержденных случаев лекарственно-устойчивого ТБ </t>
  </si>
  <si>
    <t>Proportion of population that slept under an insecticide-treated net* the previous night</t>
  </si>
  <si>
    <t>Proportion de la population ayant dormi sous une moustiquaire imprégnée d'insecticide la nuit précédente</t>
  </si>
  <si>
    <t>Proporción de la población que durmió bajo un mosquitero tratado con insecticida (MTI ) la pasada noche</t>
  </si>
  <si>
    <t>Доля населения, которое провела прошлую ночь под СОИ</t>
  </si>
  <si>
    <t>proporción de niños menores de cinco años que durmieron protegidos por un mosquitero tratado con insecticida* la noche anterior</t>
  </si>
  <si>
    <t>porcentaje de mujeres embarazadas que durmieron protegidas por un mosquitero tratado con insecticida* la noche anterior</t>
  </si>
  <si>
    <t>Proportion de la population ayant accès à une moustiquaire imprégnée d'insecticide dans leur foyer</t>
  </si>
  <si>
    <t>proporción de población con acceso a un MTI en su hogar</t>
  </si>
  <si>
    <t>Proportion of population using an insecticide-treated net* among the population with access to an insecticide-treated net</t>
  </si>
  <si>
    <t>Proportion de la population utilisant une moustiquaire imprégnée d'insecticide parmi la population ayant accès à une moustiquaire imprégnée d'insecticide</t>
  </si>
  <si>
    <t>proporción de la población que utiliza mosquiteros tratados con insecticida* entre la población que tiene acceso a ellos</t>
  </si>
  <si>
    <t>Доля населения, использующая СОИ, среди тех, кто имеет доступ к ним в своих домохозяйствах</t>
  </si>
  <si>
    <t xml:space="preserve">Proportion des ménages  équipés d’au moins une moustiquaire imprégné d’insecticide </t>
  </si>
  <si>
    <t>Proportion des menages equipes  d'au moins une moustiquaire imprégnée d'insecticide pour deux personnes</t>
  </si>
  <si>
    <t>Number of women and men aged 15+ who received an HIV test and know their results</t>
  </si>
  <si>
    <t>Nombre de femmes et d'hommes âgés de 15+ ans qui ont fait un test VIH et connaissent les résultats</t>
  </si>
  <si>
    <t>Número de mujeres y hombres de 15+ años que se han sometido a una prueba del VIH y conocen los resultados</t>
  </si>
  <si>
    <t>Количество женщин и мужчин в возрасте 15 лет и выше, прошедших тестирование на ВИЧ и знающих свой результат</t>
  </si>
  <si>
    <t xml:space="preserve">Pourcentage de femmes fréquentant les centres de consultations prénatales dépistées pour la syphilis </t>
  </si>
  <si>
    <t xml:space="preserve">Pourcentage d'hommes ayant des rapports sexuels avec des hommes qui ont bénéficié de programmes de prévention du VIH (paquet défini de services) </t>
  </si>
  <si>
    <t xml:space="preserve">Pourcentage de transgenres ayant bénéficié de programmes de prévention du VIH (paquet défini de services) </t>
  </si>
  <si>
    <t>Pourcentage d'hommes ayant des rapports sexuels avec des hommes qui ont fait un test VIH au cours de la periode de rapportage et connaissant les résultats</t>
  </si>
  <si>
    <t>Pourcentage de transgenres qui ont fait un test VIH au cours de la période de rapportage et connaissant les résultats</t>
  </si>
  <si>
    <t xml:space="preserve">Pourcentage de professionnels du sexe ayant bénéficié de programmes de prévention du VIH (paquet défini de services) </t>
  </si>
  <si>
    <t>Pourcentage de professionnels du sexe qui ont fait un test VIH au cours de la période de rapportage et connaissant les résultats</t>
  </si>
  <si>
    <t xml:space="preserve">Pourcentage de consommateurs de drogues injectables ayant bénéficié de programmes de prévention du VIH (paquet défini de services) </t>
  </si>
  <si>
    <t>Pourcentage de consommateurs de drogues injectables qui ont fait un test VIH au cours de la période de rapportage et qui en connaissent les résultats</t>
  </si>
  <si>
    <t>Pourcentage de personnes recevant un traitement substitutif aux opiacés depuis au moins 6 mois</t>
  </si>
  <si>
    <t xml:space="preserve">Pourcentage d'autres populations (veuillez préciser) ayant bénéficié de programmes de prévention du VIH (paquet défini de services) </t>
  </si>
  <si>
    <t>Percentage of pregnant women who know their HIV status</t>
  </si>
  <si>
    <t>Pourcentage de femmes enceintes qui connaissent leur statut sérologique à l'égard du VIH</t>
  </si>
  <si>
    <t>Porcentaje de mujeres embarazadas que conocen su estado serológico respecto al VIH</t>
  </si>
  <si>
    <t>Процент беременных женщин, знающих свой ВИЧ-статус</t>
  </si>
  <si>
    <t>Percentage of HIV-positive pregnant women who received antiretrovirals to reduce the risk of mother-to-child transmission</t>
  </si>
  <si>
    <t>Pourcentage de femmes enceintes séropositives au VIH ayant reçu des antirétroviraux dans le but de réduire le risque de transmission de la mère à l'enfant</t>
  </si>
  <si>
    <t>Porcentaje de mujeres embarazadas seropositivas que han recibido antirretrovirales para reducir el riesgo de transmisión maternoinfantil</t>
  </si>
  <si>
    <t>Процент ВИЧ-положительных беременных женщин, прошедших антиретровирусную терапию для снижения риска передачи вируса от матери ребенку</t>
  </si>
  <si>
    <t>Percentage of adults and children currently receiving antiretroviral therapy among all adults and children living with HIV</t>
  </si>
  <si>
    <t>Pourcentage d'adultes et d'enfants bénéficiant actuellement d'un traitement antirétroviral sur l’ensemble des adultes et des enfants vivant avec le VIH</t>
  </si>
  <si>
    <t>Porcentaje de adultos y niños que actualmente reciben tratamiento antirretroviral  entre todos los adultos y niños que viven con el VIH</t>
  </si>
  <si>
    <t>Процент взрослых и детей, получающих в настоящее время антиретровирусную терапию среди всех взрослых и детей, живущих с ВИЧ</t>
  </si>
  <si>
    <t>Percentage of people living with HIV that initiated ART with CD4 count of &lt;200 cells/mm³</t>
  </si>
  <si>
    <t>Pourcentage de personnes vivant avec le VIH qui a initié ARV avec un taux de CD4 de &lt;200 cellules / mm ³</t>
  </si>
  <si>
    <t>Porcentaje de personas que viven con VIH que iniciaronARV con une recuento de CD4 de &lt;200 células / mm³</t>
  </si>
  <si>
    <t xml:space="preserve">Процент людей, живущих с ВИЧ, которые начали АРТ с количеством CD4 &lt;200 клеток/куб мм. </t>
  </si>
  <si>
    <t>Proportion de personnes sous-alimentées vivant avec le VIH qui ont reçu des aliments thérapeutiques ou des compléments alimentaires au cours de la periode de rapportage</t>
  </si>
  <si>
    <t xml:space="preserve">Nombre de cas notifiés, toutes formes de tuberculose : bactériologiquement confirmée + diagnostiquée cliniquement (nouveaux cas et récidives) </t>
  </si>
  <si>
    <t xml:space="preserve">Nombre de cas notifiés de tuberculose bactériologiquement confirmée (nouveaux cas et récidives) </t>
  </si>
  <si>
    <t xml:space="preserve">Taux de succès thérapeutique - toutes formes : Pourcentage de cas de tuberculose (toutes formes: bactériologiquement confirmée + diagnostiquée cliniquement) traités avec succès (patients guéris et dont le traitement est terminé) parmi les cas de tuberculose, toutes formes, enregistrés pour le traitement pendant une période spécifiée </t>
  </si>
  <si>
    <t xml:space="preserve">Pourcentage de cas de tuberculose bactériologiquement confirmée traités avec succès (patients guéris et dont le traitement est terminé) parmi les cas de tuberculose bactériologiquement confirmée enregistrés pour le traitement pendant une période spécifiée </t>
  </si>
  <si>
    <t>Pourcentage de laboratoires présentant des performances satisfaisantes d'assurance qualité externe pour la microscopie de frottis, parmi le nombre total de laboratoires effectuant des analyses par microscopie de frottis au cours de la période de rapportage</t>
  </si>
  <si>
    <t>Pourcentage d'entités de rapportage régulier ne signalant aucune rupture de stock de médicaments antituberculeux du premiere intention au dernier jour du trimester</t>
  </si>
  <si>
    <t>Nombre d'enfants âgés de moins de 5 ans en contact avec des patients atteints de tuberculose et qui ont commencé un  traitement préventif par l’isoniazide (TPI)</t>
  </si>
  <si>
    <t>Number of TB cases (all forms) notified among key affected populations/high risk groups</t>
  </si>
  <si>
    <t>Nombre de cas notifiés de tuberculose (toutes formes) parmi les populations-clés affectées/groupes à haut risqué</t>
  </si>
  <si>
    <t>Número de casos de tuberculosis (todas las formas) notificados entre las poblaciones clave o los grupos de riesgo afectados</t>
  </si>
  <si>
    <t>Число зарегистрированных случаев ТБ (все формы) среди основных затронутых групп населения/групп населения, подверженных высокому риску</t>
  </si>
  <si>
    <t>Pourcentage de cas notifiés de tuberculose (toutes formes) résultant de la contribution des prestataires externes au programme national de lutte contre la tuberculose — structures privées /non gouvernementales</t>
  </si>
  <si>
    <t>Pourcentage de cas notifiés de tuberculose (toutes formes résultant de la contribution des prestataires externes au programme national de lutte contre la tuberculose — secteur public</t>
  </si>
  <si>
    <t xml:space="preserve">Pourcentage de cas notifiés de tuberculose (toutes formes) résultant de la contribution des prestataires externes au programme national de lutte contre la tuberculose — référés par la communauté  </t>
  </si>
  <si>
    <t>Pourcentage de nouveaux patients séropositifs au VIH qui ont commencé un traitement préventif par l’isoniazide (TPI) au cours de la période de rapportage</t>
  </si>
  <si>
    <t>Nombre de cas notifiés de tuberculose pharmacorésistante bactériologiquement confirmée (tuberculose résistante à la rifampicine et/ou tuberculose multirésistante)</t>
  </si>
  <si>
    <t>Number of cases with drug resistant TB (RR-TB and/or MDR-TB) that began second-line treatment</t>
  </si>
  <si>
    <t>Nombre de cas de tuberculose pharmacorésistante (tuberculose résistante à la rifampicine et/ou tuberculose multirésistante) qui ont commencé un traitement de deuxième intention</t>
  </si>
  <si>
    <t>Número de casos de tuberculosis farmacorresistente (tuberculosis resistente a la rifampicina y/o tuberculosis multirresistente) que han comenzado un tratamiento de segunda línea</t>
  </si>
  <si>
    <t>Число случаев лекарственно устойчивого туберкулеза (устойчивого к рифампицину ТБ и/или МЛУ-ТБ) с предоставлением противотуберкулезного лечения препаратами второго ряда</t>
  </si>
  <si>
    <t>Pourcentage de laboratoires réalisant des tests de sensibilité aux médicaments qui présentent des performances satisfaisantes en termes d'assurance qualité externe</t>
  </si>
  <si>
    <t>Nombre de moustiquaires imprégnées d'insecticide de longue durée distribuées aux populations à risque à travers des campagnes de masse</t>
  </si>
  <si>
    <t>Proportion de la population à risque potentiellement couverte par la distribution de moustiquaires imprégnées d'insecticide de longue durée</t>
  </si>
  <si>
    <t>Number of long-lasting insecticidal nets distributed to targeted risk groups through continuous distribution</t>
  </si>
  <si>
    <t>Nombre de moustiquaires imprégnées d'insecticide de longue durée distribuées de manière continue aux groupes à risque cibles</t>
  </si>
  <si>
    <t>Número de telas mosquiteras impregnadas con insecticida de larga duración distribuidas entre los grupos de riesgo objetivo a través de distribución continua</t>
  </si>
  <si>
    <t>Число сеток, обработанных инсектицидом длительного действия, распространенных среди целевых групп риска в рамках постоянного обеспечения СОИ</t>
  </si>
  <si>
    <t>Proportion of targeted risk groups receiving long-lasting insecticidal-nets</t>
  </si>
  <si>
    <t>Proportion de groupes à risque ciblés recevant des moustiquaires imprégnées d'insecticide de longue durée</t>
  </si>
  <si>
    <t>Proporción de grupos de riesgo objetivo que reciben telas mosquiteras impregnadas con insecticida de larga duración</t>
  </si>
  <si>
    <t>Доля целевых групп риска, получивших сетки, обработанные инсектицидом длительного действия</t>
  </si>
  <si>
    <t>Proportion de foyers dans les zones ciblées qui ont bénéficié d'une pulvérisation intradomiciliaire d'insecticide à effet rémanent au cours de la période de rapportage</t>
  </si>
  <si>
    <t>Proportion of suspected malaria cases that receive a parasitological test at public sector health facilities</t>
  </si>
  <si>
    <t>Proportion de cas suspect de paludisme soumis à un test parasitologique dans des établissements de santé du secteur public</t>
  </si>
  <si>
    <t>Proporción de casos sospechosos de malaria sometidos a una prueba parasitológica en establecimientos de salud del sector público</t>
  </si>
  <si>
    <t>Доля случаев с подозрением на малярию с проведением паразитологических тестов в государственных медицинских учреждениях</t>
  </si>
  <si>
    <t>Proportion of suspected malaria cases that receive a parasitological test in the community</t>
  </si>
  <si>
    <t>Proportion de cas suspects de paludisme soumis à un test parasitologique dans la communauté</t>
  </si>
  <si>
    <t>Proporción de casos sospechosos de malaria sometidos a una prueba parasitológica en la comunidad</t>
  </si>
  <si>
    <t>Доля случаев с подозрением на малярию с проведением паразитологических тестов в общинных медицинских учреждениях</t>
  </si>
  <si>
    <t>Proportion of suspected malaria cases that receive a parasitological test at private sector sites</t>
  </si>
  <si>
    <t>Proportion de cas suspects de paludisme soumis à un test parasitologique dans des locaux du secteur privé</t>
  </si>
  <si>
    <t>Proporción de casos sospechosos de malaria sometidos a una prueba parasitológica en centros del sector privado</t>
  </si>
  <si>
    <t>Доля случаев с подозрением на малярию с проведением паразитологических тестов в учреждениях частного сектора</t>
  </si>
  <si>
    <t>Proportion of confirmed malaria cases that received first-line antimalarial treatment according to national policy at public sector health facilities</t>
  </si>
  <si>
    <t>Proportion de cas de paludisme confirmés ayant reçu un traitement antipaludique de première intention, conformément à la politique nationale, dans des établissements de santé du secteur public</t>
  </si>
  <si>
    <t>Proporción de casos de malaria confirmados que han recibido tratamiento antipalúdico de primera línea de acuerdo con la política nacional en establecimientos de salud del sector público</t>
  </si>
  <si>
    <t>Доля подтвержденных случаев малярии с предоставлением противомалярийного лечения препаратами первого ряда в соответствии с национальной политикой в государственных медицинских учреждениях</t>
  </si>
  <si>
    <t>Proportion of confirmed malaria cases that received first-line antimalarial treatment according to national policy in the community</t>
  </si>
  <si>
    <t>Proportion de cas de paludisme confirmés ayant reçu un traitement antipaludique de première intention, conformément à la politique nationale, dans la communauté</t>
  </si>
  <si>
    <t>Proporción de casos confirmados de malaria que han recibido tratamiento antipalúdico de primera línea según la política nacional en la comunidad</t>
  </si>
  <si>
    <t>Доля подтвержденных случаев малярии с предоставлением противомалярийного лечения препаратами первого ряда в соответствии с национальной политикой в общинных медицинских учреждениях</t>
  </si>
  <si>
    <t>Proportion of confirmed malaria cases that received first-line antimalarial treatment according to national policy at private sector sites</t>
  </si>
  <si>
    <t>Proportion de cas de paludisme confirmés ayant reçu un traitement antipaludique de première intention, conformément à la politique nationale, dans des locaux du secteur privé</t>
  </si>
  <si>
    <t>Proporción de casos de malaria confirmados que han recibido tratamiento antipalúdico de primera línea de acuerdo con la política nacional en centros del sector privado</t>
  </si>
  <si>
    <t>Доля подтвержденных случаев малярии с предоставлением противомалярийного лечения препаратами первого ряда в соответствии с национальной политикой в учреждениях частного сектора</t>
  </si>
  <si>
    <t>Proportion of estimated malaria cases (presumed and confirmed) that received first line antimalarial treatment at public sector health facilities</t>
  </si>
  <si>
    <t>Proportion des cas estimés de paludisme (présumés et confirmés) ayant reçu un traitement antipaludique de première intention dans des établissements de santé du secteur public</t>
  </si>
  <si>
    <t>Proporción estimada de casos de malaria (supuestos y confirmados) que han recibido tratamiento antimalárico de primera línea en centros de salud del sector público</t>
  </si>
  <si>
    <t>Расчетная доля случаев малярии (предполагаемых и подтвержденных) с предоставлением противомалярийного лечения препаратами первого ряда в учреждениях здравоохранения государственного сектора</t>
  </si>
  <si>
    <t>Proportion of estimated malaria cases (presumed and confirmed) that received first line anti-malarial treatment in the community</t>
  </si>
  <si>
    <t>Proportion de cas estimés de paludisme (présumés et confirmés) ayant reçu un traitement antipaludique de première intention dans la communauté</t>
  </si>
  <si>
    <t>Proporción estimada de casos de malaria (supuestos y confirmados) que han recibido tratamiento antimalárico de primera línea en la comunidad</t>
  </si>
  <si>
    <t>Доля случаев заболевания малярией (предполагаемых и подтвержденных), при которых противомалярийное лечение препаратами первого ряда предоставляется на уровне местного сообщества</t>
  </si>
  <si>
    <t>Proportion of estimated malaria cases (presumed and confirmed) that received first line anti-malarial treatment at private sector sites</t>
  </si>
  <si>
    <t>Proportion de cas estimés de paludisme (présumés et confirmés) ayant reçu un traitement antipaludique de première intention dans des  locaux du secteur privé</t>
  </si>
  <si>
    <t>Proporción estimada de casos de malaria (supuestos y confirmados) que han recibido tratamiento antimalárico de primera línea en centros de salud del sector privado</t>
  </si>
  <si>
    <t>Доля случаев заболевания малярией (предполагаемых и подтвержденных), при которых противомалярийное лечение препаратами первого ряда предоставляется в учреждениях частного сектора</t>
  </si>
  <si>
    <t>Proportion d'établissements de santé sans rupture de stock des principaux produits de base au cours de la période de rapportage</t>
  </si>
  <si>
    <t>Pourcentage de foyers de paludisme ayant fait l'objet d’une enquête complète</t>
  </si>
  <si>
    <t>Proportion de femmes enceintes, fréquentant les centres de consultations prénatales, ayant reçu au moins trois doses de traitement préventif intermittent pour le paludisme</t>
  </si>
  <si>
    <t>Pourcentage d'entités du SNIS ou autres entités de rapportage de données de routine présentant leurs rapports dans les délais selon les directives nationales</t>
  </si>
  <si>
    <t xml:space="preserve">Proportion de rapports d'établissements reçus en fonction des rapports attendus au cours de la période de rapportage </t>
  </si>
  <si>
    <t>Disagg in PF</t>
  </si>
  <si>
    <t>*</t>
  </si>
  <si>
    <t>CatImpact, CatOutcome, CatCoverage: Corrected French translations for HIV, TB, and malaria.
CatCoverage: separated asterix identifying idicators to be disaggregated in PF.
Summary Budget: Locked sheet to avoid tampering.</t>
  </si>
  <si>
    <t>Latest version updated on December 2014</t>
  </si>
  <si>
    <t>Dernière version mise à jour en Décembre 2014</t>
  </si>
  <si>
    <t>Ultima versión actualizada: Diciembre, 2014</t>
  </si>
  <si>
    <t>Последнее обновление версии: Декабрь 2014</t>
  </si>
  <si>
    <t>Pour faire apparaître d’autres modules, cliquer sur les signes "+" dans la marge de gauche.</t>
  </si>
  <si>
    <t>To expand additional modules click the "+" signs in the left hand margin.</t>
  </si>
  <si>
    <t>Para expandir modulos adicionales, haga click en los signos "+" en el margen izquierdo.</t>
  </si>
  <si>
    <t>Чтобы расширить дополнительные модули щелкните на знак “+” в левом поле.</t>
  </si>
  <si>
    <r>
      <rPr>
        <b/>
        <u/>
        <sz val="10"/>
        <rFont val="Arial"/>
        <family val="2"/>
      </rPr>
      <t>English</t>
    </r>
    <r>
      <rPr>
        <b/>
        <sz val="10"/>
        <rFont val="Arial"/>
        <family val="2"/>
      </rPr>
      <t xml:space="preserve">: </t>
    </r>
    <r>
      <rPr>
        <sz val="10"/>
        <rFont val="Arial"/>
        <family val="2"/>
      </rPr>
      <t>Choose the language in the Framework tab (líne B6) and then update the component (line H6)</t>
    </r>
  </si>
  <si>
    <r>
      <rPr>
        <b/>
        <u/>
        <sz val="10"/>
        <rFont val="Arial"/>
        <family val="2"/>
      </rPr>
      <t>Français</t>
    </r>
    <r>
      <rPr>
        <b/>
        <sz val="10"/>
        <rFont val="Arial"/>
        <family val="2"/>
      </rPr>
      <t xml:space="preserve">: </t>
    </r>
    <r>
      <rPr>
        <sz val="10"/>
        <rFont val="Arial"/>
        <family val="2"/>
      </rPr>
      <t>Veuillez choisir la langue sur l'onglet Cadre (ligne B6), et après veuillez actualiser la composante (Ligne H6)</t>
    </r>
  </si>
  <si>
    <r>
      <rPr>
        <b/>
        <u/>
        <sz val="10"/>
        <rFont val="Arial"/>
        <family val="2"/>
      </rPr>
      <t>Español:</t>
    </r>
    <r>
      <rPr>
        <b/>
        <sz val="10"/>
        <rFont val="Arial"/>
        <family val="2"/>
      </rPr>
      <t xml:space="preserve"> </t>
    </r>
    <r>
      <rPr>
        <sz val="10"/>
        <rFont val="Arial"/>
        <family val="2"/>
      </rPr>
      <t>Seleccione el idioma en la hoja  Framework (línea B6) y después actualice el componente (línea H6)</t>
    </r>
  </si>
  <si>
    <r>
      <rPr>
        <b/>
        <u/>
        <sz val="10"/>
        <rFont val="Arial"/>
        <family val="2"/>
      </rPr>
      <t>Русский:</t>
    </r>
    <r>
      <rPr>
        <b/>
        <sz val="10"/>
        <rFont val="Arial"/>
        <family val="2"/>
      </rPr>
      <t xml:space="preserve"> </t>
    </r>
    <r>
      <rPr>
        <sz val="10"/>
        <rFont val="Arial"/>
        <family val="2"/>
      </rPr>
      <t>Выберите язык на вкладке «Framework» (Строка В6). Затем обновите ячейку компонента (Строка H6).</t>
    </r>
  </si>
  <si>
    <r>
      <rPr>
        <b/>
        <u/>
        <sz val="14"/>
        <rFont val="Arial"/>
        <family val="2"/>
      </rPr>
      <t>English</t>
    </r>
    <r>
      <rPr>
        <b/>
        <sz val="14"/>
        <rFont val="Arial"/>
        <family val="2"/>
      </rPr>
      <t xml:space="preserve">: </t>
    </r>
    <r>
      <rPr>
        <sz val="14"/>
        <rFont val="Arial"/>
        <family val="2"/>
      </rPr>
      <t>Choose the language in the Framework tab (líne B6) and then update the component (line H6)</t>
    </r>
  </si>
  <si>
    <r>
      <rPr>
        <b/>
        <u/>
        <sz val="14"/>
        <rFont val="Arial"/>
        <family val="2"/>
      </rPr>
      <t>Français</t>
    </r>
    <r>
      <rPr>
        <b/>
        <sz val="14"/>
        <rFont val="Arial"/>
        <family val="2"/>
      </rPr>
      <t xml:space="preserve">: </t>
    </r>
    <r>
      <rPr>
        <sz val="14"/>
        <rFont val="Arial"/>
        <family val="2"/>
      </rPr>
      <t>Veuillez choisir la langue sur l'onglet Cadre (ligne B6), et après veuillez actualiser la composante (Ligne H6)</t>
    </r>
  </si>
  <si>
    <r>
      <rPr>
        <b/>
        <u/>
        <sz val="14"/>
        <rFont val="Arial"/>
        <family val="2"/>
      </rPr>
      <t>Español:</t>
    </r>
    <r>
      <rPr>
        <b/>
        <sz val="14"/>
        <rFont val="Arial"/>
        <family val="2"/>
      </rPr>
      <t xml:space="preserve"> </t>
    </r>
    <r>
      <rPr>
        <sz val="14"/>
        <rFont val="Arial"/>
        <family val="2"/>
      </rPr>
      <t>Seleccione el idioma en la hoja  Framework (línea B6) y después actualice el componente (línea H6)</t>
    </r>
  </si>
  <si>
    <r>
      <rPr>
        <b/>
        <u/>
        <sz val="14"/>
        <rFont val="Arial"/>
        <family val="2"/>
      </rPr>
      <t>Русский:</t>
    </r>
    <r>
      <rPr>
        <b/>
        <sz val="14"/>
        <rFont val="Arial"/>
        <family val="2"/>
      </rPr>
      <t xml:space="preserve"> </t>
    </r>
    <r>
      <rPr>
        <sz val="14"/>
        <rFont val="Arial"/>
        <family val="2"/>
      </rPr>
      <t>Выберите язык на вкладке «Framework» (Строка В6). Затем обновите ячейку компонента (Строка H6).</t>
    </r>
  </si>
  <si>
    <r>
      <rPr>
        <b/>
        <u/>
        <sz val="14"/>
        <rFont val="Arial"/>
        <family val="2"/>
      </rPr>
      <t>Español</t>
    </r>
    <r>
      <rPr>
        <b/>
        <sz val="14"/>
        <rFont val="Arial"/>
        <family val="2"/>
      </rPr>
      <t xml:space="preserve">: </t>
    </r>
    <r>
      <rPr>
        <sz val="14"/>
        <rFont val="Arial"/>
        <family val="2"/>
      </rPr>
      <t>Seleccione el idioma en la hoja  Framework (línea B6) y después actualice el componente (línea H6)</t>
    </r>
  </si>
  <si>
    <r>
      <rPr>
        <b/>
        <u/>
        <sz val="12"/>
        <rFont val="Arial"/>
        <family val="2"/>
      </rPr>
      <t>English</t>
    </r>
    <r>
      <rPr>
        <b/>
        <sz val="12"/>
        <rFont val="Arial"/>
        <family val="2"/>
      </rPr>
      <t xml:space="preserve">: </t>
    </r>
    <r>
      <rPr>
        <sz val="12"/>
        <rFont val="Arial"/>
        <family val="2"/>
      </rPr>
      <t>Choose the language in the Framework tab (líne B6) and then update the component (line H6)</t>
    </r>
  </si>
  <si>
    <r>
      <rPr>
        <b/>
        <u/>
        <sz val="12"/>
        <rFont val="Arial"/>
        <family val="2"/>
      </rPr>
      <t>Français</t>
    </r>
    <r>
      <rPr>
        <b/>
        <sz val="12"/>
        <rFont val="Arial"/>
        <family val="2"/>
      </rPr>
      <t xml:space="preserve">: </t>
    </r>
    <r>
      <rPr>
        <sz val="12"/>
        <rFont val="Arial"/>
        <family val="2"/>
      </rPr>
      <t>Veuillez choisir la langue sur l'onglet Cadre (ligne B6), et après veuillez actualiser la composante (Ligne H6)</t>
    </r>
  </si>
  <si>
    <r>
      <rPr>
        <b/>
        <u/>
        <sz val="12"/>
        <rFont val="Arial"/>
        <family val="2"/>
      </rPr>
      <t>Español:</t>
    </r>
    <r>
      <rPr>
        <b/>
        <sz val="12"/>
        <rFont val="Arial"/>
        <family val="2"/>
      </rPr>
      <t xml:space="preserve"> </t>
    </r>
    <r>
      <rPr>
        <sz val="12"/>
        <rFont val="Arial"/>
        <family val="2"/>
      </rPr>
      <t>Seleccione el idioma en la hoja  Framework (línea B6) y después actualice el componente (línea H6)</t>
    </r>
  </si>
  <si>
    <r>
      <rPr>
        <b/>
        <u/>
        <sz val="12"/>
        <rFont val="Arial"/>
        <family val="2"/>
      </rPr>
      <t>Русский:</t>
    </r>
    <r>
      <rPr>
        <b/>
        <sz val="12"/>
        <rFont val="Arial"/>
        <family val="2"/>
      </rPr>
      <t xml:space="preserve"> </t>
    </r>
    <r>
      <rPr>
        <sz val="12"/>
        <rFont val="Arial"/>
        <family val="2"/>
      </rPr>
      <t>Выберите язык на вкладке «Framework» (Строка В6). Затем обновите ячейку компонента (Строка H6).</t>
    </r>
  </si>
  <si>
    <t>HIV I-11: Percentage of people who inject drugs who are living with HIV</t>
  </si>
  <si>
    <t>&lt;5%</t>
  </si>
  <si>
    <t>HIV I-10: Percentage of sex workers who are living with HIV</t>
  </si>
  <si>
    <t xml:space="preserve">HIV I-9a: Percentage of men who have sex with men who are living with HIV </t>
  </si>
  <si>
    <t>HIV O-6: Percentage of people who inject drugs reporting the use of sterile injecting equipment the last time they injected</t>
  </si>
  <si>
    <t>HIV O-4a: Percentage of men reporting the use of a condom the last time they had anal sex with a male partner</t>
  </si>
  <si>
    <t>HIV O-5: Percentage of sex workers reporting the use of a condom with their most recent client</t>
  </si>
  <si>
    <t>To improve access of key populations to quality HIV prevention and care services</t>
  </si>
  <si>
    <t>To improve detection of HIV and facilitated access to care and treatment</t>
  </si>
  <si>
    <t>To create supportive environment for sustainable HIV/AIDS response</t>
  </si>
  <si>
    <t xml:space="preserve">Maintaining the low prevalence of HIV and improving the quality of life of affected people through the improved cascade of HIV prevention and care services
</t>
  </si>
  <si>
    <t>Target population: PWID.  Geographic scope: 9 municipalities with the highest concentration of PWID: Pristina, Prizren, Gjilan, Peja, Mitrovica, Ferizaj, Gjakova, Vushtrri and Podujeva. Intervention implementation includes:
 - Routine offering of rapid HIV testing on outreach routes, in mobile and stationary service delivery units; The programme will aim to test 40% of all clients for HIV and introduce procedures necessary to offer semi-annual repeated VCT to all clients who tested negative in the past; 
- Design of a protocol and promotion of HIV testing by outreach workers and other frontline service providers;
- Strong link to care and treatment services for those who tested positive through dedicated personnel at KAPHA and clinical facilities.</t>
  </si>
  <si>
    <t xml:space="preserve">Target population: PWID.  Geographic scope:  9 municipalities with the highest concentration of PWID: Pristina, Prizren, Gjilan, Peja, Mitrovica, Ferizaj, Gjakova, Vushtrri and Podujeva.
The programme will aim to test 40% of all reached clients for HCV and 15% for HBV  in mobile and stationary service delivery units and introduce procedures necessary to offer repeated testing for clients who tested negative in the past. </t>
  </si>
  <si>
    <r>
      <t xml:space="preserve">Target population: </t>
    </r>
    <r>
      <rPr>
        <b/>
        <sz val="10"/>
        <rFont val="Arial"/>
        <family val="2"/>
        <charset val="204"/>
      </rPr>
      <t>MSM.</t>
    </r>
    <r>
      <rPr>
        <sz val="10"/>
        <rFont val="Arial"/>
        <family val="2"/>
      </rPr>
      <t xml:space="preserve">  Geographic scope: 9 municipalities with the highest concentration of MSM: Pristina, Prizren, Gjilan, Peja, Mitrovica, Ferizaj, Gjakova, Vushtrri and Podujeva.
The programme will aim to test 40% of all clients for HIV and introduce procedures necessary to offer semi-annual repeated VCT to all clients who tested negative in the past by routine offering of rapid HIV testing in mobile and stationary service delivery units. Design of a protocol and promotion of HIV testing by outreach workers and other frontline service providers will be done as part of this intervention. </t>
    </r>
  </si>
  <si>
    <r>
      <t xml:space="preserve">Target population: </t>
    </r>
    <r>
      <rPr>
        <b/>
        <sz val="10"/>
        <rFont val="Arial"/>
        <family val="2"/>
        <charset val="204"/>
      </rPr>
      <t>MSM.</t>
    </r>
    <r>
      <rPr>
        <sz val="10"/>
        <rFont val="Arial"/>
        <family val="2"/>
      </rPr>
      <t xml:space="preserve"> Geographic scope:  9 municipalities with the highest concentration of MSM: Pristina, Prizren, Gjilan, Peja, Mitrovica, Ferizaj, Gjakova, Vushtrri and Podujeva. 
HBV testing of 10% of MSM reached with HIV prevention programs  included in 'above' allocation. </t>
    </r>
  </si>
  <si>
    <r>
      <t xml:space="preserve">Target population: </t>
    </r>
    <r>
      <rPr>
        <b/>
        <sz val="10"/>
        <rFont val="Arial"/>
        <family val="2"/>
        <charset val="204"/>
      </rPr>
      <t>MSM.</t>
    </r>
    <r>
      <rPr>
        <sz val="10"/>
        <rFont val="Arial"/>
        <family val="2"/>
      </rPr>
      <t xml:space="preserve">  </t>
    </r>
    <r>
      <rPr>
        <sz val="10"/>
        <rFont val="Arial"/>
        <family val="2"/>
        <charset val="204"/>
      </rPr>
      <t>Geographic scope: 9 municipalities with the highest concentration of MSM: Pristina, Prizren, Gjilan, Peja, Mitrovica, Ferizaj, Gjakova, Vushtrri and Podujeva.</t>
    </r>
    <r>
      <rPr>
        <sz val="10"/>
        <rFont val="Arial"/>
        <family val="2"/>
      </rPr>
      <t xml:space="preserve">
Behaviour change communication work with clients through structured verbal interaction and distribution of quality printed IEC materials developed with participation of [prospective] clients. Verbal interaction between frontline outreach staff and service providers will be regulated by well-structured protocols prescribing the methods (including individual and group sessions as well as peer-based communication), thematic spectrum, regularity, and key contents of such communication. Introduction/strengthening of secondary service delivery will be provided. This includes identification of key population activists who are enthusiastic about the principles and objectives of the programme and are willing to support reaching out to their peers and the delivery of HIV prevention and care services. Secondary service providers are trained, supervised and supported by outreach/social workers, receive remuneration/stipend for their work, and operate in accordance with approved ToR, which also regulate their communication with clients
</t>
    </r>
  </si>
  <si>
    <t>Intervention contains funds required for procurement of condoms ('main allocation') and lubricants ('above allocation'). It is planned to distribute 150 condoms and 150 lubricants per client per year at average. Procurement prices are derived from actual prices, minimum prices are taken.</t>
  </si>
  <si>
    <t>Intervention contains funds required for condoms and lubricants procurement ('main allocation'). It is planned to distribute 100 condoms and 100 lubricants per client per year at average. Procurement prices are derived from actual prices, minimum prices are taken.</t>
  </si>
  <si>
    <t xml:space="preserve">Target population: migrants, vulnerable women and girls, and underserved ethnic minorities - Roma, Ashkali and Egyptian (RAE). The activities targeting RAE communities will reach people aged 15 to 49 and will focus in Lipjan, Ferizaj, Fushe Kosove, Obiliq, South Mitrovica, Gjakova, Istog, Peja and Klina municipalities. The activities targeting vulnerable women and girls will reach people aged 15 to 24 and will focus in Decan, Kacaniku, Kaminica, Skenderaj, Shtimje and Viti.
Implementation approach:
- Negotiations with free-of-charge condom supplies;
- Inclusion of condom use and other relevant sexual and reproductive health information in the thematic spectrum of verbal and printed BCC;
- Distribution of limited number of condoms.
</t>
  </si>
  <si>
    <t>Intervention contains funds required for procurement of condoms ('main allocation'). It is planned to distribute 2 condoms per client per year at average. Procurement prices are derived from actual prices, minimum prices are taken.</t>
  </si>
  <si>
    <t>It is planned to organize study visit for 5 prison service providers, provide HCV and HBV testing for 5% of prisoners per year. Funds necessary for study visits and HCV and HBV rapid tests procurement included in 'above allocation'.</t>
  </si>
  <si>
    <r>
      <t xml:space="preserve">Target population: PLWH.
Geographical scope: </t>
    </r>
    <r>
      <rPr>
        <sz val="10"/>
        <color rgb="FFFF0000"/>
        <rFont val="Arial"/>
        <family val="2"/>
        <charset val="204"/>
      </rPr>
      <t xml:space="preserve">all regions of Kosovo.
</t>
    </r>
    <r>
      <rPr>
        <sz val="10"/>
        <rFont val="Arial"/>
        <family val="2"/>
        <charset val="204"/>
      </rPr>
      <t>Implementation approach: Provided by the government</t>
    </r>
  </si>
  <si>
    <r>
      <t xml:space="preserve">Target population: PLWH.
Geographical scope: </t>
    </r>
    <r>
      <rPr>
        <sz val="10"/>
        <color rgb="FFFF0000"/>
        <rFont val="Arial"/>
        <family val="2"/>
        <charset val="204"/>
      </rPr>
      <t xml:space="preserve">all regions of Kosovo.
</t>
    </r>
    <r>
      <rPr>
        <sz val="10"/>
        <rFont val="Arial"/>
        <family val="2"/>
        <charset val="204"/>
      </rPr>
      <t xml:space="preserve">Implementation approach: Essential humanitarian aid to clients (personal hygiene supplies and basic nutrition support) </t>
    </r>
  </si>
  <si>
    <r>
      <t xml:space="preserve">Target population: PLWH.
Geographical scope: </t>
    </r>
    <r>
      <rPr>
        <sz val="10"/>
        <color rgb="FFFF0000"/>
        <rFont val="Arial"/>
        <family val="2"/>
        <charset val="204"/>
      </rPr>
      <t xml:space="preserve">all regions of Kosovo.
</t>
    </r>
    <r>
      <rPr>
        <sz val="10"/>
        <rFont val="Arial"/>
        <family val="2"/>
        <charset val="204"/>
      </rPr>
      <t>Implementation approach: Involvement of PLHIV peer supporters in the case management of PLHIV to facilitate access to pre-art care. Linkages and clear referral mechanisms between organisations administering HIV tests and KAPHA or local initiative groups of PLHIV activists.</t>
    </r>
  </si>
  <si>
    <r>
      <t xml:space="preserve">Target population: PLWH.
Geographical scope: </t>
    </r>
    <r>
      <rPr>
        <sz val="10"/>
        <color rgb="FFFF0000"/>
        <rFont val="Arial"/>
        <family val="2"/>
        <charset val="204"/>
      </rPr>
      <t xml:space="preserve">all regions of Kosovo.
</t>
    </r>
    <r>
      <rPr>
        <sz val="10"/>
        <rFont val="Arial"/>
        <family val="2"/>
        <charset val="204"/>
      </rPr>
      <t xml:space="preserve">Implementation approach: 
- Development of psychosocial support and counselling algorithms and protocols to be utilised by peer support workers;
-Negotiating and reaching agreements among stakeholders regarding the roles of civil society organisations and PLHIV community in the delivery of psychosocial support and other services including identification of potential patients and the overall comprehensive case management including supporting access of PLHIV to the required outpatient and in-patient care.  
</t>
    </r>
  </si>
  <si>
    <r>
      <t xml:space="preserve">Target population: PLWH.
Geographical scope: </t>
    </r>
    <r>
      <rPr>
        <sz val="10"/>
        <color rgb="FFFF0000"/>
        <rFont val="Arial"/>
        <family val="2"/>
        <charset val="204"/>
      </rPr>
      <t xml:space="preserve">all regions of Kosovo.
</t>
    </r>
    <r>
      <rPr>
        <sz val="10"/>
        <rFont val="Arial"/>
        <family val="2"/>
        <charset val="204"/>
      </rPr>
      <t>Implementation approach: Universal screening of PLHIV for Tuberculosis. The required laboratory testing is covered by the governmental funding.</t>
    </r>
  </si>
  <si>
    <r>
      <t xml:space="preserve">Target population: PLWH.
Geographical scope: </t>
    </r>
    <r>
      <rPr>
        <sz val="10"/>
        <color rgb="FFFF0000"/>
        <rFont val="Arial"/>
        <family val="2"/>
        <charset val="204"/>
      </rPr>
      <t xml:space="preserve">all regions of Kosovo.  </t>
    </r>
    <r>
      <rPr>
        <sz val="10"/>
        <rFont val="Arial"/>
        <family val="2"/>
      </rPr>
      <t xml:space="preserve">
Implementation approach: 
- Involvement of PLHIV (KAPHA or local initiative groups of PLHIV activists) in monitoring of treatment quality, admission procedures, as well as access to psychosocial and other support required to enrol and successfully retain in treatment; These activities also relate to access to the required opportunistic infection diagnosis and treatment irrespective of the source of funding or medicines;
- Involvement of PLHIV activists with support from the programme advocacy officers in issues related to procurement and supply chain management and control over functioning of risk management mechanisms designed to ensure uninterrupted supply of ARV and other necessary health products taking into account the projected uptake of new patients.</t>
    </r>
  </si>
  <si>
    <t>Technical Assistance for Procurement and supply chain management as well as training on good storage practice in Y1 include in the ‘main allocation’ budget of Intervention. Costs are based on the existing market prices, average costs from previous years and estimation about number of days required for such TA.</t>
  </si>
  <si>
    <t>Baseline is based on the Prishtina and Prizren data</t>
  </si>
  <si>
    <t>Baseline is based on the Ferizaj data</t>
  </si>
  <si>
    <t>Baseline is based on the Prishtina data</t>
  </si>
  <si>
    <t xml:space="preserve">Costs are based on the average costs from previous years adjusted by the existing market prices and assumptions about possible optimization. </t>
  </si>
  <si>
    <t xml:space="preserve">Under the ‘main allocation’ are planned to finance such activities as: legal consultation and support, advocacy implementation (staff costs), press-conferences or public events (once per year).
Costs are based on the average costs from previous years adjusted by the existing market prices. </t>
  </si>
  <si>
    <t xml:space="preserve">Numerator: Number of PWID who report using sterile injecting equipment the last time they injected drugs. 
Denominator: Number of PWID who report injecting drugs in the last month. </t>
  </si>
  <si>
    <t>Numerator: Number of MSM who reported that a condom was used the last time they had anal sex. 
Denominator: Number of MSM who reported having had anal sex with a male partner in the last six months.</t>
  </si>
  <si>
    <t xml:space="preserve"> Numerator: Number of sex workers who reported that a condom was used with their last client. 
Denominator: Number of sex workers who reported having sex in the last 12 months. </t>
  </si>
  <si>
    <t>Intervention budget includes costs for HIV rapid tests procurement. This activity is budgeted in 'main allocation'. It is assumed that 40% of all reached PWIDs will be tested at list once per year. Procurement prices are based on the market prices, minimum prices are taken.
Budget ('allocation') also include costs for Introduction of a Mobile service delivery unit (adaptation of Unit specifications, procurement of a vehicle and installation of necessary equipment, finalisation of schedules in close collaboration with other SRs, maintenance of the Unit).</t>
  </si>
  <si>
    <t>Number of individuals receiving Opioid Substitution Therapy</t>
  </si>
  <si>
    <t>Percentage of prison inmates reached with HIV prevention programs - defined package of services - individual and/or smaller group level</t>
  </si>
  <si>
    <t>Number of people living with HIV/AIDS who receive care and support services outside facilities</t>
  </si>
  <si>
    <t>One training are budgeted in the ‘main allocation’.
Costs are based on the average costs from previous years adjusted by the existing market prices.</t>
  </si>
  <si>
    <t>Jul - Dec 2015</t>
  </si>
  <si>
    <t>Jan-Dec 2016</t>
  </si>
  <si>
    <t>Jan-Dec 2017</t>
  </si>
  <si>
    <t>Module #</t>
  </si>
  <si>
    <t>KP</t>
  </si>
  <si>
    <t>No.</t>
  </si>
  <si>
    <t>Cost Input Name</t>
  </si>
  <si>
    <t>Cost Grouping</t>
  </si>
  <si>
    <t>Measurement unit</t>
  </si>
  <si>
    <t>Targets for PSM</t>
  </si>
  <si>
    <t>Y1 Unit Cost</t>
  </si>
  <si>
    <t>Y2 Unit Cost</t>
  </si>
  <si>
    <t>Y3 Unit Cost</t>
  </si>
  <si>
    <t>Y1 Quantity</t>
  </si>
  <si>
    <t>Y2 Quantity</t>
  </si>
  <si>
    <t>Y3 Quantity</t>
  </si>
  <si>
    <t>Total amount</t>
  </si>
  <si>
    <t>PWID</t>
  </si>
  <si>
    <t>Project Coordinator</t>
  </si>
  <si>
    <t>1.1 Salaries - program management</t>
  </si>
  <si>
    <t>1.0 Human Resources (HR)</t>
  </si>
  <si>
    <t>Month</t>
  </si>
  <si>
    <t>Social workers</t>
  </si>
  <si>
    <t>1.2 Salaries - outreach workers, medical staff and other service providers</t>
  </si>
  <si>
    <t>Ex-addicts/facilitators</t>
  </si>
  <si>
    <t>Incentives for Peer Educators NSEP outreach work</t>
  </si>
  <si>
    <t>Medical nurse</t>
  </si>
  <si>
    <t>Medical doctor</t>
  </si>
  <si>
    <t>Psychologist in Prishtina</t>
  </si>
  <si>
    <t>Manager of multidisciplinary centre, in drop-in center  (average costs)</t>
  </si>
  <si>
    <t>Finance Officer</t>
  </si>
  <si>
    <t>Training for Social workers</t>
  </si>
  <si>
    <t>2.1 Training related per diems/transport/other costs</t>
  </si>
  <si>
    <t>2.0 Travel related costs (TRC)</t>
  </si>
  <si>
    <t>event</t>
  </si>
  <si>
    <t>IEC materials development and printing with participation of [prospective] clients (brochure)</t>
  </si>
  <si>
    <t>10.1 Printed materials (forms, books, guidelines, brochure, leaflets...)</t>
  </si>
  <si>
    <t>10.0 Communication Material and Publications (CMP)</t>
  </si>
  <si>
    <t>Copy</t>
  </si>
  <si>
    <t>IEC materials development and printing with participation of [prospective] clients (leaflet)</t>
  </si>
  <si>
    <t>PDI: Incentives to clients</t>
  </si>
  <si>
    <t>12.3 Cash incentives to patients/counsellors/mediators</t>
  </si>
  <si>
    <t>12.0 Living support to client/ target population (LSCTP)</t>
  </si>
  <si>
    <t>Client</t>
  </si>
  <si>
    <t>TA support for PDI and materials development</t>
  </si>
  <si>
    <t>3.1 TA Fees - Consultants</t>
  </si>
  <si>
    <t>3.0 External Professional services (EPS)</t>
  </si>
  <si>
    <t>visit</t>
  </si>
  <si>
    <t>2.2 Technical Assistance related per diems/transport/other costs</t>
  </si>
  <si>
    <t>PDI Training</t>
  </si>
  <si>
    <t>Overdose Prevention Training</t>
  </si>
  <si>
    <t>Procurement of Naloxone</t>
  </si>
  <si>
    <t>4.7 Other medicines</t>
  </si>
  <si>
    <t>4.0 Health Products - Pharmaceutical Products (HPPP)</t>
  </si>
  <si>
    <t>Naloxone</t>
  </si>
  <si>
    <t>Improve working conditions</t>
  </si>
  <si>
    <t>11.4 Other PA costs</t>
  </si>
  <si>
    <t>11.0 Programme Administration costs (PA)</t>
  </si>
  <si>
    <t>Year</t>
  </si>
  <si>
    <t>Rent for Multidisciplinary centre in Prishtina and drop-in centres in Prizren and Gjilan</t>
  </si>
  <si>
    <t>11.1  Office related costs</t>
  </si>
  <si>
    <t>Utilities for Multidisciplinary centre in Prishtina and drop-in centres in Prizren and Gjilan</t>
  </si>
  <si>
    <t>Maintenance and repair costs for three centers in Prishtina,Prizren,and Gjilan</t>
  </si>
  <si>
    <t>8.2 Renovation/constructions</t>
  </si>
  <si>
    <t>8.0 Infrastructure (INF)</t>
  </si>
  <si>
    <t xml:space="preserve">Security </t>
  </si>
  <si>
    <t>Office supplies for three centres</t>
  </si>
  <si>
    <t>Bank Charges</t>
  </si>
  <si>
    <t>Communication costs for Multidisciplinary centre in Prishtina and drop-in centres in Prizren and Gjilan</t>
  </si>
  <si>
    <t>Fuel for car</t>
  </si>
  <si>
    <t>2.5 Other Transportation costs</t>
  </si>
  <si>
    <t>Refreshment for service point</t>
  </si>
  <si>
    <t>Cleaning and hygienic material for Multidisciplinary centre</t>
  </si>
  <si>
    <t>Procurement of medications for SMT treatment</t>
  </si>
  <si>
    <t>4.4 Opioid substitution medicines</t>
  </si>
  <si>
    <t>person per year</t>
  </si>
  <si>
    <t>Psychiatrist, Medical doctor</t>
  </si>
  <si>
    <t>Training for staff who provide OST (MMT)</t>
  </si>
  <si>
    <t>Study visit (MMT)</t>
  </si>
  <si>
    <t>Manual dispenser procurement</t>
  </si>
  <si>
    <t>6.6 Other health equipment</t>
  </si>
  <si>
    <t>6.0 Health Products - Equipment (HPE)</t>
  </si>
  <si>
    <t>item</t>
  </si>
  <si>
    <t>Re-equipment for OST sites (furniture and refrigerator  procurement)</t>
  </si>
  <si>
    <t>8.1 Furniture</t>
  </si>
  <si>
    <t>Re-equipment for OST sites (IT procurement)</t>
  </si>
  <si>
    <t>9.1 IT - Computers, computer equipment, Software and applications</t>
  </si>
  <si>
    <t>9.0 Non-health equipment (NHP)</t>
  </si>
  <si>
    <t>Procurement of Condoms</t>
  </si>
  <si>
    <t>5.2 Condoms - Male</t>
  </si>
  <si>
    <t>5.0 Health Products - Non-Pharmaceuticals (HPNP)</t>
  </si>
  <si>
    <t>Condoms</t>
  </si>
  <si>
    <t>Procurement of RAPID TESTS HIV</t>
  </si>
  <si>
    <t>5.4 Rapid Diagnostic Test</t>
  </si>
  <si>
    <t>RAPID TESTS HIV</t>
  </si>
  <si>
    <t>Procurement of RAPID TESTS HepB</t>
  </si>
  <si>
    <t>RAPID TESTS HepB</t>
  </si>
  <si>
    <t>Procurement of RAPID TESTS HepC</t>
  </si>
  <si>
    <t>RAPID TESTS HepC</t>
  </si>
  <si>
    <t>Procurement of Inecting SET Equipment (Syringe and Needle)</t>
  </si>
  <si>
    <t>5.7 Syringes and needles</t>
  </si>
  <si>
    <t>Inecting SET Equipment (Syringe and Needle)</t>
  </si>
  <si>
    <t>Procurement of Alcohol swab</t>
  </si>
  <si>
    <t>5.8 Other consumables</t>
  </si>
  <si>
    <t>Alcohol swab</t>
  </si>
  <si>
    <t>Procurement of Destilated water</t>
  </si>
  <si>
    <t>Destilated water</t>
  </si>
  <si>
    <t>Procurement of Disinfectant</t>
  </si>
  <si>
    <t>Disinfectant</t>
  </si>
  <si>
    <t xml:space="preserve">Procurement and re-equipment of vans for mobile services </t>
  </si>
  <si>
    <t>9.2 Vehicles</t>
  </si>
  <si>
    <t>MA</t>
  </si>
  <si>
    <t>Mobile Ambulance support and maintenance</t>
  </si>
  <si>
    <t>9.4 Maintenance and service costs non-health equipment</t>
  </si>
  <si>
    <t>MSM</t>
  </si>
  <si>
    <t>VCT Counselor</t>
  </si>
  <si>
    <t>Coordinator of Drop-in Service Centre</t>
  </si>
  <si>
    <t>Project Assistant</t>
  </si>
  <si>
    <t>Finance Assistant</t>
  </si>
  <si>
    <t>Logistician</t>
  </si>
  <si>
    <t>Outreach peer educators at MSM venues</t>
  </si>
  <si>
    <t>Maintenance and repair costs of the office</t>
  </si>
  <si>
    <t>Quarter</t>
  </si>
  <si>
    <t>Office supplies</t>
  </si>
  <si>
    <t>Rent of Drop-in Service Centre</t>
  </si>
  <si>
    <t>Security of the Drop-in Center</t>
  </si>
  <si>
    <t>Communication costs</t>
  </si>
  <si>
    <t>Utilities</t>
  </si>
  <si>
    <t>Refreshment for Drop-in Service Centre</t>
  </si>
  <si>
    <t>Cleaning and hygienic material for service point</t>
  </si>
  <si>
    <t>Regular monitoring visits to MSM venues</t>
  </si>
  <si>
    <t>2.3 Supervision/surveys/data collection related per diems/transport/other costs</t>
  </si>
  <si>
    <t>Procurement of Lubricants</t>
  </si>
  <si>
    <t>Lubricants</t>
  </si>
  <si>
    <t>CSW</t>
  </si>
  <si>
    <t>Admin/Logisitic Assitatnt</t>
  </si>
  <si>
    <t>Outreach Activity to SW</t>
  </si>
  <si>
    <t>Rent of management office</t>
  </si>
  <si>
    <t>Refreshments for office</t>
  </si>
  <si>
    <t>Procurement of TESTS Syphilis</t>
  </si>
  <si>
    <t>TESTS Syphilis</t>
  </si>
  <si>
    <t>Procurement of Gynecological  checkup</t>
  </si>
  <si>
    <t>12.2 Food and care packages</t>
  </si>
  <si>
    <t>Gynecological  checkup</t>
  </si>
  <si>
    <t>PRISON</t>
  </si>
  <si>
    <t>Bank charges</t>
  </si>
  <si>
    <t>Study visit for prisons' staff</t>
  </si>
  <si>
    <t>Young women&amp;RAE</t>
  </si>
  <si>
    <t>Open discussions per year (per-diems and transportation for peer-educators)</t>
  </si>
  <si>
    <t>2.4 Meeting/Advocacy related per diems/transport/other costs</t>
  </si>
  <si>
    <t>person*event</t>
  </si>
  <si>
    <t>Info point stands per year</t>
  </si>
  <si>
    <t xml:space="preserve">Small scale grants – to local based organizations and associations per year </t>
  </si>
  <si>
    <t>grant</t>
  </si>
  <si>
    <t xml:space="preserve">VCT Outreach and referral activities </t>
  </si>
  <si>
    <t>Media outreach and presence: Radio shows in local radio stations, TV and Radio shows, documentary, TV and Radio ads, online media</t>
  </si>
  <si>
    <t>10.2 Television/Radio spots and programmes</t>
  </si>
  <si>
    <t>WAD event</t>
  </si>
  <si>
    <t>Voluntary development and maintenance of website section for youth</t>
  </si>
  <si>
    <t>IEC materials development and printing with participation of [prospective] clients (leaflet, etc.)</t>
  </si>
  <si>
    <t>Financial/Office Manager</t>
  </si>
  <si>
    <t>Grant coordinator</t>
  </si>
  <si>
    <t>Field Assistant</t>
  </si>
  <si>
    <t>Office rent</t>
  </si>
  <si>
    <t>PLWH</t>
  </si>
  <si>
    <t>Psychologist/Social Worker</t>
  </si>
  <si>
    <t>Finance assistant</t>
  </si>
  <si>
    <t>Medical consultant</t>
  </si>
  <si>
    <t>Office cleaner</t>
  </si>
  <si>
    <t>Rent of office and service point</t>
  </si>
  <si>
    <t>Refreshment for centre</t>
  </si>
  <si>
    <t>Cleaning and hygienic material for centre</t>
  </si>
  <si>
    <t>Office security</t>
  </si>
  <si>
    <t>Provide "Special Support Packages" to PLHIV</t>
  </si>
  <si>
    <t>Packages</t>
  </si>
  <si>
    <t>HIV viral load testing machine</t>
  </si>
  <si>
    <t>6.2 HIV Viral Load analyser/accessories</t>
  </si>
  <si>
    <t>Infectious Disease Clinic requirement (furniture)</t>
  </si>
  <si>
    <t>Infectious Disease Clinic requirement (IT procurement)</t>
  </si>
  <si>
    <t>All</t>
  </si>
  <si>
    <t>TA support for PSCM</t>
  </si>
  <si>
    <t>Trainings on good storage practice</t>
  </si>
  <si>
    <t>HSS: Health information systems and M&amp;E</t>
  </si>
  <si>
    <t>TA support for monitoring and reporting</t>
  </si>
  <si>
    <t>Training about  monitoring and reporting</t>
  </si>
  <si>
    <t>Participation in international wokrshop regarding MAE</t>
  </si>
  <si>
    <t>Study on HIV/STI/HCV prevalence and behavior surveillance (PWID, SW)</t>
  </si>
  <si>
    <t>Study on HIV/STI/HCV prevalence and behavior surveillance (MSM)</t>
  </si>
  <si>
    <t>CSW size estimation</t>
  </si>
  <si>
    <t>MSM and PWID size estimation</t>
  </si>
  <si>
    <t>Operational research (Prisoners, RAE)</t>
  </si>
  <si>
    <t>Legal consultation and support</t>
  </si>
  <si>
    <t>month</t>
  </si>
  <si>
    <t>Advocacy implementation (staff)</t>
  </si>
  <si>
    <t>Press-conferences and public events</t>
  </si>
  <si>
    <t>PR/PMU</t>
  </si>
  <si>
    <t>CDF Executive Director</t>
  </si>
  <si>
    <t xml:space="preserve">CDF Finance Manager </t>
  </si>
  <si>
    <t>CDF Procurement Manager</t>
  </si>
  <si>
    <t xml:space="preserve">CDF IT </t>
  </si>
  <si>
    <t>National M&amp;E Officer</t>
  </si>
  <si>
    <t>PMU Manager</t>
  </si>
  <si>
    <t>Procurement Officer</t>
  </si>
  <si>
    <t>M&amp;E Officer</t>
  </si>
  <si>
    <t>M&amp;E Assistant</t>
  </si>
  <si>
    <t>VCT Coordinator</t>
  </si>
  <si>
    <t>Driver/Logistician</t>
  </si>
  <si>
    <t>Housekeaper</t>
  </si>
  <si>
    <t>Procurement and supply of goods and materials</t>
  </si>
  <si>
    <t>7.7 Other PSM costs</t>
  </si>
  <si>
    <t>7.0 Procurement and Supply-Chain Management costs (PSM)</t>
  </si>
  <si>
    <t>Maintenance and repair of program vehicle</t>
  </si>
  <si>
    <t>Vehicles</t>
  </si>
  <si>
    <t>Maintenance and repair costs of Work office</t>
  </si>
  <si>
    <t>8.3 Infrastructure maintenance and other INF costs</t>
  </si>
  <si>
    <t>Per quarter</t>
  </si>
  <si>
    <t>Place of parking program vehicle</t>
  </si>
  <si>
    <t>Rent for office space (inc.CDF premises)</t>
  </si>
  <si>
    <t>Refreshment for PMU</t>
  </si>
  <si>
    <t>Cleaning and hygenic material</t>
  </si>
  <si>
    <t>Security of PMU premises</t>
  </si>
  <si>
    <t>Auditing</t>
  </si>
  <si>
    <t>3.3 External audit fees</t>
  </si>
  <si>
    <r>
      <t xml:space="preserve">Target population: </t>
    </r>
    <r>
      <rPr>
        <b/>
        <sz val="10"/>
        <rFont val="Arial"/>
        <family val="2"/>
        <charset val="204"/>
      </rPr>
      <t>Prisoners.</t>
    </r>
    <r>
      <rPr>
        <sz val="10"/>
        <rFont val="Arial"/>
        <family val="2"/>
      </rPr>
      <t xml:space="preserve">  Geographic scope: penitentiary institutions in Kosovo. 
Implementation approach:
-Thorough revision of protocols for the delivery of MMT services;
- Training of health officers in the delivery of MMT services;
- Study visits for prison service providers to sites where these services are well functioning (indicatively – Slovenia); 
- HBV and HCV testing.
</t>
    </r>
  </si>
  <si>
    <r>
      <t xml:space="preserve">Target population: </t>
    </r>
    <r>
      <rPr>
        <b/>
        <sz val="10"/>
        <rFont val="Arial"/>
        <family val="2"/>
        <charset val="204"/>
      </rPr>
      <t>migrants, vulnerable women and girls, and underserved ethnic minorities - Roma, Ashkali and Egyptian (RAE).</t>
    </r>
    <r>
      <rPr>
        <sz val="10"/>
        <rFont val="Arial"/>
        <family val="2"/>
      </rPr>
      <t xml:space="preserve"> 
Implementation approach:
- VCT service delivery during events; 
- Design of a protocol and promotion of HIV testing by outreach workers and other frontline service providers;
- Routine offering of rapid HIV testing on outreach routes, in mobile and stationary service delivery units; 
- Strong link to care and treatment services for those who tested positive through dedicated personnel at KAPHA and clinical facilities.
Target population: </t>
    </r>
    <r>
      <rPr>
        <b/>
        <sz val="10"/>
        <rFont val="Arial"/>
        <family val="2"/>
        <charset val="204"/>
      </rPr>
      <t xml:space="preserve">Prisoners. </t>
    </r>
    <r>
      <rPr>
        <sz val="10"/>
        <rFont val="Arial"/>
        <family val="2"/>
      </rPr>
      <t xml:space="preserve"> Geographic scope: penitentiary institutions in Kosovo. 
Implementation approach:
- Design of a protocol and promotion of HIV testing by health/peer-outreach workers;
- Routine offering of rapid HIV testing to prisoners; 
- Clear algorithm for accessing care and treatment services for those who tested positive.</t>
    </r>
  </si>
  <si>
    <r>
      <rPr>
        <b/>
        <u/>
        <sz val="10"/>
        <rFont val="Arial"/>
        <family val="2"/>
        <charset val="204"/>
      </rPr>
      <t>Target population: migrants, vulnerable women and girls, and RAE</t>
    </r>
    <r>
      <rPr>
        <sz val="10"/>
        <rFont val="Arial"/>
        <family val="2"/>
      </rPr>
      <t xml:space="preserve">
Intervention budget ('main allocation') includes costs for HIV rapid tests procurement and costs for VCT Outreach and referral activities conduction. This activity is budgeted in 'main allocation'. It is assumed that 50 person will be tested in Y1, 100 in Y2 and Y3.
Target population: </t>
    </r>
    <r>
      <rPr>
        <b/>
        <u/>
        <sz val="10"/>
        <rFont val="Arial"/>
        <family val="2"/>
        <charset val="204"/>
      </rPr>
      <t>Prisoners.</t>
    </r>
    <r>
      <rPr>
        <sz val="10"/>
        <rFont val="Arial"/>
        <family val="2"/>
      </rPr>
      <t xml:space="preserve"> 
Intervention budget ('main allocation') includes costs for HIV rapid tests procurement. It is assumed that 40% of reached prisoners in average will be tested per year.</t>
    </r>
  </si>
  <si>
    <t>Infectious Disease Clinic requirement are budgeted in ‘above allocation’.</t>
  </si>
  <si>
    <r>
      <t xml:space="preserve">Target population: PLWH.
Geographical scope: </t>
    </r>
    <r>
      <rPr>
        <sz val="10"/>
        <color rgb="FFFF0000"/>
        <rFont val="Arial"/>
        <family val="2"/>
        <charset val="204"/>
      </rPr>
      <t xml:space="preserve">all regions of Kosovo.
</t>
    </r>
    <r>
      <rPr>
        <sz val="10"/>
        <rFont val="Arial"/>
        <family val="2"/>
        <charset val="204"/>
      </rPr>
      <t>Implementation approach: Infectious Disease Clinic requirement</t>
    </r>
  </si>
  <si>
    <r>
      <t>Target population: F</t>
    </r>
    <r>
      <rPr>
        <b/>
        <sz val="10"/>
        <rFont val="Arial"/>
        <family val="2"/>
      </rPr>
      <t>SW</t>
    </r>
    <r>
      <rPr>
        <sz val="10"/>
        <rFont val="Arial"/>
        <family val="2"/>
      </rPr>
      <t>. 
Peer-driven interventions (PDI) will be conducted in Pristina (2015) and at least two other municipalities. The interventions are expected to establish contacts with 150 new clients within the first 6 months of implementation. During the Y2 and Y3 it is planed to reach 450 new clients per each year. PDI implementation will allow for the increase in coverage of CSW HIV prevention services to 1000 within the first 6 months of the programme implementation with further coverage increase to reach 1900 at the end of Y3.</t>
    </r>
  </si>
  <si>
    <t>The service package provided to prisoners includes provision of basic information by health service providers with regards to the HIV, HCV and HBV prevention, HIV risk reduction communication, referral to VCT, referral to Opioid Substitution Therapy (OST). Regular medical check-ups are provided to prisoners as per prison regulations. In this context is also provided STI diagnosis and treatment in prison hospital in accordance to prisoners' needs. The current number of prisoners according to the Ministry of Justice is 1,380. The capacities of prisons are for 1,600 inmates, while in reality there are 6,000 - 7,000 imprisoned people per year. 2). Expected frequency of contact will be once in six months. 3). Double counting will be avoided by records of health system in prison.
Minimal package of services includes provision of: HIV risk reduction communication.
Data source: Data of programme reports of the service providers.</t>
  </si>
  <si>
    <t xml:space="preserve">Number of prisoners  that have received an HIV test during the reporting period and know their results </t>
  </si>
  <si>
    <t>In case of positive results for HIV, the client will be referred to NIPH for confirmatory testing. If results are confirmed positive the client will be further referred to Infectious Disease Clinic.
Data source: Data of programme reports of the service providers.</t>
  </si>
  <si>
    <t>Number of vulnerable women and girls reached with HIV prevention programs - defined package of services  - individual and/or smaller group level</t>
  </si>
  <si>
    <t>The activities targeting vulnerable women and girls will reach people aged 15 to 24 and will focus in Decan, Kacaniku, Kaminica, Skenderaj, Shtimje and Viti. 
Data source: Data of programme reports of the service providers.
Minimal package of services includes provision of: condom and HIV risk reduction communication.</t>
  </si>
  <si>
    <t>Number of underserved ethnic minorities - Roma, Ashkali and Egyptian (RAE) reached with HIV prevention programs - defined package of services  - individual and/or smaller group level</t>
  </si>
  <si>
    <t>The activities targeting RAE communities will reach people aged 15 to 49 and will focus in Lipjan, Ferizaj, Fushe Kosove, Obiliq, South Mitrovica, Gjakova, Istog, Peja and Klina municipalities. 
Data source: Data of programme reports of the service providers.
Minimal package of services includes provision of: condom and HIV risk reduction communication.</t>
  </si>
  <si>
    <r>
      <t>Target population:</t>
    </r>
    <r>
      <rPr>
        <b/>
        <sz val="10"/>
        <rFont val="Arial"/>
        <family val="2"/>
        <charset val="204"/>
      </rPr>
      <t xml:space="preserve"> migrants, vulnerable women and girls, and underserved ethnic minorities - Roma, Ashkali and Egyptian (RAE). </t>
    </r>
    <r>
      <rPr>
        <sz val="10"/>
        <rFont val="Arial"/>
        <family val="2"/>
        <charset val="204"/>
      </rPr>
      <t xml:space="preserve">The activities targeting RAE communities will reach people aged 15 to 49 and will focus in Lipjan, Ferizaj, Fushe Kosove, Obiliq, South Mitrovica, Gjakova, Istog, Peja and Klina municipalities. The activities targeting vulnerable women and girls will reach people aged 15 to 24 and will focus in Decan, Kacaniku, Kaminica, Skenderaj, Shtimje and Viti.
Intervention implementation approach:
- Development of verbal BCC protocols for outreach workers and other frontline service providers; Participatory design of open discussion guides;
- Open discussions with young women and girls (aged 15 to 24);
- Open discussions with RAE communities aged 15 to 49;
- Design and production of info point stands for young women and girls;
- Design and production of info point stands for RAE communities;
- Small grants to local organization working with young women and girls (to support community-based activities implemented by partner organizations in areas with high concentration of the target population – training workshop, seminars, media activities;
- Small grants to local organisation working with RAE;
- Promotion and outreach activities focusing exclusively on testing;
- European testing week;
- Specific activities for pregnant women;
- IEC materials to support the programme activities;
- Media outreach and presence: radio shows in local radio stations, TV and radio shows, documentaries, TV and radio ads, online media;
- WAD event;
- Web page.
Target population: </t>
    </r>
    <r>
      <rPr>
        <b/>
        <sz val="10"/>
        <rFont val="Arial"/>
        <family val="2"/>
        <charset val="204"/>
      </rPr>
      <t>Prisoners.</t>
    </r>
    <r>
      <rPr>
        <sz val="10"/>
        <rFont val="Arial"/>
        <family val="2"/>
        <charset val="204"/>
      </rPr>
      <t xml:space="preserve">  Geographic scope: penitentiary institutions in Kosovo.
Implementation approach:
- Development of verbal BCC protocols for outreach/health/social workers (participatory workshops once a year followed by protocol drafting, review, finalisation and endorsement);
- Participatory design of printed IEC materials to support BCC (participatory exercises twice a year, 2 issues of printed IEC per quarter in accordance with approved thematic spectrum);
- Production of printed IEC materials;
- Incorporation of BCC schedules in the ToR of service providers and routine monitoring of BCC delivery;   
- Revision of ToRs of prison health and social workers to ensure high quality delivery of BCC and other related services. 
</t>
    </r>
  </si>
  <si>
    <r>
      <rPr>
        <b/>
        <u/>
        <sz val="10"/>
        <rFont val="Arial"/>
        <family val="2"/>
        <charset val="204"/>
      </rPr>
      <t>Target population: migrants, vulnerable women and girls, and RAE</t>
    </r>
    <r>
      <rPr>
        <sz val="10"/>
        <rFont val="Arial"/>
        <family val="2"/>
      </rPr>
      <t xml:space="preserve">
Intervention was budgeted based on the current market prices and staff cost. Budget include costs for meeting and events organisation and conduction, salary of staff who provide direct services to migrants, vulnerable women and girls, and underserved ethnic minorities as well as salary of administrative staff and overhead costs necessary for HIV prevention activities implementation. It is planned to conduct following activities during the 3 years using the 'main allocation':
-Open discussions per year (per-diems and transportation for peer-educators)
-Info point stands per year
-Small scale grants – to local based organizations and associations per year 
-Media outreach and presence: Radio shows in local radio stations, TV and Radio shows, documentary, TV and Radio ads, online media
-WAD event
-Voluntary development and maintenance of website section for youth
-IEC materials (leaflets etc.).
Brochures development and printing are included in the 'above allocation' budget. 
</t>
    </r>
    <r>
      <rPr>
        <b/>
        <u/>
        <sz val="10"/>
        <rFont val="Arial"/>
        <family val="2"/>
        <charset val="204"/>
      </rPr>
      <t xml:space="preserve">
Target population: Prisoners.</t>
    </r>
    <r>
      <rPr>
        <sz val="10"/>
        <rFont val="Arial"/>
        <family val="2"/>
      </rPr>
      <t xml:space="preserve">
Intervention was budgeted based on the current market prices and staff cost. Budget include  costs for IEC materials development and printing with participation of  clients, salary of NGO staff and overhead costs necessary for HIV prevention activities implementation. All activities are included in the 'main allocation' except the office supplies and IEC materials development and printing.</t>
    </r>
  </si>
  <si>
    <t xml:space="preserve">Baseline: N# - data from latest Grant performance report (updated on Oct 2014)
Minimal package of services: One basic package of care and support services includes: medical counselling including referral, psychosocial counselling and hygienic package (basic nutritional and hygienic items, condoms), an IEC material which will be distributed to each person living with HIV/AIDS (PLWHA) on a quarterly basis. The targets reflect the number of PLWHA reached each quarter. Target aggregation criterion (E). The frequency of contact will be once in the quarter
Data source: Data of programme reports of the service providers.
</t>
  </si>
  <si>
    <t xml:space="preserve">Intervention was budgeted based on average costs from previous years of GF HIV program implementation adjusted to the proposed coverage for Y1-Y3. Budget ('allocation') include salary of staff who provide direct services to PLWH (psychosocial support and counselling) as well as salary of administrative staff and overhead costs necessary for intervention implementation. 
IEC materials development and printing with participation of clients are included in 'above allocation' budget. </t>
  </si>
  <si>
    <t>Funds required for personal hygiene supplies and basic nutrition support includes in the 'main allocation budget'. Costs are based on the average costs from previous years. It is planned to provide essential humanitarian aid to 35 persons in Y1, 40 in Y2 and 45 in Y3.</t>
  </si>
  <si>
    <t xml:space="preserve">Intervention budget ('allocation') includes costs of equipment system for viral load testing which are based on the market price for such equipment (http://apps.who.int/medicinedocs/en/d/Js8112e/8.2.html  costs of Roche Ampliprep and Cobas Taqman 48).
</t>
  </si>
  <si>
    <r>
      <t xml:space="preserve">Target population: PLWH.
Geographical scope: </t>
    </r>
    <r>
      <rPr>
        <sz val="10"/>
        <color rgb="FFFF0000"/>
        <rFont val="Arial"/>
        <family val="2"/>
        <charset val="204"/>
      </rPr>
      <t xml:space="preserve">all regions of Kosovo.
</t>
    </r>
    <r>
      <rPr>
        <sz val="10"/>
        <rFont val="Arial"/>
        <family val="2"/>
        <charset val="204"/>
      </rPr>
      <t>Implementation approach: Involvement of PLHIV (KAPHA or local initiative groups of PLHIV activists) in monitoring of treatment quality, admission procedures, as well as access to psychosocial and other support required to enrol and successfully retain in treatment</t>
    </r>
  </si>
  <si>
    <t xml:space="preserve">Intervention budget in the ‘main allocation’ include costs for conduction of study on HIV/STI/HCV prevalence and behaviour surveillance for PWID and SW and CSW size estimation.
Study on HIV/STI/HCV prevalence and behaviour surveillance for MSM, MSM and PWID size estimation and operational researches among prisoners and RAE budgeted in ‘above allocation’.
Costs are based on the existing market prices, average costs from previous years for such activities and estimation about sample size, sites number etc. </t>
  </si>
  <si>
    <t xml:space="preserve">Target population: all KPs; Geographic scope: national level.
Implementation approach:
The programme will design and introduce a BCC module related to prevention and management of overdose among PWID. The advocacy group will conduct necessary legal analyses and backup piloting of Naloxone distribution among clients. Due to funding limitations this intervention has been budgeted in the above allocation. OD management education and Naloxone distribution may be included as a component of Peer-Driven Intervention (PDI), which will be determined at the detailed planning stage of PDI.  
- Legal analysis and negotiations with law enforcement and other essential stakeholders of the operations, routes and schedules of service delivery units including the motorised mobile unit.
 -The programme also includes efforts aimed at strengthened provider initiated detection of HIV among pregnant women and patients of clinical facilities with signs and symptoms of medical conditions that could indicate HIV infection, including TB. These efforts will concentrate on the development of policies and procedures required to enable and promote universal testing of pregnant women and symptomatic patients. Improvement of testing protocols should also include a range of other populations recommended for provider initiated testing in the recent HIV programme review by WHO. Together with community-based testing in KPs and proxy KPs, provider initiated testing will allow for timely detection of newly introduced HIV infection. 
- Development of community based organisations, including PLHIV networks and peer-support groups with clear role in supporting access to quality care and treatment;
- Establishment of prison programme advisory council comprising the front-line workers and possible former prisoners with clear ToR designed to monitor the development and implementation of interventions as well as to represent interests and channel/defend the 
</t>
  </si>
  <si>
    <t>Target population: all KPs; Geographic scope: national level.
Implementation approach: One training for service providers</t>
  </si>
  <si>
    <t>Baseline: N# - #of IDUs reached by needle and syringe exchange programs, data from latest Grant performance report (updated on Oct 2014)
Numerator: Number and of PWID reached by HIV/AIDS prevention programs during the reporting period. 
Denominator: relates to the areas with existing harm reduction services for PWID (Pristina, Prizren, and Gjilan) as well as to several other municipalities where introduction of services is planned starting from Year 2 of the programme. Sufficiently reliable PWID population size estimates exist for Pristina and Prizren only. For other municipalities it is proposed to assume that prevalence of injecting drug use is similar to that of Prizren, the second largest municipality. Extrapolation of Prizren prevalence to the third site where the current programme is implemented (Gjilan), as well as to other six most populous municipalities of Kosovo (Peja, Mitrovica, Ferizaj, Gjakova, Vushtrri and Podujeva) gives a working denominator for the 9 target municipalities of 8918. The programme aims to reach 3400 PWID by the end of 2015 with strengthened and quality controlled service combination, 4500 PWID in 2016, and 5350 in 2017. The coverage targets are based on the estimate of PWID population in 9 sites with the highest concentration of PWID. The coverage targets for 2017 may need to be adjusted based on the actual results of the size estimation studies, which will be conducted in the first half of 2016.  
It is assumed that consolidation of the current efforts in three existing sites will allow reaching 60% of the estimated PWID populations of the sites by mid Year 2, when further geographic expansion will start and when size estimates for several other sites will become available.         
Minimal package of services includes provision of: syringes or needles, HIV risk reduction communication.
Data source: Data of programme reports of the service providers.</t>
  </si>
  <si>
    <r>
      <t xml:space="preserve">Baseline: N# - data from </t>
    </r>
    <r>
      <rPr>
        <sz val="10"/>
        <color rgb="FFFF0000"/>
        <rFont val="Arial"/>
        <family val="2"/>
        <charset val="204"/>
      </rPr>
      <t>latest program report (Progress Update 2014)</t>
    </r>
    <r>
      <rPr>
        <sz val="10"/>
        <rFont val="Arial"/>
        <family val="2"/>
      </rPr>
      <t xml:space="preserve">  - 219 PWID received an HIV test + 500 PWID received an HIV test during IBBS
The indicator represents the percentage of PWID that have received an HIV rapid test (and result) performed by NGOs implementing prevention projects among PWID.
Numerator: Number of PWID that have received an HIV rapid test during the reporting period.
Denominator: Estimated number of PWID in 9 target municipalities.
Data source: Data of programme reports of the service providers.</t>
    </r>
  </si>
  <si>
    <t>Baseline: data from latest program report (Progress Update 2014), N# - number of needles and syringes distributed; D# - number of PWID reached with HIV prevention programs during the period.
The indicator represents the number of needles and syringes distributed per PWID by NGOs implementing prevention projects among PWID during the reporting period.
Numerator: Number of needles and syringes distributed by NGOs implementing prevention projects among PWID during the reporting year.
Denominator:  number of PWID reached with HIV prevention programs during the period.
Data source: Data of programme reports of the service providers.</t>
  </si>
  <si>
    <t>This indicator shows the number of individuals receiving OST 
The baseline is set based on the latest program report.
Data source: Data of programme reports of the service providers.</t>
  </si>
  <si>
    <t xml:space="preserve">Intervention was budgeted based on the current cost of GF HIV program implementation adjusted to the proposed coverage for Y1-Y3. Budget ('allocation') include salary of staff who provide direct services to PWID (counselling and TB screening (questionnaire), Psychological support, IOM and health product distribution) as well as salary of administrative staff and overhead costs necessary for HIV prevention and Harm reduction activities implementation. One training for social workers, ex-addicts/facilitators, Peer Educators budgeted in 'main allocation' in order to improve the quality of provided services. 
IEC materials development and printing with participation of clients are included in 'above allocation' budget. </t>
  </si>
  <si>
    <r>
      <t xml:space="preserve">Target population: </t>
    </r>
    <r>
      <rPr>
        <b/>
        <sz val="10"/>
        <rFont val="Arial"/>
        <family val="2"/>
        <charset val="204"/>
      </rPr>
      <t>PWID.</t>
    </r>
    <r>
      <rPr>
        <sz val="10"/>
        <rFont val="Arial"/>
        <family val="2"/>
      </rPr>
      <t xml:space="preserve">  Geographic scope: 9 municipalities with the highest concentration of PWID: Pristina, Prizren, Gjilan, Peja, Mitrovica, Ferizaj, Gjakova, Vushtrri and Podujeva;
Needle and syringes will be distributed to PWID during the main outreach work and consultation which are included to the intervention 'Behavioural change'.
Development of a strategy for effective disposal of used injecting instruments; agreements with the relevant authorities regarding collection and destruction of used injecting instruments; development of operational policies and procedures regulating needle and syringe disposal; training of frontline staff and development of a BCC module will be done as part of this intervention implementation.</t>
    </r>
  </si>
  <si>
    <t xml:space="preserve">Procurement prices are based on the market prices, minimum prices are taken.
Funds needed for syringes and needles procurement as well as for improving working conditions for social workers (Work boots, Working hand &amp; Metal clip for collecting syringes procurement) budgets in 'main allocation'. It is planned to distribute 100 syringes and needles per one PWID-client per year at average. 
Procurement of Alcohol swab (200 item per person per year) and distillate water (200 item per person per year) are included in 'above allocation'. Distribution of alcohol swabs and sterile water has been removed from the main allocation and placed under the above allocation calculations. This has been done in order to increase the quantities of injecting instruments available to programme clients to sufficient levels in order to increase utilisation of sterile instruments. It has been concluded that distribution of alcohol swabs and sterile water in the current programme has not been effective, as only about 2 to 5% of all injections are currently conducted with sterile water distributed by harm reduction programmes. </t>
  </si>
  <si>
    <r>
      <t xml:space="preserve">Target population: </t>
    </r>
    <r>
      <rPr>
        <b/>
        <sz val="10"/>
        <rFont val="Arial"/>
        <family val="2"/>
        <charset val="204"/>
      </rPr>
      <t>PWID.</t>
    </r>
    <r>
      <rPr>
        <sz val="10"/>
        <rFont val="Arial"/>
        <family val="2"/>
      </rPr>
      <t xml:space="preserve">  Geographic scope:  9 municipalities with the highest concentration of PWID: Pristina, Prizren, Gjilan, Peja, Mitrovica, Ferizaj, Gjakova, Vushtrri and Podujeva.
 Condoms will be distributed to PWID during the main outreach work and consultation which are included to the intervention 'Behavioural change'.  It is planned to distribute 20 condoms per PWID per year at average. 
</t>
    </r>
  </si>
  <si>
    <t>Intervention was budgeted based on the current cost of OST program in Kosovo, planed number of OST client for Y1-Y3 and adjusted by the available stock of drugs. Budget ('main allocation') include funds for Procurement of medications for SMT treatment; rapid tests for opiates, methadone; and salary for medical staff for OST provision; one training for staff who provide OST, Study visit for 3 person, 5 manual dispenser procurement, Re-equipment for 3 OST sites (furniture, refrigerator and IT equipment procurement).</t>
  </si>
  <si>
    <t>Budget includes funds for HCV rapid tests procurement in 'main allocation' and funds for HBV rapid test procurement in 'above allocation'. Number of HCV tests calculated as 40% from total number of  PWID reached with HIV prevention programs; number of HBV tests - as 15%.
Procurement prices are based on the market prices, minimum prices are taken.</t>
  </si>
  <si>
    <r>
      <t xml:space="preserve">Target population: PWID.  
I. </t>
    </r>
    <r>
      <rPr>
        <b/>
        <sz val="10"/>
        <rFont val="Arial"/>
        <family val="2"/>
        <charset val="204"/>
      </rPr>
      <t xml:space="preserve">Peer-driven interventions </t>
    </r>
    <r>
      <rPr>
        <sz val="10"/>
        <rFont val="Arial"/>
        <family val="2"/>
      </rPr>
      <t xml:space="preserve">(PDI) will be conducted in Pristina (2015) and at least two other municipalities. The interventions are expected to establish contacts with 150 new clients within the first 6 months of implementation. During the Y2 and Y3 it is planed to reach 450 new client per each year. PDI will be directed at reaching the underrepresented segments of PWID including women who inject drugs, younger PWID, as well as users of substances other than heroin (including Methadone and ATS). PDI activity included into the main allocation.
II. Piloting of </t>
    </r>
    <r>
      <rPr>
        <b/>
        <sz val="10"/>
        <rFont val="Arial"/>
        <family val="2"/>
        <charset val="204"/>
      </rPr>
      <t>overdose prevention</t>
    </r>
    <r>
      <rPr>
        <sz val="10"/>
        <rFont val="Arial"/>
        <family val="2"/>
      </rPr>
      <t xml:space="preserve"> and management programme in Pristina incorporating OD management skills training, distribution of Naloxone to clients, documentation of Naloxone use, data analysis and development of recommendations for further policy development. Piloting of overdose prevention putted into the "above allocation".</t>
    </r>
  </si>
  <si>
    <r>
      <t xml:space="preserve">The </t>
    </r>
    <r>
      <rPr>
        <b/>
        <sz val="10"/>
        <rFont val="Arial"/>
        <family val="2"/>
        <charset val="204"/>
      </rPr>
      <t>PDI</t>
    </r>
    <r>
      <rPr>
        <sz val="10"/>
        <rFont val="Arial"/>
        <family val="2"/>
      </rPr>
      <t xml:space="preserve"> activities include selection of team members in each of the sites, a training workshop for the teams, PDI implementation and monitoring. Costs are based on the current rates for salary and incentives to client. PDI activity budgeted in 'main allocation'. 
In order to conduct </t>
    </r>
    <r>
      <rPr>
        <b/>
        <sz val="10"/>
        <rFont val="Arial"/>
        <family val="2"/>
        <charset val="204"/>
      </rPr>
      <t>overdose</t>
    </r>
    <r>
      <rPr>
        <sz val="10"/>
        <rFont val="Arial"/>
        <family val="2"/>
      </rPr>
      <t xml:space="preserve"> prevention pilot program one training for medical staff and one tainting for social workers budgeted as well as naloxone procurement. Assumed that in average each reached PWID receives 2ml of naloxone.
Overdose prevention pilot project includes to 'above' allocation. </t>
    </r>
  </si>
  <si>
    <t xml:space="preserve">Baseline: N# - data from latest Grant performance report (updated on Oct 2014)
Numerator: Number and of MSM reached by HIV/AIDS prevention programs during the reporting period. 
Denominator: In Year 1 the programme will focus on improvement of the outreach strategy (focused on the involvement of peers in client recruitment and secondary service delivery, development of more robust guidance and tools for service delivery, consolidation of coverage in Pristina (the only site where sufficiently reliable estimates of the target population are available) and other settlements where CSGD is currently operating. Size estimates in areas with the highest concentration of MSM will be conducted during the programme implementation. 
For the purposes of target setting midrange of all estimates included in 2014 IBBS study is taken (2796 for Pristina) and extrapolated to other proposed programme sites at 3.5% of adult male population. The estimate for the 9 sites is 13432 MSM. The programme will aim at reaching 40% of the estimate (5373 people) by the end of 2017. 
Minimal package of services includes provision of: condom and HIV risk reduction communication.
Data source: Data of programme reports of the service providers.
</t>
  </si>
  <si>
    <r>
      <t xml:space="preserve">Baseline: N# - data from </t>
    </r>
    <r>
      <rPr>
        <sz val="10"/>
        <color rgb="FFFF0000"/>
        <rFont val="Arial"/>
        <family val="2"/>
        <charset val="204"/>
      </rPr>
      <t>latest program report (Progress Update 2014)</t>
    </r>
    <r>
      <rPr>
        <sz val="10"/>
        <rFont val="Arial"/>
        <family val="2"/>
      </rPr>
      <t xml:space="preserve"> 
The indicator represents the percentage of MSM that have received an HIV rapid test (and result) performed by NGOs implementing prevention projects among MSMs.
Numerator: Number of MSMs that have received an HIV rapid test during the reporting period.
Denominator: Estimated number of MSM in 9 target municipalities.
Data source: Data of programme reports of the service providers.</t>
    </r>
  </si>
  <si>
    <r>
      <t xml:space="preserve">Target population: </t>
    </r>
    <r>
      <rPr>
        <b/>
        <sz val="10"/>
        <rFont val="Arial"/>
        <family val="2"/>
        <charset val="204"/>
      </rPr>
      <t>MSM.</t>
    </r>
    <r>
      <rPr>
        <sz val="10"/>
        <rFont val="Arial"/>
        <family val="2"/>
      </rPr>
      <t xml:space="preserve">  Geographic scope: 9 municipalities with the highest concentration of MSM: Pristina, Prizren, Gjilan, Peja, Mitrovica, Ferizaj, Gjakova, Vushtrri and Podujeva.
Condoms  and lubricants will be distributed to MSM during the main outreach work and consultation which are included to the intervention 'Behavioural change'. It is planned to distribute 100 condoms and 100 lubricants per each reached MSM per year at average. </t>
    </r>
  </si>
  <si>
    <t>Intervention budget includes costs for HIV rapid tests procurement. This activity is budgeted in 'main allocation'. It is assumed that 40% of all reached MSMs will be tested at list once per year. Procurement prices are based on the market prices, minimum prices are taken.
Budget ('allocation') also include costs for Introduction of a Mobile service delivery unit (adaptation of Unit specifications, procurement of a vehicle and installation of necessary equipment, finalisation of schedules in close collaboration with other SRs, maintenance of the Unit).
VCT Counsellor salary for improving HIV testing availability budgeted in 'above allocation'.</t>
  </si>
  <si>
    <t>Budget in 'above allocation' includes funds for HBV rapid tests procurement. Number of HBV tests calculated as 10% from total number of MSM reached with HIV prevention programs.
Procurement prices are based on the market prices, minimum prices are taken.</t>
  </si>
  <si>
    <r>
      <t xml:space="preserve">Target population: </t>
    </r>
    <r>
      <rPr>
        <b/>
        <sz val="10"/>
        <rFont val="Arial"/>
        <family val="2"/>
        <charset val="204"/>
      </rPr>
      <t>MSM</t>
    </r>
    <r>
      <rPr>
        <sz val="10"/>
        <rFont val="Arial"/>
        <family val="2"/>
      </rPr>
      <t>. Peer-driven interventions (PDI) will be conducted in Pristina (2015) and at least two other municipalities. The interventions are expected to establish contacts with 150 new clients within the first 6 months of implementation. During the Y2 and Y3 it is planed to reach 450 new clines per each year. PDI implementation will allow for the increase in coverage of MSM services to 1600 within the first 6 months of the programme implementation with further coverage increase to reach 5773 at the end of Y3.</t>
    </r>
  </si>
  <si>
    <t>Baseline: N# - data from latest program report (Progress Update 2014) 
Numerator: Number and of SW reached by HIV/AIDS prevention programs during the reporting period. 
Denominator: The total midrange estimate for the six municipalities (Pristina, Prizren, Gjakova, Peja, Mitrovica and Ferizaj) is 2575. Applied to adult female population of these municipalities as well as those located on the routs of the mobile service delivery unit, 0.9% index gives an estimate of 4586 SW on the territory, which will be covered by the programme. The expected coverage of 1900 constitutes about 40% of the estimated denominator. These figures may require adjustments should more accurate estimates of FSW population size become available. Thus if we accept that the available expert estimates are doubling the likely population size, as suggested by Wildt, the proposed target will exceed 80% of the estimate, which Wildt suggested as more realistic.    
Minimal package of services includes provision of: condom and HIV risk reduction communication.
Data source: Data of programme reports of the service providers.</t>
  </si>
  <si>
    <r>
      <t xml:space="preserve">Baseline: N# - data from </t>
    </r>
    <r>
      <rPr>
        <sz val="10"/>
        <color rgb="FFFF0000"/>
        <rFont val="Arial"/>
        <family val="2"/>
        <charset val="204"/>
      </rPr>
      <t>latest program report (Progress Update 2014)</t>
    </r>
    <r>
      <rPr>
        <sz val="10"/>
        <rFont val="Arial"/>
        <family val="2"/>
      </rPr>
      <t xml:space="preserve"> 
The indicator represents the percentage of  FSW that have received an HIV rapid test (and result) performed by NGOs implementing prevention projects among FSW.
Numerator: Number of FSWs that have received an HIV rapid test during the reporting period.
Denominator: Estimated number of FSW in target municipalities.
Data source: Data of programme reports of the service providers.</t>
    </r>
  </si>
  <si>
    <r>
      <t xml:space="preserve"> Target population: </t>
    </r>
    <r>
      <rPr>
        <b/>
        <sz val="10"/>
        <rFont val="Arial"/>
        <family val="2"/>
        <charset val="204"/>
      </rPr>
      <t xml:space="preserve">PWID. </t>
    </r>
    <r>
      <rPr>
        <sz val="10"/>
        <rFont val="Arial"/>
        <family val="2"/>
      </rPr>
      <t xml:space="preserve"> Geographic scope: 9 municipalities with the highest concentration of PWID: Pristina, Prizren, Gjilan, Peja, Mitrovica, Ferizaj, Gjakova, Vushtrri and Podujeva;
Implementation of this intervention will be conducted through outreach, stationary points and mobile clinic and includes:
- Development of verbal BCC protocols for outreach workers and other frontline service providers (participatory workshops once a year followed by protocol drafting, review, finalisation and endorsement). The protocols will reach sufficient level of detail in order to address all the aspects of vulnerability related to preparation, transportation, distribution and use of substances;
- Participatory design of printed IEC materials to support BCC (participatory exercises twice a year, 2 issues of printed IEC per quarter in accordance with approved thematic spectrum);
- Production of printed IEC materials;
- Incorporation of BCC schedules in the ToR of service providers and routine monitoring of BCC delivery;   
- Staffing HIV prevention programmes with appropriate number of outreach/social workers (at least 4 outreach/social workers per city or sizeable town and two outreach/social workers per smaller town covered with interventions);
- Introduction/strengthening of secondary service delivery. This includes identification of key population activists who are enthusiastic about the principles and objectives of the programme and are willing to support reaching out to their peers and the delivery of HIV prevention and care services. Secondary service providers are trained, supervised and supported by outreach/social workers, receive remuneration/stipend for their work, and operate in accordance with approved ToR, which also regulate their communication with clients;
- Design and introduction of overdose prevention and management component.      
</t>
    </r>
  </si>
  <si>
    <t>This line contains funding required for condoms procurement ('allocation'). It is planned to distribute 20 condoms per PWID per year at average. Procurement prices are derived from actual prices, minimum prices are taken.</t>
  </si>
  <si>
    <r>
      <rPr>
        <sz val="10"/>
        <color rgb="FFFF0000"/>
        <rFont val="Arial"/>
        <family val="2"/>
        <charset val="204"/>
      </rPr>
      <t xml:space="preserve">Target population: PWID. Geographic scope: OST NGO sites for PWID  in Prishtina and Prizren.  </t>
    </r>
    <r>
      <rPr>
        <sz val="10"/>
        <rFont val="Arial"/>
        <family val="2"/>
      </rPr>
      <t xml:space="preserve">
Adjustments to service delivery models in line with recommendations of recent reviews  and stakeholder consultations:
• Strategic promotion of MMT services with involvement of patients in thorough analysis of benefits, identification of risks and development of risk management recommendations;
• Revision of MMT admission criteria and operational procedures in order to increase service uptake and retention;
• Better integrate MMT with other available harm reduction services including MMT promotion as a component of routine outreach work, access to drop-in facilities with essential hygiene services, strengthened psychosocial support, and introduction of comprehensive case management approach;   
• Develop and introduce service adjustments catering for female clients of MMT;
• Advocacy to improve registration of patients and service delivery in all facilities including private clinics; alignment of databases;
• Replacement of ineffective methadone prescription system previously introduced in Prizren;
• Facilitate creation of MMT patient association and development of immediate plans focusing on service quality improvements;  
• Development and introduction of code of conduct for personnel involved in MMT services
</t>
    </r>
  </si>
  <si>
    <t>Intervention budget includes costs for HIV rapid tests procurement and salary of medical staff for VCT conduction. This activity is budgeted in 'main allocation'. It is assumed that 40% of all reached CSWs will be tested at list once per year. Procurement prices are based on the market prices, minimum prices are taken.
Budget ('allocation') also includes costs for Introduction of a Mobile service delivery unit (adaptation of Unit specifications, procurement of a vehicle and installation of necessary equipment, finalisation of schedules in close collaboration with other SRs, maintenance of the Unit).</t>
  </si>
  <si>
    <t xml:space="preserve">Intervention was budgeted based on the current cost of GF HIV program implementation adjusted to the proposed coverage for Y1-Y3. Budget include salary of staff who provide direct services to FSW (counselling and TB screening (questionnaire), IOM, condoms  distribution) as well as salary of administrative staff and overhead costs necessary for HIV prevention activities implementation. 
IEC materials development and printing with participation of clients are included in 'above allocation' budget. 
Key activities:
-Development of verbal BCC protocols for outreach workers and other frontline service providers (participatory workshops once a year followed by protocol drafting, review, finalisation and endorsement); 
- Participatory design of printed IEC materials to support BCC (participatory exercises twice a year, 2 issues of printed IEC per quarter in accordance with approved thematic spectrum); 
- Production of printed IEC materials; 
- Incorporation of BCC schedules in the ToR of service providers and routine monitoring of BCC delivery;   
- Staffing HIV prevention programmes with appropriate number of outreach/social workers including peer-workers to be selected with references from specialists of Utrecht University;
- Introduction/strengthening of secondary service delivery.
</t>
  </si>
  <si>
    <r>
      <rPr>
        <sz val="10"/>
        <rFont val="Arial"/>
        <family val="2"/>
        <charset val="204"/>
      </rPr>
      <t>Target population: F</t>
    </r>
    <r>
      <rPr>
        <b/>
        <sz val="10"/>
        <rFont val="Arial"/>
        <family val="2"/>
        <charset val="204"/>
      </rPr>
      <t>SW.</t>
    </r>
    <r>
      <rPr>
        <sz val="10"/>
        <rFont val="Arial"/>
        <family val="2"/>
        <charset val="204"/>
      </rPr>
      <t xml:space="preserve">  Geographic scope: </t>
    </r>
    <r>
      <rPr>
        <sz val="10"/>
        <color rgb="FFFF0000"/>
        <rFont val="Arial"/>
        <family val="2"/>
        <charset val="204"/>
      </rPr>
      <t>16 municipalities' centres</t>
    </r>
    <r>
      <rPr>
        <sz val="10"/>
        <rFont val="Arial"/>
        <family val="2"/>
        <charset val="204"/>
      </rPr>
      <t xml:space="preserve"> with the highest concentration of CSW: Pristina, Prizren, Gjakova, Peja, Mitrovica, Ferizaj, Skenderaj, Drenas, Gracanica, Gjilan,  Kaminica, Klina, Istog, Malisheva, Rahovec, and Podujeva.</t>
    </r>
    <r>
      <rPr>
        <sz val="10"/>
        <color rgb="FFFF0000"/>
        <rFont val="Arial"/>
        <family val="2"/>
      </rPr>
      <t xml:space="preserve">
</t>
    </r>
    <r>
      <rPr>
        <sz val="10"/>
        <rFont val="Arial"/>
        <family val="2"/>
        <charset val="204"/>
      </rPr>
      <t>Behaviour change communication work with clients through structured verbal interaction and distribution of quality printed IEC materials developed with participation of clients. Verbal interaction between frontline outreach staff and service providers will be regulated by well-structured protocols prescribing the methods (including individual and group sessions as well as peer-based communication), thematic spectrum, regularity, and key contents of such communication. Introduction/strengthening of secondary service delivery will be provided. This includes identification of key population activists who are enthusiastic about the principles and objectives of the programme and are willing to support reaching out to their peers and the delivery of HIV prevention and care services. Secondary service providers are trained, supervised and supported by outreach/social workers, receive remuneration/stipend for their work, and operate in accordance with approved ToR, which also regulate their communication with clients</t>
    </r>
  </si>
  <si>
    <r>
      <rPr>
        <sz val="10"/>
        <rFont val="Arial"/>
        <family val="2"/>
        <charset val="204"/>
      </rPr>
      <t xml:space="preserve">Target population: FSW.  Geographic scope: </t>
    </r>
    <r>
      <rPr>
        <sz val="10"/>
        <color rgb="FFFF0000"/>
        <rFont val="Arial"/>
        <family val="2"/>
        <charset val="204"/>
      </rPr>
      <t>16 municipalities' centers</t>
    </r>
    <r>
      <rPr>
        <sz val="10"/>
        <rFont val="Arial"/>
        <family val="2"/>
        <charset val="204"/>
      </rPr>
      <t xml:space="preserve"> with the highest concentration of CSW: Pristina, Prizren, Gjakova, Peja, Mitrovica, Ferizaj, Skenderaj, Drenas, Gracanica, Gjilan,  Kaminica, Klina, Istog, Malisheva, Rahovec, and Podujeva</t>
    </r>
    <r>
      <rPr>
        <sz val="10"/>
        <color rgb="FFFF0000"/>
        <rFont val="Arial"/>
        <family val="2"/>
      </rPr>
      <t xml:space="preserve">.
</t>
    </r>
    <r>
      <rPr>
        <sz val="10"/>
        <rFont val="Arial"/>
        <family val="2"/>
        <charset val="204"/>
      </rPr>
      <t>Condoms  and lubricants will be distributed to CSW during the main outreach work and consultation which are included to the intervention 'Behavioural change'. It is planned to distribute 150 condoms ('main') and 150 lubricants ('above') per each reached CSW per year at average. Inclusion of condom use and other relevant sexual and reproductive health information in the thematic spectrum of verbal and printed BCC is planned.</t>
    </r>
  </si>
  <si>
    <r>
      <rPr>
        <sz val="10"/>
        <rFont val="Arial"/>
        <family val="2"/>
        <charset val="204"/>
      </rPr>
      <t xml:space="preserve">Target population: FSW  Geographic scope: </t>
    </r>
    <r>
      <rPr>
        <sz val="10"/>
        <color rgb="FFFF0000"/>
        <rFont val="Arial"/>
        <family val="2"/>
        <charset val="204"/>
      </rPr>
      <t>16 municipalities' centers</t>
    </r>
    <r>
      <rPr>
        <sz val="10"/>
        <rFont val="Arial"/>
        <family val="2"/>
        <charset val="204"/>
      </rPr>
      <t xml:space="preserve"> with the highest concentration of CSW: Pristina, Prizren, Gjakova, Peja, Mitrovica, Ferizaj, Skenderaj, Drenas, Gracanica, Gjilan,  Kaminica, Klina, Istog, Malisheva, Rahovec, and Podujeva.</t>
    </r>
    <r>
      <rPr>
        <sz val="10"/>
        <color rgb="FFFF0000"/>
        <rFont val="Arial"/>
        <family val="2"/>
      </rPr>
      <t xml:space="preserve">
</t>
    </r>
    <r>
      <rPr>
        <sz val="10"/>
        <rFont val="Arial"/>
        <family val="2"/>
        <charset val="204"/>
      </rPr>
      <t xml:space="preserve">The programme will aim to test 40% of all clients for HIV and introduce procedures necessary to offer semi-annual repeated VCT to all clients who tested negative in the past by routine offering of rapid HIV testing in mobile and stationary service delivery units. Design of a protocol and promotion of HIV testing by outreach workers and other frontline service providers, strong link to care and treatment services for those who tested positive through dedicated personnel at KAPHA and clinical facilities will be done as part of this intervention. </t>
    </r>
  </si>
  <si>
    <r>
      <rPr>
        <sz val="10"/>
        <rFont val="Arial"/>
        <family val="2"/>
        <charset val="204"/>
      </rPr>
      <t>Target population: FSW.  Geographic scope:</t>
    </r>
    <r>
      <rPr>
        <sz val="10"/>
        <color rgb="FFFF0000"/>
        <rFont val="Arial"/>
        <family val="2"/>
        <charset val="204"/>
      </rPr>
      <t xml:space="preserve"> 16 municipalities' centers </t>
    </r>
    <r>
      <rPr>
        <sz val="10"/>
        <rFont val="Arial"/>
        <family val="2"/>
        <charset val="204"/>
      </rPr>
      <t xml:space="preserve">with the highest concentration of CSW: Pristina, Prizren, Gjakova, Peja, Mitrovica, Ferizaj, Skenderaj, Drenas, Gracanica, Gjilan,  Kaminica, Klina, Istog, Malisheva, Rahovec, and Podujeva.
HBV, HCV and Syphilis rapid testing of 15% of CSW reached with HIV prevention programs  included in 'main' allocation by routine offering of testing in mobile and stationary service delivery units.
</t>
    </r>
  </si>
  <si>
    <t xml:space="preserve">Key activities:
- Establishing collaboration with lawyers and human rights organisations in order to explore the possibilities of legal support to FSW aimed to improve their access to essential HIV prevention and care services;
- Peer-driven interventions. The activities include selection of team members in each of the sites, a training workshop for the teams, PDI implementation and monitoring.
Other key activities as part pf Harm reduction for sex workers:
- Referrals of SW who use drugs to the existing harm reduction services;
- Delivery of harm reduction services to SW who use drugs through the mobile unit.
The PDI activities include selection of team members in each of the sites, a training workshop for the teams, PDI implementation and monitoring.  PDI activity implementation (incentives to client) and training for social/outreach workers are budgeted in 'main allocation'. TA support for PDI, materials development  are included Into the 'above allocation'.
</t>
  </si>
  <si>
    <t xml:space="preserve">Budget in 'main allocation' includes funds for HCV, HBV and Syphilis rapid tests procurement as well as Gynecological checkup in private clinics. It is assumed that 5% of CSW will receive vouchers for referral to private clinics. Other CSW will be able to receive this service in the mobile unit or in the stationary point. Additional advocacy and legal support are required and planed in the module “Removing legal barriers to access”.
Number of HCV, HBV and tests Syphilis calculated as 15% from total number of CSW reached with HIV prevention programs for each type of the test. 
Procurement prices are based on the market prices, minimum prices are taken.
Key activities:
- Delivery of gynaecological services in the clinic in Ferizaj, other clinics in new locations from 2017 (depending on agreements with relevant facilities) and mobile service delivery unit; 
-Referrals for STI diagnosis and treatment services by service providers;
-Partnering clinical facilities and the Mobile service delivery unit be supplied with rapid STI tests and deliver testing based on clinical indications;  
-Building relationships and referral agreements with STI service providers.
</t>
  </si>
  <si>
    <r>
      <t xml:space="preserve">Target population: </t>
    </r>
    <r>
      <rPr>
        <sz val="10"/>
        <rFont val="Arial"/>
        <family val="2"/>
      </rPr>
      <t xml:space="preserve">all KPs; Geographic scope: national level.
Implementation approach:
- Regular monitoring of the drug scene and other contextual factors affecting the key populations in order to expediently adjust interventions; This can be performed through light qualitative explorations among clients, as well as through introduction of regular reports by frontline service providers on any observed changes; 
- Regular consultations with prison health and social workers regarding any significant contextual changes and the progress of HIV prevention and care; interventions; 
- Organise regular collection of data regarding the preferred types of injecting instruments in order to inform procurement;
</t>
    </r>
  </si>
  <si>
    <r>
      <t>Intervention budget (‘main allocation’) include funds for Technical Assistance provision, participation on international workshop and a training on M&amp;E (experts of national and regional levels, NGOs experts) in order to improve monitoring and reporting, establish the single database for program monitoring and reporting,</t>
    </r>
    <r>
      <rPr>
        <sz val="10"/>
        <rFont val="Arial"/>
        <family val="2"/>
      </rPr>
      <t xml:space="preserve"> develop a unified coding algorithm of prevention and care programs clients. Costs are based on the existing market prices, average costs from previous years and estimation about number of days required for such TA.</t>
    </r>
  </si>
  <si>
    <r>
      <t>Target population:</t>
    </r>
    <r>
      <rPr>
        <sz val="10"/>
        <rFont val="Arial"/>
        <family val="2"/>
      </rPr>
      <t xml:space="preserve"> all KPs; Geographic scope: national level.
Implementation approach:
- Key population size estimates (nationwide or in a selection of high concentration settlements);  
- Situation assessment in prison system to establish the need for introduction of needle and syringe programmes and design the programmes if required  
</t>
    </r>
  </si>
  <si>
    <r>
      <t xml:space="preserve">Target population: PWID; Geographic scope: </t>
    </r>
    <r>
      <rPr>
        <sz val="10"/>
        <rFont val="Arial"/>
        <family val="2"/>
      </rPr>
      <t>national level.
Implementation approach:
- Analysis of Naloxone availability and obstacles and development of solutions.
- Studies to establish feasibility of introduction of Low Dead Space injecting equipment.</t>
    </r>
  </si>
  <si>
    <r>
      <rPr>
        <sz val="10"/>
        <rFont val="Arial"/>
        <family val="2"/>
        <charset val="204"/>
      </rPr>
      <t>Target population: all KPs; Geographic scope: national level.
Implementation approach:
- Explore more effective strategies to procure the essential HIV prevention and detection commodities, including:
- Continue explorations and negotiations with potential suppliers of free-of-charge condoms for distribution among the key populations (including UNFPA);      
- Reduce costs of procured injecting equipment;</t>
    </r>
    <r>
      <rPr>
        <sz val="10"/>
        <rFont val="Arial"/>
        <family val="2"/>
      </rPr>
      <t xml:space="preserve">
- Organise procurement of a wider spectrum of injecting equipment including larger volume syringes utilised for Methadone injections;
- Reduce costs of procured HIV and other testing kits;  
- Work closely with the Ministry of Health and other relevant agencies in order to develop a risk management strategy to ensure uninterrupted procurement of essential medicines including ARV medicines and opioid substitutes. The risk management policies and procedures will include appropriate provisions for defining the buffer stocks, factoring for projected treatment expansion, avoiding delays associated with customs formalities, as well as storage and distribution of health products. The PR will explore the possibilities of a longer-term agreements with suppliers with phased supply of the medicines not to overburden the limited storage capacity of PR/SRs.
The existing stock of methadone is sufficient for the first year of the programme. The PR and other programme stakeholders will work closely with the Ministry in order to ensure the optimal procurement and supply parameters. In particular, phased supply of the medicine will be negotiated with supplier in order to avoid expiration of methadone and not to overburden the limited storage facilities.
</t>
    </r>
  </si>
  <si>
    <r>
      <t xml:space="preserve">Target population: PLWH.
Geographical scope: </t>
    </r>
    <r>
      <rPr>
        <sz val="10"/>
        <color rgb="FFFF0000"/>
        <rFont val="Arial"/>
        <family val="2"/>
        <charset val="204"/>
      </rPr>
      <t>all regions of Kosovo.</t>
    </r>
    <r>
      <rPr>
        <sz val="10"/>
        <rFont val="Arial"/>
        <family val="2"/>
      </rPr>
      <t xml:space="preserve">
'- Advocating for the development of national protocols for the treatment of HIV-infection incorporating the role of PLHIV organisations in treatment monitoring and quality assurance.
- Universal screening of PLHIV for Tuberculosis. the required laboratory testing is covered by the governmental funding</t>
    </r>
  </si>
  <si>
    <r>
      <t xml:space="preserve">The </t>
    </r>
    <r>
      <rPr>
        <b/>
        <sz val="10"/>
        <rFont val="Arial"/>
        <family val="2"/>
      </rPr>
      <t>PDI</t>
    </r>
    <r>
      <rPr>
        <sz val="10"/>
        <rFont val="Arial"/>
        <family val="2"/>
      </rPr>
      <t xml:space="preserve"> activities include selection of team members in each of the sites, a training workshop for the teams, PDI implementation and monitoring. Costs are based on the current rates of incentives to client. PDI activity implementation and training budgeted in 'main allocation'. TA support for PDI and materials development includes Into the 'above allocation'.
</t>
    </r>
  </si>
  <si>
    <t xml:space="preserve">Intervention was budgeted based on the current cost of GF HIV program implementation adjusted to the proposed coverage for Y1-Y3. Budget include salary of staff who provide direct services to MSM (counselling and TB screening (questionnaire), IOM, condoms and lubricants distribution) as well as salary of administrative staff and overhead costs necessary for HIV prevention activities implementation. 
IEC materials development and printing with participation of clients are included in 'above allocation' budget. 
Key activities:
- Development of verbal BCC protocols for outreach workers and other frontline service providers (participatory workshops once a year followed by protocol drafting, review, finalisation and endorsement);
- Incorporation of BCC schedules in the ToR of service providers and routine monitoring of BCC delivery;   
-  Introduction/strengthening of secondary service delivery. This includes identification of key population activists who are enthusiastic about the principles and objectives of the programme and are willing to support reaching out to their peers and the delivery of HIV prevention and care services. Secondary service providers are trained, supervised and supported by outreach/social workers, receive remuneration/stipend for their work, and operate in accordance with approved ToR, which also regulate their communication with clients;
- Referrals for STI diagnosis and treatment services by service providers;
- Building relationships and referral agreements with STI service providers;
- Delivery of STI diagnostics on clinical indications by qualified personnel of the mobile service delivery unit  </t>
  </si>
  <si>
    <t>Cost Assumption Table</t>
  </si>
  <si>
    <t>DESCRIPTION</t>
  </si>
  <si>
    <t>QUANTITY</t>
  </si>
  <si>
    <t>UNIT</t>
  </si>
  <si>
    <t>COSTS PER UNIT (EUR)</t>
  </si>
  <si>
    <t>TOTAL COST (EUR)</t>
  </si>
  <si>
    <t>piece</t>
  </si>
  <si>
    <t>2 ml</t>
  </si>
  <si>
    <t xml:space="preserve"> 2.5 ml                           ( 7D2247) 1/2 HIV Determine test </t>
  </si>
  <si>
    <t>Bottle</t>
  </si>
  <si>
    <t xml:space="preserve"> (1 liter)</t>
  </si>
  <si>
    <t>Methadone</t>
  </si>
  <si>
    <t>ml</t>
  </si>
  <si>
    <t>service</t>
  </si>
  <si>
    <t xml:space="preserve"> Rapid diagnostic HIV test kit</t>
  </si>
  <si>
    <t>Unit</t>
  </si>
  <si>
    <t>Quantity</t>
  </si>
  <si>
    <t>Cost per unit</t>
  </si>
  <si>
    <t>Amount</t>
  </si>
  <si>
    <t>HIV-1 and HIV-2 rapid test</t>
  </si>
  <si>
    <t>Pieces</t>
  </si>
  <si>
    <t>Disposables for rapid HIV test</t>
  </si>
  <si>
    <t>Chase buffer (bottle)</t>
  </si>
  <si>
    <t>Gloves</t>
  </si>
  <si>
    <t>Lancet</t>
  </si>
  <si>
    <t>Cotton and alcohol swab</t>
  </si>
  <si>
    <t xml:space="preserve"> Rapid diagnostic Hepatitis B test kit</t>
  </si>
  <si>
    <t>Hep B rapid test</t>
  </si>
  <si>
    <t>Disposables for rapid Hepatitis B test</t>
  </si>
  <si>
    <t>Rapid diagnostic Hepatitis C test kit</t>
  </si>
  <si>
    <t>Hep C rapid test</t>
  </si>
  <si>
    <t>Disposables for rapid Hepatitis C test</t>
  </si>
  <si>
    <t>(OST) Opioid substitution maintenance treatment to prevent HIV transmission by reducing injection frequency and to improve the quality of life of PWID.</t>
  </si>
  <si>
    <t>Y1</t>
  </si>
  <si>
    <t>Y2</t>
  </si>
  <si>
    <t>Y3</t>
  </si>
  <si>
    <t>Number of persons in MMT</t>
  </si>
  <si>
    <t>METHADON</t>
  </si>
  <si>
    <t>Quanttity of methadone (9.8 ml per day) per number of persons, per days in a month; (98mg per day)</t>
  </si>
  <si>
    <t>mililiter</t>
  </si>
  <si>
    <t>RAPID TESTS FOR OPIATES*</t>
  </si>
  <si>
    <t xml:space="preserve">once in two months per person </t>
  </si>
  <si>
    <t>RAPID TESTS FOR METHADONE*</t>
  </si>
  <si>
    <t>CUPS FOR URINE</t>
  </si>
  <si>
    <t>TAKE-at-HOME DOSE CUP, DAILY AMOUNT GLASSES</t>
  </si>
  <si>
    <t>TOTAL cost</t>
  </si>
  <si>
    <t>Average cost per 1 client</t>
  </si>
  <si>
    <t>Concentration = 10mg/ml</t>
  </si>
  <si>
    <t xml:space="preserve">Dosage = 98mg per day per person (average) equivalent to 9.8ml per day per person </t>
  </si>
  <si>
    <t>Q1</t>
  </si>
  <si>
    <t>Q2</t>
  </si>
  <si>
    <t>Q3</t>
  </si>
  <si>
    <t>Q4</t>
  </si>
  <si>
    <t>Q5</t>
  </si>
  <si>
    <t>Q6</t>
  </si>
  <si>
    <t>Q7</t>
  </si>
  <si>
    <t>Q8</t>
  </si>
  <si>
    <t>Q9</t>
  </si>
  <si>
    <t>Q10</t>
  </si>
  <si>
    <t># of days</t>
  </si>
  <si>
    <t>Number of persons entering in MMT</t>
  </si>
  <si>
    <t>Cost for Reanovation for OST sites</t>
  </si>
  <si>
    <t>Type of expense</t>
  </si>
  <si>
    <t>Price per unit, EUR</t>
  </si>
  <si>
    <t># of item</t>
  </si>
  <si>
    <t>Sum, EUR</t>
  </si>
  <si>
    <t>Furniture procurement</t>
  </si>
  <si>
    <t>IT equipment</t>
  </si>
  <si>
    <t>refregirator</t>
  </si>
  <si>
    <t xml:space="preserve">Total </t>
  </si>
  <si>
    <t>Assumption expenses for regular monitoring site visits per month</t>
  </si>
  <si>
    <t>Travel costs for 7 regions - Fuel for vehicle</t>
  </si>
  <si>
    <t>Prishtina</t>
  </si>
  <si>
    <t>Km</t>
  </si>
  <si>
    <t>Mitrovica</t>
  </si>
  <si>
    <t>Peja</t>
  </si>
  <si>
    <t>Gjakova</t>
  </si>
  <si>
    <t>Prizren</t>
  </si>
  <si>
    <t>Gjilan</t>
  </si>
  <si>
    <t>Ferizaj</t>
  </si>
  <si>
    <t>Meals and refreshments for 2 persons</t>
  </si>
  <si>
    <t>Meals for 2 persons @ 5E per person, 10E per two persons for one visit</t>
  </si>
  <si>
    <t>Visits</t>
  </si>
  <si>
    <t>Refreshments for 2 persons @ 2E per person, 4E per two persons</t>
  </si>
  <si>
    <t>Improve Labyrinth working conditions</t>
  </si>
  <si>
    <t>Price per Unit</t>
  </si>
  <si>
    <t>Total  €</t>
  </si>
  <si>
    <t>Work boots</t>
  </si>
  <si>
    <t>Working hand</t>
  </si>
  <si>
    <t>Metal clip for collecting syringes</t>
  </si>
  <si>
    <t>Razor blade</t>
  </si>
  <si>
    <t>pack</t>
  </si>
  <si>
    <t>Shaving foam</t>
  </si>
  <si>
    <t>Tooth brush</t>
  </si>
  <si>
    <t>Tooth paste</t>
  </si>
  <si>
    <t>Detergent 3 kg per sack</t>
  </si>
  <si>
    <t>Wet napkins</t>
  </si>
  <si>
    <t>Kichen napkins</t>
  </si>
  <si>
    <t>Toilet paper</t>
  </si>
  <si>
    <t>Hygienic pads</t>
  </si>
  <si>
    <t>Body shower gel</t>
  </si>
  <si>
    <t>Shampoo</t>
  </si>
  <si>
    <t>Soap for hands</t>
  </si>
  <si>
    <t>Food oil</t>
  </si>
  <si>
    <t>Tea</t>
  </si>
  <si>
    <t>BA for Unit cost for Mobile clinic procurement and equipment</t>
  </si>
  <si>
    <t>#</t>
  </si>
  <si>
    <t>Cost</t>
  </si>
  <si>
    <t>number of units</t>
  </si>
  <si>
    <t>total</t>
  </si>
  <si>
    <t>Costs for Mobile Ambulance support and maintenance</t>
  </si>
  <si>
    <t>Item</t>
  </si>
  <si>
    <t>Unit of measurement</t>
  </si>
  <si>
    <t>Unit costs, EUR</t>
  </si>
  <si>
    <t># of units</t>
  </si>
  <si>
    <t>Total costs, EUR</t>
  </si>
  <si>
    <t>Driver</t>
  </si>
  <si>
    <t>per month</t>
  </si>
  <si>
    <t>Disinfictants</t>
  </si>
  <si>
    <t>Car insurance</t>
  </si>
  <si>
    <t>per year</t>
  </si>
  <si>
    <t>Car  maintenance</t>
  </si>
  <si>
    <t>liter</t>
  </si>
  <si>
    <t>Total costs for average  Mobile Laboratory</t>
  </si>
  <si>
    <t>Number of people</t>
  </si>
  <si>
    <t>Number of people in trip</t>
  </si>
  <si>
    <t>Number of days</t>
  </si>
  <si>
    <t>Number of people facilitated event</t>
  </si>
  <si>
    <t>Expenditure description</t>
  </si>
  <si>
    <t># of people</t>
  </si>
  <si>
    <t># of days/ pieces</t>
  </si>
  <si>
    <t>Total, EUR</t>
  </si>
  <si>
    <t>Rent (premises and equipment)</t>
  </si>
  <si>
    <t>day</t>
  </si>
  <si>
    <t>Travel</t>
  </si>
  <si>
    <t>person</t>
  </si>
  <si>
    <t>Meal</t>
  </si>
  <si>
    <t>Stationary and printing materials, hand-out materials</t>
  </si>
  <si>
    <t>Fee for trainer(s), including taxes</t>
  </si>
  <si>
    <t>Service package for peer-driven intervention</t>
  </si>
  <si>
    <t>Incentive (New client)</t>
  </si>
  <si>
    <t>per client</t>
  </si>
  <si>
    <t>Incentive (Questionary)</t>
  </si>
  <si>
    <t>Total cost per one PDI client</t>
  </si>
  <si>
    <t>Cost of international consultant  visit</t>
  </si>
  <si>
    <t>N/A</t>
  </si>
  <si>
    <t>Fee</t>
  </si>
  <si>
    <t>Per diem (hotel, meals)</t>
  </si>
  <si>
    <t>Cost of study visit</t>
  </si>
  <si>
    <t>Study on HIV/STI/HCV prevalence and behavior surveillance</t>
  </si>
  <si>
    <t>Core stages and activities</t>
  </si>
  <si>
    <t>Unit cost, UER</t>
  </si>
  <si>
    <t>Budget, EUR</t>
  </si>
  <si>
    <t>Preparation stage (protocol and research tool development)</t>
  </si>
  <si>
    <t>Preparation stage (training for study implementers)</t>
  </si>
  <si>
    <t xml:space="preserve">Formative research </t>
  </si>
  <si>
    <t>Collection and processing of behavioral information</t>
  </si>
  <si>
    <t>Collection and processing of biological information</t>
  </si>
  <si>
    <t>HIV, HCV, STI test kits and medical products</t>
  </si>
  <si>
    <t>Research coordination</t>
  </si>
  <si>
    <t xml:space="preserve">Data analysis and report preparation </t>
  </si>
  <si>
    <t>Administrative costs</t>
  </si>
  <si>
    <t xml:space="preserve"> Total  </t>
  </si>
  <si>
    <t>Operational research</t>
  </si>
  <si>
    <t># of days/ times</t>
  </si>
  <si>
    <t>Preparation (tool)</t>
  </si>
  <si>
    <t>In-country transportation</t>
  </si>
  <si>
    <t>Interviews</t>
  </si>
  <si>
    <t>Incentivenes</t>
  </si>
  <si>
    <t>PWID/ MSM size estimation</t>
  </si>
  <si>
    <t>International travel and visits</t>
  </si>
  <si>
    <t>Registration fee</t>
  </si>
  <si>
    <t>Cost of Development, printing and dissemination of IEC</t>
  </si>
  <si>
    <t>Unit cost, EUR</t>
  </si>
  <si>
    <t>Cost, EUR</t>
  </si>
  <si>
    <t>Leaflet for the target groups (56 pages A6)</t>
  </si>
  <si>
    <t>Payment to author (with taxes)</t>
  </si>
  <si>
    <t>page</t>
  </si>
  <si>
    <t>Proofreading (twice, with taxes)</t>
  </si>
  <si>
    <t>Focus group for approbation</t>
  </si>
  <si>
    <t>Design and lay out</t>
  </si>
  <si>
    <t>Printing</t>
  </si>
  <si>
    <t>copy</t>
  </si>
  <si>
    <t xml:space="preserve">Dessimination to the regional partners </t>
  </si>
  <si>
    <t>TOTAL</t>
  </si>
  <si>
    <t>Cost per one copy, EUR</t>
  </si>
  <si>
    <t># of items</t>
  </si>
  <si>
    <t>20 beds ---- 1000 to 2000 € per unit</t>
  </si>
  <si>
    <t>20 Dining tables ---- 150 € per unit</t>
  </si>
  <si>
    <t>40 Closets ---- 50 € per unit</t>
  </si>
  <si>
    <t>30 static chairs (30€ unit cost)</t>
  </si>
  <si>
    <t>4 Chairs with wheel (95 € each)</t>
  </si>
  <si>
    <t xml:space="preserve">25 Filing cabinets ----180 € per unit </t>
  </si>
  <si>
    <t>3 Desks ----90 € per unit</t>
  </si>
  <si>
    <t>2 Computer tables ---- 90 € per unit</t>
  </si>
  <si>
    <t>2 Closet for drugs ---- 120 € per unit</t>
  </si>
  <si>
    <t>1 Sofa ---- 140 €</t>
  </si>
  <si>
    <t>1 Weigher ----50 €</t>
  </si>
  <si>
    <t>1 Shelf for files ---- 180 €</t>
  </si>
  <si>
    <t>1 Fridge ---- 140 to 260 €</t>
  </si>
  <si>
    <t>1 Computer ---- 585 €</t>
  </si>
  <si>
    <t>1 Printer ---- 123 €</t>
  </si>
  <si>
    <t xml:space="preserve"> Re-equipment of vans for mobile services </t>
  </si>
  <si>
    <t>Cost of base vans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</si>
</sst>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_-;\-* #,##0.00_₴_-;_-* &quot;-&quot;??_₴_-;_-@_-"/>
    <numFmt numFmtId="164" formatCode="_-&quot;$&quot;* #,##0.00_-;\-&quot;$&quot;* #,##0.00_-;_-&quot;$&quot;* &quot;-&quot;??_-;_-@_-"/>
    <numFmt numFmtId="165" formatCode="_-* #,##0.00_-;\-* #,##0.00_-;_-* &quot;-&quot;??_-;_-@_-"/>
    <numFmt numFmtId="166" formatCode="[$-409]d\-mmm\-yy;@"/>
    <numFmt numFmtId="167" formatCode="0.0%"/>
    <numFmt numFmtId="168" formatCode="#,##0_ ;\-#,##0\ "/>
    <numFmt numFmtId="169" formatCode="_-* #,##0_-;\-* #,##0_-;_-* &quot;-&quot;??_-;_-@_-"/>
    <numFmt numFmtId="170" formatCode="#,##0.000"/>
    <numFmt numFmtId="171" formatCode="#,##0.0"/>
    <numFmt numFmtId="172" formatCode="0.000"/>
    <numFmt numFmtId="173" formatCode="_(* #,##0.00_);_(* \(#,##0.00\);_(* &quot;-&quot;??_);_(@_)"/>
    <numFmt numFmtId="174" formatCode="_-* #,##0.00\ _г_р_н_._-;\-* #,##0.00\ _г_р_н_._-;_-* &quot;-&quot;??\ _г_р_н_._-;_-@_-"/>
    <numFmt numFmtId="175" formatCode="_-* #,##0\ _г_р_н_._-;\-* #,##0\ _г_р_н_._-;_-* &quot;-&quot;??\ _г_р_н_._-;_-@_-"/>
    <numFmt numFmtId="176" formatCode="_-* #,##0.00_р_._-;\-* #,##0.00_р_._-;_-* &quot;-&quot;??_р_._-;_-@_-"/>
    <numFmt numFmtId="177" formatCode="_-* #,##0_р_._-;\-* #,##0_р_._-;_-* &quot;-&quot;??_р_._-;_-@_-"/>
  </numFmts>
  <fonts count="109" x14ac:knownFonts="1">
    <font>
      <sz val="10"/>
      <name val="Arial"/>
      <family val="2"/>
    </font>
    <font>
      <sz val="11"/>
      <color theme="1"/>
      <name val="Calibri"/>
      <family val="2"/>
      <charset val="204"/>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12"/>
      <name val="Arial"/>
      <family val="2"/>
    </font>
    <font>
      <sz val="11"/>
      <name val="Arial"/>
      <family val="2"/>
    </font>
    <font>
      <sz val="14"/>
      <name val="Arial"/>
      <family val="2"/>
    </font>
    <font>
      <b/>
      <sz val="11"/>
      <name val="Arial"/>
      <family val="2"/>
    </font>
    <font>
      <b/>
      <sz val="12"/>
      <name val="Arial"/>
      <family val="2"/>
    </font>
    <font>
      <b/>
      <sz val="10"/>
      <name val="Arial"/>
      <family val="2"/>
    </font>
    <font>
      <b/>
      <sz val="14"/>
      <name val="Arial"/>
      <family val="2"/>
    </font>
    <font>
      <sz val="10"/>
      <name val="Arial"/>
      <family val="2"/>
    </font>
    <font>
      <i/>
      <sz val="10"/>
      <name val="Arial"/>
      <family val="2"/>
    </font>
    <font>
      <sz val="9"/>
      <color indexed="81"/>
      <name val="Tahoma"/>
      <family val="2"/>
    </font>
    <font>
      <b/>
      <sz val="9"/>
      <name val="Arial"/>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0"/>
      <color rgb="FF000000"/>
      <name val="Arial"/>
      <family val="2"/>
    </font>
    <font>
      <sz val="10"/>
      <color theme="1"/>
      <name val="Calibri"/>
      <family val="2"/>
      <scheme val="minor"/>
    </font>
    <font>
      <b/>
      <sz val="12"/>
      <color theme="0"/>
      <name val="Arial"/>
      <family val="2"/>
    </font>
    <font>
      <b/>
      <sz val="10"/>
      <color rgb="FFFF0000"/>
      <name val="Arial"/>
      <family val="2"/>
    </font>
    <font>
      <b/>
      <sz val="14"/>
      <color theme="0"/>
      <name val="Arial"/>
      <family val="2"/>
    </font>
    <font>
      <b/>
      <sz val="12"/>
      <color theme="5"/>
      <name val="Arial"/>
      <family val="2"/>
    </font>
    <font>
      <sz val="12"/>
      <color theme="1"/>
      <name val="Arial"/>
      <family val="2"/>
    </font>
    <font>
      <b/>
      <sz val="11"/>
      <color theme="1"/>
      <name val="Arial"/>
      <family val="2"/>
    </font>
    <font>
      <sz val="10"/>
      <color rgb="FFFF0000"/>
      <name val="Arial"/>
      <family val="2"/>
    </font>
    <font>
      <sz val="9"/>
      <color indexed="10"/>
      <name val="Tahoma"/>
      <family val="2"/>
    </font>
    <font>
      <strike/>
      <sz val="9"/>
      <color indexed="81"/>
      <name val="Tahoma"/>
      <family val="2"/>
    </font>
    <font>
      <i/>
      <sz val="9"/>
      <color indexed="81"/>
      <name val="Tahoma"/>
      <family val="2"/>
    </font>
    <font>
      <b/>
      <i/>
      <sz val="11"/>
      <name val="Arial"/>
      <family val="2"/>
    </font>
    <font>
      <b/>
      <i/>
      <u/>
      <sz val="11"/>
      <name val="Arial"/>
      <family val="2"/>
    </font>
    <font>
      <u/>
      <sz val="11"/>
      <name val="Arial"/>
      <family val="2"/>
    </font>
    <font>
      <sz val="11"/>
      <color rgb="FF333333"/>
      <name val="Arial"/>
      <family val="2"/>
    </font>
    <font>
      <u/>
      <sz val="9"/>
      <color indexed="81"/>
      <name val="Tahoma"/>
      <family val="2"/>
    </font>
    <font>
      <sz val="11"/>
      <color rgb="FF000000"/>
      <name val="Arial"/>
      <family val="2"/>
    </font>
    <font>
      <sz val="11"/>
      <color rgb="FF1F497D"/>
      <name val="Arial"/>
      <family val="2"/>
    </font>
    <font>
      <b/>
      <sz val="14"/>
      <color rgb="FFFF0000"/>
      <name val="Arial"/>
      <family val="2"/>
    </font>
    <font>
      <b/>
      <sz val="16"/>
      <color rgb="FFFF0000"/>
      <name val="Arial"/>
      <family val="2"/>
    </font>
    <font>
      <b/>
      <u/>
      <sz val="9"/>
      <color indexed="81"/>
      <name val="Tahoma"/>
      <family val="2"/>
    </font>
    <font>
      <b/>
      <u/>
      <sz val="10"/>
      <name val="Arial"/>
      <family val="2"/>
    </font>
    <font>
      <u/>
      <sz val="10"/>
      <name val="Arial"/>
      <family val="2"/>
    </font>
    <font>
      <b/>
      <u/>
      <sz val="14"/>
      <name val="Arial"/>
      <family val="2"/>
    </font>
    <font>
      <b/>
      <u/>
      <sz val="12"/>
      <name val="Arial"/>
      <family val="2"/>
    </font>
    <font>
      <sz val="12"/>
      <color theme="1"/>
      <name val="Calibri"/>
      <family val="2"/>
      <charset val="238"/>
      <scheme val="minor"/>
    </font>
    <font>
      <sz val="12"/>
      <color indexed="8"/>
      <name val="Calibri"/>
      <family val="2"/>
      <charset val="238"/>
    </font>
    <font>
      <strike/>
      <sz val="10"/>
      <name val="Arial"/>
      <family val="2"/>
    </font>
    <font>
      <strike/>
      <sz val="10"/>
      <color rgb="FFFF0000"/>
      <name val="Arial"/>
      <family val="2"/>
    </font>
    <font>
      <sz val="10"/>
      <color rgb="FF000000"/>
      <name val="Segoe UI"/>
      <family val="2"/>
    </font>
    <font>
      <u/>
      <sz val="10"/>
      <color theme="10"/>
      <name val="Arial"/>
      <family val="2"/>
    </font>
    <font>
      <u/>
      <sz val="10"/>
      <color theme="11"/>
      <name val="Arial"/>
      <family val="2"/>
    </font>
    <font>
      <b/>
      <sz val="10"/>
      <name val="Arial"/>
      <family val="2"/>
      <charset val="204"/>
    </font>
    <font>
      <sz val="10"/>
      <color rgb="FFFF0000"/>
      <name val="Arial"/>
      <family val="2"/>
      <charset val="204"/>
    </font>
    <font>
      <sz val="10"/>
      <name val="Arial"/>
      <family val="2"/>
      <charset val="204"/>
    </font>
    <font>
      <u/>
      <sz val="10"/>
      <color rgb="FF0000FF"/>
      <name val="Arial"/>
      <family val="2"/>
    </font>
    <font>
      <b/>
      <sz val="10"/>
      <color rgb="FF000000"/>
      <name val="Arial"/>
      <family val="2"/>
      <charset val="204"/>
    </font>
    <font>
      <sz val="10"/>
      <color rgb="FF800000"/>
      <name val="Arial"/>
      <family val="2"/>
      <charset val="204"/>
    </font>
    <font>
      <sz val="10"/>
      <color rgb="FF000000"/>
      <name val="Arial"/>
      <family val="2"/>
      <charset val="204"/>
    </font>
    <font>
      <b/>
      <u/>
      <sz val="10"/>
      <name val="Arial"/>
      <family val="2"/>
      <charset val="204"/>
    </font>
    <font>
      <sz val="9"/>
      <color indexed="81"/>
      <name val="Tahoma"/>
      <family val="2"/>
      <charset val="204"/>
    </font>
    <font>
      <b/>
      <sz val="9"/>
      <color indexed="81"/>
      <name val="Tahoma"/>
      <family val="2"/>
      <charset val="204"/>
    </font>
    <font>
      <sz val="11"/>
      <color rgb="FFFF0000"/>
      <name val="Calibri"/>
      <family val="2"/>
      <charset val="204"/>
      <scheme val="minor"/>
    </font>
    <font>
      <b/>
      <sz val="11"/>
      <color theme="1"/>
      <name val="Calibri"/>
      <family val="2"/>
      <charset val="204"/>
      <scheme val="minor"/>
    </font>
    <font>
      <b/>
      <sz val="11"/>
      <color indexed="8"/>
      <name val="Calibri"/>
      <family val="2"/>
      <charset val="204"/>
      <scheme val="minor"/>
    </font>
    <font>
      <sz val="11"/>
      <color rgb="FF0000FF"/>
      <name val="Calibri"/>
      <family val="2"/>
      <charset val="204"/>
      <scheme val="minor"/>
    </font>
    <font>
      <sz val="11"/>
      <color indexed="8"/>
      <name val="Calibri"/>
      <family val="2"/>
      <charset val="204"/>
      <scheme val="minor"/>
    </font>
    <font>
      <b/>
      <sz val="11"/>
      <color rgb="FFFFFFFF"/>
      <name val="Calibri"/>
      <family val="2"/>
      <charset val="204"/>
      <scheme val="minor"/>
    </font>
    <font>
      <b/>
      <sz val="11"/>
      <color rgb="FFFF0000"/>
      <name val="Calibri"/>
      <family val="2"/>
      <charset val="204"/>
      <scheme val="minor"/>
    </font>
    <font>
      <sz val="11"/>
      <name val="Calibri"/>
      <family val="2"/>
      <charset val="204"/>
      <scheme val="minor"/>
    </font>
    <font>
      <b/>
      <sz val="11"/>
      <name val="Calibri"/>
      <family val="2"/>
      <charset val="204"/>
      <scheme val="minor"/>
    </font>
    <font>
      <sz val="11"/>
      <color indexed="63"/>
      <name val="Calibri"/>
      <family val="2"/>
      <charset val="204"/>
      <scheme val="minor"/>
    </font>
    <font>
      <b/>
      <sz val="11"/>
      <color indexed="9"/>
      <name val="Calibri"/>
      <family val="2"/>
      <charset val="204"/>
      <scheme val="minor"/>
    </font>
    <font>
      <sz val="11"/>
      <color theme="0" tint="-0.14999847407452621"/>
      <name val="Calibri"/>
      <family val="2"/>
      <charset val="204"/>
      <scheme val="minor"/>
    </font>
    <font>
      <sz val="9"/>
      <color rgb="FF000000"/>
      <name val="Arial"/>
      <family val="2"/>
      <charset val="204"/>
    </font>
    <font>
      <sz val="10"/>
      <name val="Arial Cyr"/>
      <charset val="204"/>
    </font>
    <font>
      <sz val="9"/>
      <name val="Arial"/>
      <family val="2"/>
      <charset val="204"/>
    </font>
    <font>
      <sz val="10"/>
      <color rgb="FF00B050"/>
      <name val="Arial"/>
      <family val="2"/>
      <charset val="204"/>
    </font>
  </fonts>
  <fills count="58">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6337778862885"/>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indexed="9"/>
        <bgColor indexed="50"/>
      </patternFill>
    </fill>
    <fill>
      <patternFill patternType="solid">
        <fgColor rgb="FFB7DEE8"/>
        <bgColor rgb="FF000000"/>
      </patternFill>
    </fill>
    <fill>
      <patternFill patternType="solid">
        <fgColor theme="4"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rgb="FF0066CC"/>
        <bgColor rgb="FF000000"/>
      </patternFill>
    </fill>
    <fill>
      <patternFill patternType="solid">
        <fgColor rgb="FFFFFF99"/>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indexed="30"/>
        <bgColor indexed="64"/>
      </patternFill>
    </fill>
    <fill>
      <patternFill patternType="solid">
        <fgColor indexed="43"/>
        <bgColor indexed="64"/>
      </patternFill>
    </fill>
    <fill>
      <patternFill patternType="solid">
        <fgColor theme="7" tint="0.79998168889431442"/>
        <bgColor indexed="64"/>
      </patternFill>
    </fill>
  </fills>
  <borders count="1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dotted">
        <color auto="1"/>
      </right>
      <top style="thin">
        <color auto="1"/>
      </top>
      <bottom style="dotted">
        <color auto="1"/>
      </bottom>
      <diagonal/>
    </border>
    <border>
      <left style="thin">
        <color auto="1"/>
      </left>
      <right/>
      <top style="dotted">
        <color auto="1"/>
      </top>
      <bottom style="dotted">
        <color auto="1"/>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style="dotted">
        <color auto="1"/>
      </left>
      <right style="dotted">
        <color auto="1"/>
      </right>
      <top style="dotted">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otted">
        <color auto="1"/>
      </bottom>
      <diagonal/>
    </border>
    <border>
      <left/>
      <right style="dotted">
        <color auto="1"/>
      </right>
      <top style="dotted">
        <color auto="1"/>
      </top>
      <bottom style="thin">
        <color auto="1"/>
      </bottom>
      <diagonal/>
    </border>
    <border>
      <left style="thin">
        <color auto="1"/>
      </left>
      <right/>
      <top style="thin">
        <color auto="1"/>
      </top>
      <bottom style="dotted">
        <color auto="1"/>
      </bottom>
      <diagonal/>
    </border>
    <border>
      <left style="thin">
        <color auto="1"/>
      </left>
      <right style="dotted">
        <color auto="1"/>
      </right>
      <top/>
      <bottom/>
      <diagonal/>
    </border>
    <border>
      <left style="thin">
        <color auto="1"/>
      </left>
      <right style="dotted">
        <color auto="1"/>
      </right>
      <top style="dotted">
        <color auto="1"/>
      </top>
      <bottom style="dotted">
        <color auto="1"/>
      </bottom>
      <diagonal/>
    </border>
    <border>
      <left style="thin">
        <color auto="1"/>
      </left>
      <right/>
      <top style="dotted">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dotted">
        <color auto="1"/>
      </left>
      <right/>
      <top/>
      <bottom style="dotted">
        <color auto="1"/>
      </bottom>
      <diagonal/>
    </border>
    <border>
      <left style="thin">
        <color auto="1"/>
      </left>
      <right/>
      <top/>
      <bottom/>
      <diagonal/>
    </border>
    <border>
      <left style="thin">
        <color auto="1"/>
      </left>
      <right/>
      <top style="dotted">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thin">
        <color auto="1"/>
      </left>
      <right/>
      <top style="thin">
        <color auto="1"/>
      </top>
      <bottom/>
      <diagonal/>
    </border>
    <border>
      <left style="dotted">
        <color auto="1"/>
      </left>
      <right style="dotted">
        <color auto="1"/>
      </right>
      <top/>
      <bottom/>
      <diagonal/>
    </border>
    <border>
      <left style="dotted">
        <color auto="1"/>
      </left>
      <right style="dotted">
        <color auto="1"/>
      </right>
      <top style="thin">
        <color auto="1"/>
      </top>
      <bottom style="dotted">
        <color auto="1"/>
      </bottom>
      <diagonal/>
    </border>
    <border>
      <left style="dotted">
        <color auto="1"/>
      </left>
      <right style="dotted">
        <color auto="1"/>
      </right>
      <top style="dotted">
        <color auto="1"/>
      </top>
      <bottom style="dotted">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style="dotted">
        <color auto="1"/>
      </right>
      <top style="thin">
        <color auto="1"/>
      </top>
      <bottom/>
      <diagonal/>
    </border>
    <border>
      <left/>
      <right style="dotted">
        <color auto="1"/>
      </right>
      <top/>
      <bottom style="thin">
        <color auto="1"/>
      </bottom>
      <diagonal/>
    </border>
    <border>
      <left style="dotted">
        <color auto="1"/>
      </left>
      <right style="dotted">
        <color auto="1"/>
      </right>
      <top style="thin">
        <color auto="1"/>
      </top>
      <bottom/>
      <diagonal/>
    </border>
    <border>
      <left style="dotted">
        <color auto="1"/>
      </left>
      <right/>
      <top style="thin">
        <color auto="1"/>
      </top>
      <bottom/>
      <diagonal/>
    </border>
    <border>
      <left style="dotted">
        <color auto="1"/>
      </left>
      <right/>
      <top/>
      <bottom style="thin">
        <color auto="1"/>
      </bottom>
      <diagonal/>
    </border>
    <border>
      <left/>
      <right style="thin">
        <color auto="1"/>
      </right>
      <top style="thin">
        <color auto="1"/>
      </top>
      <bottom style="dotted">
        <color auto="1"/>
      </bottom>
      <diagonal/>
    </border>
    <border>
      <left/>
      <right style="dotted">
        <color auto="1"/>
      </right>
      <top style="thin">
        <color auto="1"/>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style="thin">
        <color auto="1"/>
      </right>
      <top/>
      <bottom style="dotted">
        <color auto="1"/>
      </bottom>
      <diagonal/>
    </border>
    <border>
      <left style="thin">
        <color auto="1"/>
      </left>
      <right/>
      <top/>
      <bottom style="dotted">
        <color auto="1"/>
      </bottom>
      <diagonal/>
    </border>
    <border>
      <left/>
      <right/>
      <top style="dotted">
        <color auto="1"/>
      </top>
      <bottom style="dotted">
        <color auto="1"/>
      </bottom>
      <diagonal/>
    </border>
    <border>
      <left style="dotted">
        <color auto="1"/>
      </left>
      <right/>
      <top style="dotted">
        <color auto="1"/>
      </top>
      <bottom/>
      <diagonal/>
    </border>
    <border>
      <left/>
      <right style="thin">
        <color auto="1"/>
      </right>
      <top style="dotted">
        <color auto="1"/>
      </top>
      <bottom style="dotted">
        <color auto="1"/>
      </bottom>
      <diagonal/>
    </border>
    <border>
      <left/>
      <right style="dotted">
        <color auto="1"/>
      </right>
      <top/>
      <bottom/>
      <diagonal/>
    </border>
    <border>
      <left/>
      <right style="dotted">
        <color auto="1"/>
      </right>
      <top style="dotted">
        <color auto="1"/>
      </top>
      <bottom style="dotted">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dotted">
        <color auto="1"/>
      </right>
      <top/>
      <bottom style="dotted">
        <color auto="1"/>
      </bottom>
      <diagonal/>
    </border>
    <border>
      <left/>
      <right style="dotted">
        <color auto="1"/>
      </right>
      <top style="dotted">
        <color auto="1"/>
      </top>
      <bottom/>
      <diagonal/>
    </border>
    <border>
      <left/>
      <right style="thin">
        <color auto="1"/>
      </right>
      <top style="dotted">
        <color auto="1"/>
      </top>
      <bottom/>
      <diagonal/>
    </border>
    <border>
      <left/>
      <right style="thin">
        <color auto="1"/>
      </right>
      <top style="thin">
        <color auto="1"/>
      </top>
      <bottom style="dashed">
        <color auto="1"/>
      </bottom>
      <diagonal/>
    </border>
    <border>
      <left/>
      <right style="thin">
        <color auto="1"/>
      </right>
      <top style="dashed">
        <color auto="1"/>
      </top>
      <bottom style="dashed">
        <color auto="1"/>
      </bottom>
      <diagonal/>
    </border>
    <border>
      <left/>
      <right style="thin">
        <color auto="1"/>
      </right>
      <top style="dashed">
        <color auto="1"/>
      </top>
      <bottom style="thin">
        <color auto="1"/>
      </bottom>
      <diagonal/>
    </border>
    <border>
      <left style="dashed">
        <color auto="1"/>
      </left>
      <right style="thin">
        <color auto="1"/>
      </right>
      <top style="thin">
        <color auto="1"/>
      </top>
      <bottom style="thin">
        <color auto="1"/>
      </bottom>
      <diagonal/>
    </border>
    <border>
      <left style="dashed">
        <color auto="1"/>
      </left>
      <right/>
      <top style="thin">
        <color auto="1"/>
      </top>
      <bottom style="dashed">
        <color auto="1"/>
      </bottom>
      <diagonal/>
    </border>
    <border>
      <left style="dashed">
        <color auto="1"/>
      </left>
      <right/>
      <top style="dashed">
        <color auto="1"/>
      </top>
      <bottom style="dashed">
        <color auto="1"/>
      </bottom>
      <diagonal/>
    </border>
    <border>
      <left style="dashed">
        <color auto="1"/>
      </left>
      <right/>
      <top style="dashed">
        <color auto="1"/>
      </top>
      <bottom style="thin">
        <color auto="1"/>
      </bottom>
      <diagonal/>
    </border>
    <border>
      <left/>
      <right style="dashed">
        <color auto="1"/>
      </right>
      <top style="thin">
        <color auto="1"/>
      </top>
      <bottom style="thin">
        <color auto="1"/>
      </bottom>
      <diagonal/>
    </border>
    <border>
      <left/>
      <right style="dashed">
        <color auto="1"/>
      </right>
      <top style="thin">
        <color auto="1"/>
      </top>
      <bottom/>
      <diagonal/>
    </border>
    <border>
      <left/>
      <right style="dashed">
        <color auto="1"/>
      </right>
      <top/>
      <bottom/>
      <diagonal/>
    </border>
    <border>
      <left/>
      <right style="dashed">
        <color auto="1"/>
      </right>
      <top/>
      <bottom style="thin">
        <color auto="1"/>
      </bottom>
      <diagonal/>
    </border>
    <border>
      <left style="thin">
        <color auto="1"/>
      </left>
      <right style="dashed">
        <color auto="1"/>
      </right>
      <top style="thin">
        <color auto="1"/>
      </top>
      <bottom style="dotted">
        <color auto="1"/>
      </bottom>
      <diagonal/>
    </border>
    <border>
      <left style="thin">
        <color auto="1"/>
      </left>
      <right style="dashed">
        <color auto="1"/>
      </right>
      <top style="dotted">
        <color auto="1"/>
      </top>
      <bottom style="dotted">
        <color auto="1"/>
      </bottom>
      <diagonal/>
    </border>
    <border>
      <left style="thin">
        <color auto="1"/>
      </left>
      <right style="dashed">
        <color auto="1"/>
      </right>
      <top style="dotted">
        <color auto="1"/>
      </top>
      <bottom style="thin">
        <color auto="1"/>
      </bottom>
      <diagonal/>
    </border>
    <border>
      <left style="thin">
        <color auto="1"/>
      </left>
      <right style="dashed">
        <color auto="1"/>
      </right>
      <top/>
      <bottom/>
      <diagonal/>
    </border>
    <border>
      <left/>
      <right/>
      <top style="thin">
        <color auto="1"/>
      </top>
      <bottom style="dashed">
        <color auto="1"/>
      </bottom>
      <diagonal/>
    </border>
    <border>
      <left/>
      <right/>
      <top style="dashed">
        <color auto="1"/>
      </top>
      <bottom style="dashed">
        <color auto="1"/>
      </bottom>
      <diagonal/>
    </border>
    <border>
      <left/>
      <right/>
      <top style="dashed">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style="dashed">
        <color auto="1"/>
      </left>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thin">
        <color auto="1"/>
      </right>
      <top style="thin">
        <color auto="1"/>
      </top>
      <bottom/>
      <diagonal/>
    </border>
    <border>
      <left style="dotted">
        <color auto="1"/>
      </left>
      <right style="thin">
        <color auto="1"/>
      </right>
      <top/>
      <bottom style="thin">
        <color auto="1"/>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dashed">
        <color auto="1"/>
      </left>
      <right style="dotted">
        <color auto="1"/>
      </right>
      <top style="thin">
        <color auto="1"/>
      </top>
      <bottom/>
      <diagonal/>
    </border>
    <border>
      <left style="dashed">
        <color auto="1"/>
      </left>
      <right style="dashed">
        <color auto="1"/>
      </right>
      <top/>
      <bottom/>
      <diagonal/>
    </border>
    <border>
      <left style="dashed">
        <color auto="1"/>
      </left>
      <right style="dotted">
        <color auto="1"/>
      </right>
      <top/>
      <bottom/>
      <diagonal/>
    </border>
    <border>
      <left style="thin">
        <color auto="1"/>
      </left>
      <right style="dashed">
        <color auto="1"/>
      </right>
      <top/>
      <bottom style="thin">
        <color auto="1"/>
      </bottom>
      <diagonal/>
    </border>
    <border>
      <left style="dashed">
        <color auto="1"/>
      </left>
      <right style="dashed">
        <color auto="1"/>
      </right>
      <top/>
      <bottom style="thin">
        <color auto="1"/>
      </bottom>
      <diagonal/>
    </border>
    <border>
      <left style="dashed">
        <color auto="1"/>
      </left>
      <right style="dotted">
        <color auto="1"/>
      </right>
      <top/>
      <bottom style="thin">
        <color auto="1"/>
      </bottom>
      <diagonal/>
    </border>
    <border>
      <left style="dashed">
        <color auto="1"/>
      </left>
      <right style="dashed">
        <color auto="1"/>
      </right>
      <top style="thin">
        <color auto="1"/>
      </top>
      <bottom style="dotted">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diagonal/>
    </border>
    <border>
      <left style="dashed">
        <color auto="1"/>
      </left>
      <right style="dashed">
        <color auto="1"/>
      </right>
      <top style="dotted">
        <color auto="1"/>
      </top>
      <bottom style="thin">
        <color auto="1"/>
      </bottom>
      <diagonal/>
    </border>
    <border>
      <left style="dashed">
        <color auto="1"/>
      </left>
      <right style="dashed">
        <color auto="1"/>
      </right>
      <top/>
      <bottom style="dotted">
        <color auto="1"/>
      </bottom>
      <diagonal/>
    </border>
    <border>
      <left style="dashed">
        <color auto="1"/>
      </left>
      <right style="dashed">
        <color auto="1"/>
      </right>
      <top style="dotted">
        <color auto="1"/>
      </top>
      <bottom/>
      <diagonal/>
    </border>
    <border>
      <left style="dashed">
        <color auto="1"/>
      </left>
      <right style="thin">
        <color auto="1"/>
      </right>
      <top/>
      <bottom style="thin">
        <color auto="1"/>
      </bottom>
      <diagonal/>
    </border>
    <border>
      <left style="dashed">
        <color auto="1"/>
      </left>
      <right/>
      <top style="dotted">
        <color auto="1"/>
      </top>
      <bottom style="thin">
        <color auto="1"/>
      </bottom>
      <diagonal/>
    </border>
    <border>
      <left/>
      <right style="dashed">
        <color auto="1"/>
      </right>
      <top style="dotted">
        <color auto="1"/>
      </top>
      <bottom style="thin">
        <color auto="1"/>
      </bottom>
      <diagonal/>
    </border>
    <border>
      <left style="dashed">
        <color auto="1"/>
      </left>
      <right/>
      <top style="thin">
        <color auto="1"/>
      </top>
      <bottom style="dotted">
        <color auto="1"/>
      </bottom>
      <diagonal/>
    </border>
    <border>
      <left/>
      <right style="dashed">
        <color auto="1"/>
      </right>
      <top style="thin">
        <color auto="1"/>
      </top>
      <bottom style="dotted">
        <color auto="1"/>
      </bottom>
      <diagonal/>
    </border>
    <border>
      <left style="dashed">
        <color auto="1"/>
      </left>
      <right/>
      <top style="dotted">
        <color auto="1"/>
      </top>
      <bottom style="dotted">
        <color auto="1"/>
      </bottom>
      <diagonal/>
    </border>
    <border>
      <left/>
      <right style="dashed">
        <color auto="1"/>
      </right>
      <top style="dotted">
        <color auto="1"/>
      </top>
      <bottom style="dotted">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dashed">
        <color auto="1"/>
      </left>
      <right/>
      <top style="dotted">
        <color auto="1"/>
      </top>
      <bottom style="dashed">
        <color auto="1"/>
      </bottom>
      <diagonal/>
    </border>
    <border>
      <left/>
      <right style="thin">
        <color auto="1"/>
      </right>
      <top style="dotted">
        <color auto="1"/>
      </top>
      <bottom style="dashed">
        <color auto="1"/>
      </bottom>
      <diagonal/>
    </border>
    <border>
      <left/>
      <right/>
      <top style="dotted">
        <color auto="1"/>
      </top>
      <bottom/>
      <diagonal/>
    </border>
    <border>
      <left style="dashed">
        <color auto="1"/>
      </left>
      <right/>
      <top style="dotted">
        <color auto="1"/>
      </top>
      <bottom/>
      <diagonal/>
    </border>
    <border>
      <left/>
      <right style="dashed">
        <color auto="1"/>
      </right>
      <top style="dotted">
        <color auto="1"/>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dashed">
        <color auto="1"/>
      </left>
      <right/>
      <top style="thin">
        <color auto="1"/>
      </top>
      <bottom/>
      <diagonal/>
    </border>
    <border>
      <left style="dashed">
        <color auto="1"/>
      </left>
      <right/>
      <top/>
      <bottom/>
      <diagonal/>
    </border>
    <border>
      <left style="dashed">
        <color auto="1"/>
      </left>
      <right/>
      <top/>
      <bottom style="thin">
        <color auto="1"/>
      </bottom>
      <diagonal/>
    </border>
    <border>
      <left style="thin">
        <color indexed="8"/>
      </left>
      <right style="thin">
        <color indexed="8"/>
      </right>
      <top style="thin">
        <color indexed="8"/>
      </top>
      <bottom style="thin">
        <color indexed="8"/>
      </bottom>
      <diagonal/>
    </border>
    <border>
      <left style="dashed">
        <color auto="1"/>
      </left>
      <right/>
      <top/>
      <bottom style="thin">
        <color indexed="8"/>
      </bottom>
      <diagonal/>
    </border>
    <border>
      <left/>
      <right/>
      <top/>
      <bottom style="thin">
        <color indexed="8"/>
      </bottom>
      <diagonal/>
    </border>
    <border>
      <left/>
      <right style="dashed">
        <color auto="1"/>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1">
    <xf numFmtId="0" fontId="0" fillId="0" borderId="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4" fillId="27" borderId="0" applyNumberFormat="0" applyBorder="0" applyAlignment="0" applyProtection="0"/>
    <xf numFmtId="0" fontId="35" fillId="28" borderId="51" applyNumberFormat="0" applyAlignment="0" applyProtection="0"/>
    <xf numFmtId="0" fontId="36" fillId="29" borderId="52" applyNumberFormat="0" applyAlignment="0" applyProtection="0"/>
    <xf numFmtId="165" fontId="27"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0" fontId="37" fillId="0" borderId="0" applyNumberFormat="0" applyFill="0" applyBorder="0" applyAlignment="0" applyProtection="0"/>
    <xf numFmtId="0" fontId="38" fillId="30" borderId="0" applyNumberFormat="0" applyBorder="0" applyAlignment="0" applyProtection="0"/>
    <xf numFmtId="0" fontId="39" fillId="0" borderId="53" applyNumberFormat="0" applyFill="0" applyAlignment="0" applyProtection="0"/>
    <xf numFmtId="0" fontId="40" fillId="0" borderId="54" applyNumberFormat="0" applyFill="0" applyAlignment="0" applyProtection="0"/>
    <xf numFmtId="0" fontId="41" fillId="0" borderId="55" applyNumberFormat="0" applyFill="0" applyAlignment="0" applyProtection="0"/>
    <xf numFmtId="0" fontId="41" fillId="0" borderId="0" applyNumberFormat="0" applyFill="0" applyBorder="0" applyAlignment="0" applyProtection="0"/>
    <xf numFmtId="0" fontId="42" fillId="31" borderId="51" applyNumberFormat="0" applyAlignment="0" applyProtection="0"/>
    <xf numFmtId="0" fontId="43" fillId="0" borderId="56" applyNumberFormat="0" applyFill="0" applyAlignment="0" applyProtection="0"/>
    <xf numFmtId="0" fontId="44" fillId="32" borderId="0" applyNumberFormat="0" applyBorder="0" applyAlignment="0" applyProtection="0"/>
    <xf numFmtId="0" fontId="27" fillId="0" borderId="0"/>
    <xf numFmtId="0" fontId="19" fillId="0" borderId="0"/>
    <xf numFmtId="0" fontId="32" fillId="33" borderId="57" applyNumberFormat="0" applyFont="0" applyAlignment="0" applyProtection="0"/>
    <xf numFmtId="0" fontId="32" fillId="33" borderId="57" applyNumberFormat="0" applyFont="0" applyAlignment="0" applyProtection="0"/>
    <xf numFmtId="0" fontId="32" fillId="33" borderId="57" applyNumberFormat="0" applyFont="0" applyAlignment="0" applyProtection="0"/>
    <xf numFmtId="0" fontId="32" fillId="33" borderId="57" applyNumberFormat="0" applyFont="0" applyAlignment="0" applyProtection="0"/>
    <xf numFmtId="0" fontId="45" fillId="28" borderId="58"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46" fillId="0" borderId="0" applyNumberFormat="0" applyFill="0" applyBorder="0" applyAlignment="0" applyProtection="0"/>
    <xf numFmtId="0" fontId="47" fillId="0" borderId="59" applyNumberFormat="0" applyFill="0" applyAlignment="0" applyProtection="0"/>
    <xf numFmtId="0" fontId="48" fillId="0" borderId="0" applyNumberFormat="0" applyFill="0" applyBorder="0" applyAlignment="0" applyProtection="0"/>
    <xf numFmtId="0" fontId="19" fillId="0" borderId="0"/>
    <xf numFmtId="0" fontId="18" fillId="0" borderId="0"/>
    <xf numFmtId="0" fontId="17" fillId="0" borderId="0"/>
    <xf numFmtId="0" fontId="76" fillId="0" borderId="0"/>
    <xf numFmtId="0" fontId="77" fillId="0" borderId="0"/>
    <xf numFmtId="165" fontId="19" fillId="0" borderId="0" applyFon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6" fillId="0" borderId="0" applyNumberFormat="0" applyFill="0" applyBorder="0" applyAlignment="0" applyProtection="0">
      <alignment vertical="top"/>
      <protection locked="0"/>
    </xf>
    <xf numFmtId="0" fontId="32" fillId="0" borderId="0"/>
    <xf numFmtId="0" fontId="85" fillId="0" borderId="0"/>
    <xf numFmtId="173" fontId="32" fillId="0" borderId="0" applyFont="0" applyFill="0" applyBorder="0" applyAlignment="0" applyProtection="0"/>
    <xf numFmtId="0" fontId="1" fillId="0" borderId="0"/>
    <xf numFmtId="0" fontId="85" fillId="0" borderId="0"/>
    <xf numFmtId="173" fontId="85" fillId="0" borderId="0" applyFont="0" applyFill="0" applyBorder="0" applyAlignment="0" applyProtection="0"/>
    <xf numFmtId="0" fontId="106" fillId="0" borderId="0"/>
    <xf numFmtId="0" fontId="19" fillId="0" borderId="0"/>
  </cellStyleXfs>
  <cellXfs count="1354">
    <xf numFmtId="0" fontId="0" fillId="0" borderId="0" xfId="0"/>
    <xf numFmtId="0" fontId="20" fillId="0" borderId="0" xfId="0" applyFont="1" applyAlignment="1">
      <alignment horizontal="left" vertical="center" wrapText="1"/>
    </xf>
    <xf numFmtId="0" fontId="22" fillId="0" borderId="0" xfId="0" applyFont="1" applyAlignment="1">
      <alignment horizontal="left" vertical="center" wrapText="1"/>
    </xf>
    <xf numFmtId="0" fontId="21" fillId="0" borderId="0" xfId="0" applyFont="1"/>
    <xf numFmtId="0" fontId="0" fillId="0" borderId="1" xfId="0" applyFont="1" applyBorder="1" applyAlignment="1" applyProtection="1">
      <alignment horizontal="left" vertical="top" wrapText="1"/>
    </xf>
    <xf numFmtId="0" fontId="20" fillId="0" borderId="0" xfId="0" applyFont="1" applyAlignment="1">
      <alignment horizontal="center" vertical="center" wrapText="1"/>
    </xf>
    <xf numFmtId="0" fontId="20" fillId="0" borderId="0" xfId="0" applyFont="1" applyAlignment="1" applyProtection="1">
      <alignment horizontal="center" vertical="center" wrapText="1"/>
      <protection hidden="1"/>
    </xf>
    <xf numFmtId="0" fontId="19" fillId="0" borderId="0" xfId="76" applyFont="1" applyAlignment="1">
      <alignment horizontal="left" vertical="center"/>
    </xf>
    <xf numFmtId="0" fontId="19" fillId="0" borderId="0" xfId="76" applyFont="1" applyAlignment="1" applyProtection="1">
      <alignment horizontal="left" vertical="center"/>
    </xf>
    <xf numFmtId="49" fontId="19" fillId="0" borderId="0" xfId="76" applyNumberFormat="1" applyFont="1" applyProtection="1"/>
    <xf numFmtId="0" fontId="0" fillId="0" borderId="0" xfId="76" applyFont="1" applyAlignment="1" applyProtection="1">
      <alignment horizontal="left" vertical="center"/>
    </xf>
    <xf numFmtId="0" fontId="24" fillId="35" borderId="8" xfId="0" applyFont="1" applyFill="1" applyBorder="1" applyAlignment="1" applyProtection="1">
      <alignment vertical="center" wrapText="1"/>
    </xf>
    <xf numFmtId="0" fontId="24" fillId="35" borderId="9" xfId="0" applyFont="1" applyFill="1" applyBorder="1" applyAlignment="1" applyProtection="1">
      <alignment vertical="center" wrapText="1"/>
    </xf>
    <xf numFmtId="0" fontId="0" fillId="0" borderId="0" xfId="0" applyProtection="1"/>
    <xf numFmtId="0" fontId="0" fillId="0" borderId="0" xfId="0" applyProtection="1">
      <protection locked="0"/>
    </xf>
    <xf numFmtId="0" fontId="0" fillId="0" borderId="0" xfId="0" quotePrefix="1" applyProtection="1"/>
    <xf numFmtId="0" fontId="19" fillId="0" borderId="0" xfId="0" applyFont="1" applyAlignment="1">
      <alignment horizontal="left" vertical="center"/>
    </xf>
    <xf numFmtId="0" fontId="0" fillId="0" borderId="0" xfId="0" applyFont="1" applyAlignment="1">
      <alignment horizontal="left" vertical="center"/>
    </xf>
    <xf numFmtId="0" fontId="20" fillId="37" borderId="0" xfId="0" applyFont="1" applyFill="1" applyAlignment="1" applyProtection="1">
      <alignment horizontal="left" vertical="center" wrapText="1"/>
      <protection locked="0"/>
    </xf>
    <xf numFmtId="0" fontId="20" fillId="0" borderId="0" xfId="0" applyFont="1" applyFill="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21" fillId="0" borderId="0" xfId="0" applyFont="1" applyAlignment="1" applyProtection="1">
      <alignment horizontal="left" wrapText="1"/>
      <protection locked="0" hidden="1"/>
    </xf>
    <xf numFmtId="0" fontId="0" fillId="38" borderId="1" xfId="0" applyFont="1" applyFill="1" applyBorder="1" applyAlignment="1" applyProtection="1">
      <alignment horizontal="left" vertical="top" wrapText="1"/>
    </xf>
    <xf numFmtId="0" fontId="19" fillId="38" borderId="1" xfId="76" applyFont="1" applyFill="1" applyBorder="1" applyAlignment="1" applyProtection="1">
      <alignment horizontal="left" vertical="center"/>
    </xf>
    <xf numFmtId="0" fontId="49" fillId="38" borderId="1" xfId="0" applyFont="1" applyFill="1" applyBorder="1" applyAlignment="1">
      <alignment horizontal="left" vertical="center" wrapText="1"/>
    </xf>
    <xf numFmtId="0" fontId="19" fillId="38" borderId="1" xfId="0" applyFont="1" applyFill="1" applyBorder="1" applyAlignment="1" applyProtection="1">
      <alignment horizontal="left" vertical="center" wrapText="1"/>
    </xf>
    <xf numFmtId="0" fontId="0" fillId="38" borderId="1" xfId="0" applyFont="1" applyFill="1" applyBorder="1" applyAlignment="1" applyProtection="1">
      <alignment horizontal="left" vertical="center" wrapText="1"/>
    </xf>
    <xf numFmtId="0" fontId="25" fillId="2" borderId="1" xfId="76" applyFont="1" applyFill="1" applyBorder="1" applyAlignment="1" applyProtection="1">
      <alignment horizontal="left" vertical="center"/>
    </xf>
    <xf numFmtId="0" fontId="19" fillId="34" borderId="1" xfId="0" applyFont="1" applyFill="1" applyBorder="1" applyAlignment="1">
      <alignment horizontal="left" vertical="center"/>
    </xf>
    <xf numFmtId="0" fontId="50" fillId="0" borderId="0" xfId="0" applyFont="1" applyAlignment="1">
      <alignment vertical="top"/>
    </xf>
    <xf numFmtId="0" fontId="50" fillId="0" borderId="0" xfId="0" applyFont="1" applyAlignment="1">
      <alignment vertical="center"/>
    </xf>
    <xf numFmtId="0" fontId="19" fillId="0" borderId="0" xfId="76" applyNumberFormat="1" applyFont="1" applyAlignment="1" applyProtection="1">
      <alignment horizontal="left" vertical="center"/>
    </xf>
    <xf numFmtId="0" fontId="0" fillId="38" borderId="1" xfId="0" applyFont="1" applyFill="1" applyBorder="1" applyAlignment="1">
      <alignment vertical="center" wrapText="1"/>
    </xf>
    <xf numFmtId="0" fontId="0" fillId="34" borderId="1" xfId="0" applyFont="1" applyFill="1" applyBorder="1" applyAlignment="1">
      <alignment horizontal="left" vertical="center"/>
    </xf>
    <xf numFmtId="0" fontId="22" fillId="37" borderId="0" xfId="0" applyFont="1" applyFill="1" applyAlignment="1" applyProtection="1">
      <alignment horizontal="left" vertical="center" wrapText="1"/>
      <protection locked="0"/>
    </xf>
    <xf numFmtId="0" fontId="20" fillId="37" borderId="0" xfId="0" applyFont="1" applyFill="1" applyAlignment="1" applyProtection="1">
      <alignment horizontal="center" vertical="center" wrapText="1"/>
      <protection locked="0"/>
    </xf>
    <xf numFmtId="0" fontId="21" fillId="37" borderId="0" xfId="0" applyFont="1" applyFill="1" applyAlignment="1" applyProtection="1">
      <alignment horizontal="left" wrapText="1"/>
      <protection locked="0"/>
    </xf>
    <xf numFmtId="0" fontId="24" fillId="37" borderId="0" xfId="0" applyFont="1" applyFill="1" applyBorder="1" applyAlignment="1" applyProtection="1">
      <alignment vertical="center" wrapText="1"/>
      <protection locked="0"/>
    </xf>
    <xf numFmtId="0" fontId="22" fillId="0" borderId="0" xfId="0" applyFont="1" applyAlignment="1" applyProtection="1">
      <alignment horizontal="left" vertical="center" wrapText="1"/>
      <protection locked="0"/>
    </xf>
    <xf numFmtId="0" fontId="20" fillId="0" borderId="0" xfId="0" applyFont="1" applyAlignment="1" applyProtection="1">
      <alignment horizontal="center" vertical="center" wrapText="1"/>
      <protection locked="0"/>
    </xf>
    <xf numFmtId="0" fontId="21" fillId="0" borderId="0" xfId="0" applyFont="1" applyAlignment="1" applyProtection="1">
      <alignment horizontal="left" wrapText="1"/>
      <protection locked="0"/>
    </xf>
    <xf numFmtId="0" fontId="20" fillId="37" borderId="0" xfId="0" applyFont="1" applyFill="1" applyAlignment="1" applyProtection="1">
      <alignment horizontal="left" vertical="center" wrapText="1"/>
      <protection locked="0"/>
    </xf>
    <xf numFmtId="0" fontId="24" fillId="37" borderId="23" xfId="0" applyFont="1" applyFill="1" applyBorder="1" applyAlignment="1" applyProtection="1">
      <alignment horizontal="left" vertical="center" wrapText="1"/>
    </xf>
    <xf numFmtId="0" fontId="24" fillId="37" borderId="0" xfId="0" applyFont="1" applyFill="1" applyBorder="1" applyAlignment="1" applyProtection="1">
      <alignment horizontal="left" vertical="center" wrapText="1"/>
    </xf>
    <xf numFmtId="0" fontId="24" fillId="37" borderId="0" xfId="0" applyFont="1" applyFill="1" applyBorder="1" applyAlignment="1" applyProtection="1">
      <alignment vertical="center" wrapText="1"/>
    </xf>
    <xf numFmtId="0" fontId="22" fillId="37" borderId="0" xfId="0" applyFont="1" applyFill="1" applyAlignment="1">
      <alignment horizontal="left" vertical="center" wrapText="1"/>
    </xf>
    <xf numFmtId="0" fontId="23" fillId="0" borderId="17" xfId="0" applyFont="1" applyFill="1" applyBorder="1" applyAlignment="1" applyProtection="1">
      <alignment vertical="center" wrapText="1"/>
    </xf>
    <xf numFmtId="0" fontId="0" fillId="37" borderId="0" xfId="0" applyFont="1" applyFill="1" applyAlignment="1">
      <alignment horizontal="left" vertical="center" wrapText="1"/>
    </xf>
    <xf numFmtId="0" fontId="25" fillId="36" borderId="1" xfId="0" applyFont="1" applyFill="1" applyBorder="1" applyAlignment="1" applyProtection="1">
      <alignment horizontal="center" vertical="center" wrapText="1"/>
    </xf>
    <xf numFmtId="49" fontId="0" fillId="37" borderId="0" xfId="0" applyNumberFormat="1" applyFont="1" applyFill="1" applyBorder="1" applyAlignment="1" applyProtection="1">
      <alignment horizontal="left" vertical="top" wrapText="1"/>
      <protection locked="0"/>
    </xf>
    <xf numFmtId="0" fontId="25" fillId="37" borderId="0" xfId="0" applyFont="1" applyFill="1" applyBorder="1" applyAlignment="1" applyProtection="1">
      <alignment horizontal="center" vertical="center" wrapText="1"/>
      <protection locked="0"/>
    </xf>
    <xf numFmtId="0" fontId="25" fillId="36" borderId="21" xfId="0" applyFont="1" applyFill="1" applyBorder="1" applyAlignment="1" applyProtection="1">
      <alignment horizontal="center" vertical="center" wrapText="1"/>
    </xf>
    <xf numFmtId="0" fontId="0" fillId="0" borderId="0" xfId="76" applyNumberFormat="1" applyFont="1" applyProtection="1"/>
    <xf numFmtId="49" fontId="19" fillId="0" borderId="0" xfId="0" applyNumberFormat="1" applyFont="1"/>
    <xf numFmtId="0" fontId="25" fillId="2" borderId="2" xfId="76" applyFont="1" applyFill="1" applyBorder="1" applyAlignment="1" applyProtection="1">
      <alignment horizontal="left" vertical="center"/>
    </xf>
    <xf numFmtId="0" fontId="25" fillId="2" borderId="21" xfId="76" applyFont="1" applyFill="1" applyBorder="1" applyAlignment="1" applyProtection="1">
      <alignment horizontal="left" vertical="center"/>
    </xf>
    <xf numFmtId="0" fontId="20" fillId="37" borderId="0" xfId="0" applyFont="1" applyFill="1" applyAlignment="1" applyProtection="1">
      <alignment horizontal="left" vertical="center" wrapText="1"/>
      <protection locked="0"/>
    </xf>
    <xf numFmtId="0" fontId="22" fillId="37" borderId="0" xfId="0" applyFont="1" applyFill="1" applyAlignment="1" applyProtection="1">
      <alignment horizontal="left" vertical="center" wrapText="1"/>
      <protection locked="0"/>
    </xf>
    <xf numFmtId="0" fontId="24" fillId="37" borderId="0" xfId="0" applyFont="1" applyFill="1" applyBorder="1" applyAlignment="1" applyProtection="1">
      <alignment vertical="center" wrapText="1"/>
      <protection locked="0"/>
    </xf>
    <xf numFmtId="0" fontId="25" fillId="37" borderId="0" xfId="0" applyFont="1" applyFill="1" applyBorder="1" applyAlignment="1" applyProtection="1">
      <alignment vertical="center" wrapText="1"/>
      <protection locked="0"/>
    </xf>
    <xf numFmtId="0" fontId="0" fillId="37" borderId="0" xfId="0" applyFont="1" applyFill="1" applyAlignment="1" applyProtection="1">
      <alignment horizontal="left" vertical="center" wrapText="1"/>
      <protection locked="0"/>
    </xf>
    <xf numFmtId="0" fontId="20" fillId="0" borderId="0" xfId="0" applyFont="1" applyAlignment="1">
      <alignment horizontal="left" vertical="center" wrapText="1"/>
    </xf>
    <xf numFmtId="0" fontId="22" fillId="0" borderId="0" xfId="0" applyFont="1" applyAlignment="1">
      <alignment horizontal="left" vertical="center" wrapText="1"/>
    </xf>
    <xf numFmtId="0" fontId="20" fillId="0" borderId="0" xfId="0" applyFont="1" applyAlignment="1">
      <alignment horizontal="center" vertical="center" wrapText="1"/>
    </xf>
    <xf numFmtId="0" fontId="0" fillId="0" borderId="3" xfId="0" applyFont="1" applyFill="1" applyBorder="1" applyAlignment="1" applyProtection="1">
      <alignment horizontal="center" vertical="center" wrapText="1"/>
      <protection locked="0"/>
    </xf>
    <xf numFmtId="0" fontId="24" fillId="35" borderId="9" xfId="0" applyFont="1" applyFill="1" applyBorder="1" applyAlignment="1" applyProtection="1">
      <alignment vertical="center" wrapText="1"/>
    </xf>
    <xf numFmtId="0" fontId="0" fillId="0" borderId="13" xfId="0" applyFont="1" applyFill="1" applyBorder="1" applyAlignment="1" applyProtection="1">
      <alignment horizontal="center" vertical="center" wrapText="1"/>
      <protection locked="0"/>
    </xf>
    <xf numFmtId="0" fontId="0" fillId="0" borderId="14" xfId="0" applyFont="1" applyFill="1" applyBorder="1" applyAlignment="1" applyProtection="1">
      <alignment horizontal="center" vertical="center" wrapText="1"/>
      <protection locked="0"/>
    </xf>
    <xf numFmtId="0" fontId="20" fillId="37" borderId="0" xfId="0" applyFont="1" applyFill="1" applyAlignment="1" applyProtection="1">
      <alignment horizontal="left" vertical="center" wrapText="1"/>
    </xf>
    <xf numFmtId="0" fontId="21" fillId="37" borderId="0" xfId="0" applyFont="1" applyFill="1" applyAlignment="1" applyProtection="1">
      <alignment horizontal="left" vertical="center" wrapText="1"/>
    </xf>
    <xf numFmtId="0" fontId="21" fillId="37" borderId="0" xfId="0" applyFont="1" applyFill="1" applyBorder="1" applyAlignment="1" applyProtection="1">
      <alignment horizontal="left" vertical="center" wrapText="1"/>
    </xf>
    <xf numFmtId="0" fontId="0" fillId="0" borderId="25" xfId="0" applyFont="1" applyFill="1" applyBorder="1" applyAlignment="1" applyProtection="1">
      <alignment horizontal="center" vertical="center" wrapText="1"/>
      <protection locked="0"/>
    </xf>
    <xf numFmtId="0" fontId="20" fillId="37" borderId="0" xfId="0" applyFont="1" applyFill="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0" fillId="0" borderId="29" xfId="0" applyNumberFormat="1" applyFont="1" applyBorder="1" applyAlignment="1" applyProtection="1">
      <alignment horizontal="center" vertical="center" wrapText="1"/>
      <protection locked="0"/>
    </xf>
    <xf numFmtId="0" fontId="0" fillId="0" borderId="30" xfId="0" applyNumberFormat="1" applyFont="1" applyBorder="1" applyAlignment="1" applyProtection="1">
      <alignment horizontal="center" vertical="center" wrapText="1"/>
      <protection locked="0"/>
    </xf>
    <xf numFmtId="0" fontId="0" fillId="0" borderId="7" xfId="0" applyNumberFormat="1" applyFont="1" applyBorder="1" applyAlignment="1" applyProtection="1">
      <alignment horizontal="center" vertical="center" wrapText="1"/>
      <protection locked="0"/>
    </xf>
    <xf numFmtId="0" fontId="22" fillId="37" borderId="0" xfId="0" applyFont="1" applyFill="1" applyAlignment="1" applyProtection="1">
      <alignment horizontal="left" vertical="center" wrapText="1"/>
      <protection locked="0"/>
    </xf>
    <xf numFmtId="0" fontId="24" fillId="37" borderId="0" xfId="0" applyFont="1" applyFill="1" applyBorder="1" applyAlignment="1" applyProtection="1">
      <alignment vertical="center" wrapText="1"/>
      <protection locked="0"/>
    </xf>
    <xf numFmtId="0" fontId="22" fillId="0" borderId="0" xfId="0" applyFont="1" applyAlignment="1" applyProtection="1">
      <alignment horizontal="left" vertical="center" wrapText="1"/>
      <protection locked="0"/>
    </xf>
    <xf numFmtId="0" fontId="20" fillId="0" borderId="0" xfId="0" applyFont="1" applyAlignment="1" applyProtection="1">
      <alignment horizontal="center" vertical="center" wrapText="1"/>
      <protection locked="0"/>
    </xf>
    <xf numFmtId="0" fontId="25" fillId="37" borderId="0" xfId="0" applyFont="1" applyFill="1" applyBorder="1" applyAlignment="1" applyProtection="1">
      <alignment vertical="center" wrapText="1"/>
      <protection locked="0"/>
    </xf>
    <xf numFmtId="0" fontId="0" fillId="37" borderId="20" xfId="0" applyFont="1" applyFill="1" applyBorder="1" applyAlignment="1" applyProtection="1">
      <alignment vertical="top" wrapText="1"/>
      <protection locked="0"/>
    </xf>
    <xf numFmtId="0" fontId="0" fillId="37" borderId="8" xfId="0" applyFont="1" applyFill="1" applyBorder="1" applyAlignment="1" applyProtection="1">
      <alignment vertical="top" wrapText="1"/>
      <protection locked="0"/>
    </xf>
    <xf numFmtId="0" fontId="0" fillId="37" borderId="9" xfId="0" applyFont="1" applyFill="1" applyBorder="1" applyAlignment="1" applyProtection="1">
      <alignment vertical="top" wrapText="1"/>
      <protection locked="0"/>
    </xf>
    <xf numFmtId="0" fontId="24" fillId="35" borderId="0" xfId="0" applyFont="1" applyFill="1" applyBorder="1" applyAlignment="1" applyProtection="1">
      <alignment horizontal="left" vertical="center" wrapText="1"/>
    </xf>
    <xf numFmtId="0" fontId="24" fillId="37" borderId="23" xfId="0" applyFont="1" applyFill="1" applyBorder="1" applyAlignment="1" applyProtection="1">
      <alignment horizontal="left" vertical="center" wrapText="1"/>
    </xf>
    <xf numFmtId="0" fontId="24" fillId="37" borderId="0" xfId="0" applyFont="1" applyFill="1" applyBorder="1" applyAlignment="1" applyProtection="1">
      <alignment horizontal="left" vertical="center" wrapText="1"/>
    </xf>
    <xf numFmtId="0" fontId="24" fillId="37" borderId="0" xfId="0" applyFont="1" applyFill="1" applyBorder="1" applyAlignment="1" applyProtection="1">
      <alignment vertical="center" wrapText="1"/>
    </xf>
    <xf numFmtId="0" fontId="22" fillId="37" borderId="0" xfId="0" applyFont="1" applyFill="1" applyAlignment="1">
      <alignment horizontal="left" vertical="center" wrapText="1"/>
    </xf>
    <xf numFmtId="0" fontId="23" fillId="0" borderId="17"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0" fillId="37" borderId="12" xfId="0" applyFont="1" applyFill="1" applyBorder="1" applyAlignment="1" applyProtection="1">
      <alignment vertical="top" wrapText="1"/>
      <protection locked="0"/>
    </xf>
    <xf numFmtId="0" fontId="0" fillId="37" borderId="10" xfId="0" applyFont="1" applyFill="1" applyBorder="1" applyAlignment="1" applyProtection="1">
      <alignment vertical="top" wrapText="1"/>
      <protection locked="0"/>
    </xf>
    <xf numFmtId="0" fontId="0" fillId="37" borderId="39" xfId="0" applyFont="1" applyFill="1" applyBorder="1" applyAlignment="1" applyProtection="1">
      <alignment vertical="top" wrapText="1"/>
      <protection locked="0"/>
    </xf>
    <xf numFmtId="0" fontId="0" fillId="37" borderId="4" xfId="0" applyFont="1" applyFill="1" applyBorder="1" applyAlignment="1" applyProtection="1">
      <alignment vertical="top" wrapText="1"/>
      <protection locked="0"/>
    </xf>
    <xf numFmtId="0" fontId="0" fillId="37" borderId="46" xfId="0" applyFont="1" applyFill="1" applyBorder="1" applyAlignment="1" applyProtection="1">
      <alignment vertical="top" wrapText="1"/>
      <protection locked="0"/>
    </xf>
    <xf numFmtId="0" fontId="0" fillId="37" borderId="48" xfId="0" applyFont="1" applyFill="1" applyBorder="1" applyAlignment="1" applyProtection="1">
      <alignment vertical="top" wrapText="1"/>
      <protection locked="0"/>
    </xf>
    <xf numFmtId="0" fontId="0" fillId="37" borderId="15" xfId="0" applyFont="1" applyFill="1" applyBorder="1" applyAlignment="1" applyProtection="1">
      <alignment vertical="top" wrapText="1"/>
      <protection locked="0"/>
    </xf>
    <xf numFmtId="0" fontId="0" fillId="37" borderId="42" xfId="0" applyFont="1" applyFill="1" applyBorder="1" applyAlignment="1" applyProtection="1">
      <alignment vertical="top" wrapText="1"/>
      <protection locked="0"/>
    </xf>
    <xf numFmtId="0" fontId="0" fillId="37" borderId="43" xfId="0" applyFont="1" applyFill="1" applyBorder="1" applyAlignment="1" applyProtection="1">
      <alignment vertical="top" wrapText="1"/>
      <protection locked="0"/>
    </xf>
    <xf numFmtId="0" fontId="0" fillId="37" borderId="0" xfId="0" applyFont="1" applyFill="1" applyAlignment="1" applyProtection="1">
      <alignment horizontal="left" vertical="center" wrapText="1"/>
      <protection locked="0"/>
    </xf>
    <xf numFmtId="0" fontId="0" fillId="37" borderId="0" xfId="0" applyFont="1" applyFill="1" applyAlignment="1">
      <alignment horizontal="left"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5" fillId="36" borderId="20" xfId="0" applyFont="1" applyFill="1" applyBorder="1" applyAlignment="1" applyProtection="1">
      <alignment horizontal="center" vertical="center" wrapText="1"/>
    </xf>
    <xf numFmtId="0" fontId="25" fillId="36" borderId="9" xfId="0" applyFont="1" applyFill="1" applyBorder="1" applyAlignment="1" applyProtection="1">
      <alignment horizontal="center" vertical="center" wrapText="1"/>
    </xf>
    <xf numFmtId="0" fontId="25" fillId="36" borderId="1"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5" fillId="37" borderId="23" xfId="0" applyFont="1" applyFill="1" applyBorder="1" applyAlignment="1" applyProtection="1">
      <alignment horizontal="center" vertical="center" wrapText="1"/>
      <protection locked="0"/>
    </xf>
    <xf numFmtId="0" fontId="25" fillId="37" borderId="0" xfId="0" applyFont="1" applyFill="1" applyBorder="1" applyAlignment="1" applyProtection="1">
      <alignment horizontal="center" vertical="center" wrapText="1"/>
      <protection locked="0"/>
    </xf>
    <xf numFmtId="0" fontId="25" fillId="36" borderId="21" xfId="0" applyFont="1" applyFill="1" applyBorder="1" applyAlignment="1" applyProtection="1">
      <alignment horizontal="center" vertical="center" wrapText="1"/>
    </xf>
    <xf numFmtId="0" fontId="0" fillId="37" borderId="23" xfId="0" applyFont="1" applyFill="1" applyBorder="1" applyAlignment="1" applyProtection="1">
      <alignment horizontal="left" vertical="top" wrapText="1"/>
      <protection locked="0"/>
    </xf>
    <xf numFmtId="0" fontId="0" fillId="37" borderId="0" xfId="0" applyFont="1" applyFill="1" applyBorder="1" applyAlignment="1" applyProtection="1">
      <alignment horizontal="left" vertical="top" wrapText="1"/>
      <protection locked="0"/>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49" fontId="0" fillId="37" borderId="23" xfId="0" applyNumberFormat="1" applyFont="1" applyFill="1" applyBorder="1" applyAlignment="1" applyProtection="1">
      <alignment horizontal="left" vertical="top" wrapText="1"/>
      <protection locked="0"/>
    </xf>
    <xf numFmtId="49" fontId="0" fillId="37" borderId="0" xfId="0" applyNumberFormat="1" applyFont="1" applyFill="1" applyBorder="1" applyAlignment="1" applyProtection="1">
      <alignment horizontal="left" vertical="top" wrapText="1"/>
      <protection locked="0"/>
    </xf>
    <xf numFmtId="0" fontId="53" fillId="37" borderId="0" xfId="0" applyFont="1" applyFill="1" applyBorder="1" applyAlignment="1" applyProtection="1">
      <alignment horizontal="center" vertical="center" wrapText="1"/>
      <protection locked="0"/>
    </xf>
    <xf numFmtId="0" fontId="24" fillId="35" borderId="20" xfId="0" applyFont="1" applyFill="1" applyBorder="1" applyAlignment="1" applyProtection="1">
      <alignment horizontal="left" vertical="center"/>
    </xf>
    <xf numFmtId="0" fontId="23" fillId="37" borderId="16" xfId="0" applyFont="1" applyFill="1" applyBorder="1" applyAlignment="1" applyProtection="1">
      <alignment horizontal="right" vertical="center" wrapText="1"/>
    </xf>
    <xf numFmtId="0" fontId="22" fillId="39" borderId="0" xfId="0" applyFont="1" applyFill="1" applyAlignment="1" applyProtection="1">
      <alignment horizontal="left" vertical="center" wrapText="1"/>
      <protection locked="0"/>
    </xf>
    <xf numFmtId="0" fontId="22" fillId="39" borderId="18" xfId="0" applyFont="1" applyFill="1" applyBorder="1" applyAlignment="1" applyProtection="1">
      <alignment horizontal="left" vertical="center" wrapText="1"/>
      <protection locked="0"/>
    </xf>
    <xf numFmtId="0" fontId="22" fillId="39" borderId="17" xfId="0" applyFont="1" applyFill="1" applyBorder="1" applyAlignment="1" applyProtection="1">
      <alignment horizontal="left" vertical="center" wrapText="1"/>
      <protection locked="0"/>
    </xf>
    <xf numFmtId="0" fontId="0" fillId="36" borderId="74" xfId="0" applyFont="1" applyFill="1" applyBorder="1" applyAlignment="1" applyProtection="1">
      <alignment horizontal="center" vertical="center" wrapText="1"/>
      <protection locked="0"/>
    </xf>
    <xf numFmtId="0" fontId="0" fillId="36" borderId="75" xfId="0" applyFont="1" applyFill="1" applyBorder="1" applyAlignment="1" applyProtection="1">
      <alignment horizontal="center" vertical="center" wrapText="1"/>
      <protection locked="0"/>
    </xf>
    <xf numFmtId="0" fontId="0" fillId="36" borderId="76" xfId="0" applyFont="1" applyFill="1" applyBorder="1" applyAlignment="1" applyProtection="1">
      <alignment horizontal="center" vertical="center" wrapText="1"/>
      <protection locked="0"/>
    </xf>
    <xf numFmtId="0" fontId="0" fillId="36" borderId="77" xfId="0" applyFont="1" applyFill="1" applyBorder="1" applyAlignment="1" applyProtection="1">
      <alignment horizontal="center" vertical="center" wrapText="1"/>
      <protection locked="0"/>
    </xf>
    <xf numFmtId="166" fontId="0" fillId="36" borderId="81" xfId="0" applyNumberFormat="1" applyFont="1" applyFill="1" applyBorder="1" applyAlignment="1" applyProtection="1">
      <alignment horizontal="center" vertical="center" wrapText="1"/>
    </xf>
    <xf numFmtId="166" fontId="0" fillId="36" borderId="82" xfId="0" applyNumberFormat="1" applyFont="1" applyFill="1" applyBorder="1" applyAlignment="1" applyProtection="1">
      <alignment horizontal="center" vertical="center" wrapText="1"/>
    </xf>
    <xf numFmtId="0" fontId="0" fillId="0" borderId="0" xfId="0" applyFont="1" applyAlignment="1" applyProtection="1">
      <alignment horizontal="left" vertical="center" wrapText="1"/>
      <protection locked="0"/>
    </xf>
    <xf numFmtId="0" fontId="0" fillId="0" borderId="0" xfId="0" applyFont="1" applyAlignment="1">
      <alignment horizontal="left" vertical="center" wrapText="1"/>
    </xf>
    <xf numFmtId="0" fontId="24" fillId="35" borderId="8" xfId="0" applyFont="1" applyFill="1" applyBorder="1" applyAlignment="1" applyProtection="1">
      <alignment horizontal="left" vertical="center"/>
    </xf>
    <xf numFmtId="0" fontId="24" fillId="37" borderId="0" xfId="0" applyFont="1" applyFill="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6" fillId="0" borderId="0" xfId="0" applyFont="1" applyAlignment="1">
      <alignment horizontal="left" vertical="center" wrapText="1"/>
    </xf>
    <xf numFmtId="3" fontId="0" fillId="36" borderId="8" xfId="0" applyNumberFormat="1" applyFont="1" applyFill="1" applyBorder="1" applyAlignment="1" applyProtection="1">
      <alignment horizontal="left" vertical="center" wrapText="1"/>
    </xf>
    <xf numFmtId="3" fontId="0" fillId="36" borderId="9" xfId="0" applyNumberFormat="1" applyFont="1" applyFill="1" applyBorder="1" applyAlignment="1" applyProtection="1">
      <alignment horizontal="left" vertical="center" wrapText="1"/>
    </xf>
    <xf numFmtId="3" fontId="0" fillId="36" borderId="8" xfId="0" applyNumberFormat="1" applyFont="1" applyFill="1" applyBorder="1" applyAlignment="1" applyProtection="1">
      <alignment horizontal="right" vertical="center" wrapText="1"/>
    </xf>
    <xf numFmtId="3" fontId="0" fillId="36" borderId="66" xfId="0" applyNumberFormat="1" applyFont="1" applyFill="1" applyBorder="1" applyAlignment="1" applyProtection="1">
      <alignment horizontal="right" vertical="center" wrapText="1"/>
    </xf>
    <xf numFmtId="0" fontId="0" fillId="34" borderId="1" xfId="0" applyFill="1" applyBorder="1" applyAlignment="1" applyProtection="1">
      <alignment horizontal="left" vertical="top" wrapText="1"/>
    </xf>
    <xf numFmtId="0" fontId="24" fillId="35" borderId="70" xfId="0" applyFont="1" applyFill="1" applyBorder="1" applyAlignment="1" applyProtection="1">
      <alignment vertical="center" wrapText="1"/>
    </xf>
    <xf numFmtId="3" fontId="0" fillId="0" borderId="10" xfId="0" applyNumberFormat="1" applyFont="1" applyFill="1" applyBorder="1" applyAlignment="1" applyProtection="1">
      <alignment horizontal="center" vertical="center" wrapText="1"/>
      <protection locked="0"/>
    </xf>
    <xf numFmtId="3" fontId="0" fillId="0" borderId="11" xfId="0" applyNumberFormat="1" applyFont="1" applyFill="1" applyBorder="1" applyAlignment="1" applyProtection="1">
      <alignment horizontal="center" vertical="center" wrapText="1"/>
      <protection locked="0"/>
    </xf>
    <xf numFmtId="3" fontId="0" fillId="0" borderId="5" xfId="0" applyNumberFormat="1" applyFont="1" applyFill="1" applyBorder="1" applyAlignment="1" applyProtection="1">
      <alignment horizontal="center" vertical="center" wrapText="1"/>
      <protection locked="0"/>
    </xf>
    <xf numFmtId="3" fontId="0" fillId="0" borderId="7" xfId="0" applyNumberFormat="1" applyFont="1" applyFill="1" applyBorder="1" applyAlignment="1" applyProtection="1">
      <alignment horizontal="center" vertical="center" wrapText="1"/>
      <protection locked="0"/>
    </xf>
    <xf numFmtId="3" fontId="0" fillId="0" borderId="0" xfId="0" applyNumberFormat="1"/>
    <xf numFmtId="0" fontId="57" fillId="0" borderId="0" xfId="89" applyFont="1"/>
    <xf numFmtId="0" fontId="18" fillId="0" borderId="0" xfId="89"/>
    <xf numFmtId="0" fontId="18" fillId="0" borderId="0" xfId="89" applyAlignment="1"/>
    <xf numFmtId="0" fontId="57" fillId="0" borderId="0" xfId="89" applyFont="1" applyAlignment="1"/>
    <xf numFmtId="0" fontId="23" fillId="0" borderId="0" xfId="0" applyFont="1"/>
    <xf numFmtId="0" fontId="22" fillId="0" borderId="0" xfId="0" applyFont="1"/>
    <xf numFmtId="3" fontId="22" fillId="0" borderId="0" xfId="0" applyNumberFormat="1" applyFont="1"/>
    <xf numFmtId="9" fontId="0" fillId="0" borderId="0" xfId="0" applyNumberFormat="1"/>
    <xf numFmtId="0" fontId="0" fillId="0" borderId="0" xfId="0" applyBorder="1"/>
    <xf numFmtId="3" fontId="0" fillId="0" borderId="0" xfId="0" applyNumberFormat="1" applyBorder="1"/>
    <xf numFmtId="0" fontId="22" fillId="35" borderId="0" xfId="0" applyFont="1" applyFill="1" applyBorder="1" applyAlignment="1">
      <alignment vertical="center"/>
    </xf>
    <xf numFmtId="0" fontId="22" fillId="35" borderId="0" xfId="0" applyFont="1" applyFill="1" applyBorder="1"/>
    <xf numFmtId="0" fontId="0" fillId="0" borderId="0" xfId="0" applyBorder="1" applyAlignment="1">
      <alignment horizontal="left"/>
    </xf>
    <xf numFmtId="49" fontId="0" fillId="0" borderId="0" xfId="0" applyNumberFormat="1" applyFont="1"/>
    <xf numFmtId="0" fontId="25" fillId="37" borderId="0" xfId="0" applyFont="1" applyFill="1" applyBorder="1" applyAlignment="1" applyProtection="1">
      <alignment horizontal="center" vertical="center" wrapText="1"/>
      <protection locked="0"/>
    </xf>
    <xf numFmtId="49" fontId="0" fillId="37" borderId="0" xfId="0" applyNumberFormat="1" applyFont="1" applyFill="1" applyBorder="1" applyAlignment="1" applyProtection="1">
      <alignment horizontal="left" vertical="top" wrapText="1"/>
      <protection locked="0"/>
    </xf>
    <xf numFmtId="0" fontId="0" fillId="37" borderId="0" xfId="0" applyNumberFormat="1" applyFont="1" applyFill="1" applyBorder="1" applyAlignment="1" applyProtection="1">
      <alignment horizontal="left" vertical="top" wrapText="1"/>
      <protection locked="0"/>
    </xf>
    <xf numFmtId="0" fontId="25" fillId="37" borderId="0" xfId="0" applyNumberFormat="1" applyFont="1" applyFill="1" applyBorder="1" applyAlignment="1" applyProtection="1">
      <alignment horizontal="right" vertical="center" wrapText="1"/>
      <protection locked="0"/>
    </xf>
    <xf numFmtId="0" fontId="20" fillId="0" borderId="0" xfId="0" applyFont="1" applyAlignment="1">
      <alignment horizontal="left" vertical="center" wrapText="1"/>
    </xf>
    <xf numFmtId="0" fontId="0" fillId="0" borderId="3" xfId="0" applyFont="1" applyFill="1" applyBorder="1" applyAlignment="1" applyProtection="1">
      <alignment horizontal="center" vertical="center" wrapText="1"/>
      <protection locked="0"/>
    </xf>
    <xf numFmtId="0" fontId="24" fillId="35" borderId="8" xfId="0" applyFont="1" applyFill="1" applyBorder="1" applyAlignment="1" applyProtection="1">
      <alignment vertical="center" wrapText="1"/>
    </xf>
    <xf numFmtId="0" fontId="24" fillId="35" borderId="9" xfId="0" applyFont="1" applyFill="1" applyBorder="1" applyAlignment="1" applyProtection="1">
      <alignment vertical="center" wrapText="1"/>
    </xf>
    <xf numFmtId="0" fontId="26" fillId="35" borderId="8" xfId="0" applyFont="1" applyFill="1" applyBorder="1" applyAlignment="1" applyProtection="1">
      <alignment vertical="center" wrapText="1"/>
    </xf>
    <xf numFmtId="0" fontId="0" fillId="0" borderId="13" xfId="0" applyFont="1" applyFill="1" applyBorder="1" applyAlignment="1" applyProtection="1">
      <alignment horizontal="center" vertical="center" wrapText="1"/>
      <protection locked="0"/>
    </xf>
    <xf numFmtId="0" fontId="0" fillId="0" borderId="14" xfId="0" applyFont="1" applyFill="1" applyBorder="1" applyAlignment="1" applyProtection="1">
      <alignment horizontal="center" vertical="center" wrapText="1"/>
      <protection locked="0"/>
    </xf>
    <xf numFmtId="0" fontId="21" fillId="37" borderId="0" xfId="0" applyFont="1" applyFill="1" applyAlignment="1" applyProtection="1">
      <alignment horizontal="left" vertical="center" wrapText="1"/>
    </xf>
    <xf numFmtId="0" fontId="0" fillId="0" borderId="25" xfId="0" applyFont="1" applyFill="1" applyBorder="1" applyAlignment="1" applyProtection="1">
      <alignment horizontal="center" vertical="center" wrapText="1"/>
      <protection locked="0"/>
    </xf>
    <xf numFmtId="0" fontId="20" fillId="37" borderId="0" xfId="0" applyFont="1" applyFill="1" applyAlignment="1" applyProtection="1">
      <alignment horizontal="left" vertical="center" wrapText="1"/>
      <protection locked="0"/>
    </xf>
    <xf numFmtId="0" fontId="24" fillId="37" borderId="0" xfId="0" applyFont="1" applyFill="1" applyBorder="1" applyAlignment="1" applyProtection="1">
      <alignment vertical="center" wrapText="1"/>
      <protection locked="0"/>
    </xf>
    <xf numFmtId="0" fontId="52" fillId="35" borderId="8" xfId="0" applyFont="1" applyFill="1" applyBorder="1" applyAlignment="1" applyProtection="1">
      <alignment horizontal="right" vertical="center"/>
    </xf>
    <xf numFmtId="0" fontId="0" fillId="37" borderId="20" xfId="0" applyFont="1" applyFill="1" applyBorder="1" applyAlignment="1" applyProtection="1">
      <alignment vertical="top" wrapText="1"/>
      <protection locked="0"/>
    </xf>
    <xf numFmtId="0" fontId="0" fillId="37" borderId="8" xfId="0" applyFont="1" applyFill="1" applyBorder="1" applyAlignment="1" applyProtection="1">
      <alignment vertical="top" wrapText="1"/>
      <protection locked="0"/>
    </xf>
    <xf numFmtId="0" fontId="0" fillId="37" borderId="9" xfId="0" applyFont="1" applyFill="1" applyBorder="1" applyAlignment="1" applyProtection="1">
      <alignment vertical="top" wrapText="1"/>
      <protection locked="0"/>
    </xf>
    <xf numFmtId="0" fontId="24" fillId="37" borderId="23" xfId="0" applyFont="1" applyFill="1" applyBorder="1" applyAlignment="1" applyProtection="1">
      <alignment horizontal="left" vertical="center" wrapText="1"/>
    </xf>
    <xf numFmtId="0" fontId="24" fillId="37" borderId="0" xfId="0" applyFont="1" applyFill="1" applyBorder="1" applyAlignment="1" applyProtection="1">
      <alignment horizontal="left" vertical="center" wrapText="1"/>
    </xf>
    <xf numFmtId="0" fontId="24" fillId="37" borderId="0" xfId="0" applyFont="1" applyFill="1" applyBorder="1" applyAlignment="1" applyProtection="1">
      <alignment vertical="center" wrapText="1"/>
    </xf>
    <xf numFmtId="0" fontId="23" fillId="0" borderId="17" xfId="0" applyFont="1" applyFill="1" applyBorder="1" applyAlignment="1" applyProtection="1">
      <alignment vertical="center" wrapText="1"/>
    </xf>
    <xf numFmtId="0" fontId="23" fillId="0" borderId="0" xfId="0" applyFont="1" applyFill="1" applyBorder="1" applyAlignment="1" applyProtection="1">
      <alignment vertical="center" wrapText="1"/>
    </xf>
    <xf numFmtId="0" fontId="0" fillId="37" borderId="12" xfId="0" applyFont="1" applyFill="1" applyBorder="1" applyAlignment="1" applyProtection="1">
      <alignment vertical="top" wrapText="1"/>
      <protection locked="0"/>
    </xf>
    <xf numFmtId="0" fontId="0" fillId="37" borderId="10" xfId="0" applyFont="1" applyFill="1" applyBorder="1" applyAlignment="1" applyProtection="1">
      <alignment vertical="top" wrapText="1"/>
      <protection locked="0"/>
    </xf>
    <xf numFmtId="0" fontId="0" fillId="37" borderId="39" xfId="0" applyFont="1" applyFill="1" applyBorder="1" applyAlignment="1" applyProtection="1">
      <alignment vertical="top" wrapText="1"/>
      <protection locked="0"/>
    </xf>
    <xf numFmtId="0" fontId="0" fillId="37" borderId="4" xfId="0" applyFont="1" applyFill="1" applyBorder="1" applyAlignment="1" applyProtection="1">
      <alignment vertical="top" wrapText="1"/>
      <protection locked="0"/>
    </xf>
    <xf numFmtId="0" fontId="0" fillId="37" borderId="46" xfId="0" applyFont="1" applyFill="1" applyBorder="1" applyAlignment="1" applyProtection="1">
      <alignment vertical="top" wrapText="1"/>
      <protection locked="0"/>
    </xf>
    <xf numFmtId="0" fontId="0" fillId="37" borderId="48" xfId="0" applyFont="1" applyFill="1" applyBorder="1" applyAlignment="1" applyProtection="1">
      <alignment vertical="top" wrapText="1"/>
      <protection locked="0"/>
    </xf>
    <xf numFmtId="0" fontId="0" fillId="37" borderId="15" xfId="0" applyFont="1" applyFill="1" applyBorder="1" applyAlignment="1" applyProtection="1">
      <alignment vertical="top" wrapText="1"/>
      <protection locked="0"/>
    </xf>
    <xf numFmtId="0" fontId="0" fillId="37" borderId="42" xfId="0" applyFont="1" applyFill="1" applyBorder="1" applyAlignment="1" applyProtection="1">
      <alignment vertical="top" wrapText="1"/>
      <protection locked="0"/>
    </xf>
    <xf numFmtId="0" fontId="0" fillId="37" borderId="43" xfId="0" applyFont="1" applyFill="1" applyBorder="1" applyAlignment="1" applyProtection="1">
      <alignment vertical="top" wrapText="1"/>
      <protection locked="0"/>
    </xf>
    <xf numFmtId="0" fontId="0" fillId="37" borderId="0" xfId="0" applyFont="1" applyFill="1" applyAlignment="1">
      <alignment horizontal="left" vertical="center" wrapText="1"/>
    </xf>
    <xf numFmtId="0" fontId="25" fillId="36" borderId="84" xfId="0" applyFont="1" applyFill="1" applyBorder="1" applyAlignment="1" applyProtection="1">
      <alignment horizontal="center" vertical="center" wrapText="1"/>
    </xf>
    <xf numFmtId="0" fontId="0" fillId="0" borderId="30" xfId="0" applyNumberFormat="1" applyFont="1" applyBorder="1" applyAlignment="1" applyProtection="1">
      <alignment horizontal="center" vertical="center" wrapText="1"/>
      <protection locked="0"/>
    </xf>
    <xf numFmtId="0" fontId="0" fillId="0" borderId="7" xfId="0" applyNumberFormat="1" applyFont="1" applyBorder="1" applyAlignment="1" applyProtection="1">
      <alignment horizontal="center" vertical="center" wrapText="1"/>
      <protection locked="0"/>
    </xf>
    <xf numFmtId="0" fontId="25" fillId="37" borderId="0" xfId="0" applyFont="1" applyFill="1" applyBorder="1" applyAlignment="1" applyProtection="1">
      <alignment horizontal="center" vertical="center" wrapText="1"/>
      <protection locked="0"/>
    </xf>
    <xf numFmtId="0" fontId="25" fillId="36" borderId="21" xfId="0" applyFont="1" applyFill="1" applyBorder="1" applyAlignment="1" applyProtection="1">
      <alignment horizontal="center" vertical="center" wrapText="1"/>
    </xf>
    <xf numFmtId="0" fontId="0" fillId="0" borderId="29" xfId="0" applyNumberFormat="1" applyFont="1" applyBorder="1" applyAlignment="1" applyProtection="1">
      <alignment horizontal="center" vertical="center" wrapText="1"/>
      <protection locked="0"/>
    </xf>
    <xf numFmtId="0" fontId="21" fillId="37" borderId="0" xfId="0" applyFont="1" applyFill="1" applyBorder="1" applyAlignment="1" applyProtection="1">
      <alignment horizontal="left" vertical="center" wrapText="1"/>
    </xf>
    <xf numFmtId="0" fontId="24" fillId="35" borderId="0" xfId="0" applyFont="1" applyFill="1" applyBorder="1" applyAlignment="1" applyProtection="1">
      <alignment horizontal="left" vertical="center" wrapText="1"/>
    </xf>
    <xf numFmtId="0" fontId="24" fillId="35" borderId="8" xfId="0" applyFont="1" applyFill="1" applyBorder="1" applyAlignment="1" applyProtection="1">
      <alignment horizontal="left" vertical="center" wrapText="1"/>
    </xf>
    <xf numFmtId="0" fontId="25" fillId="36" borderId="20" xfId="0" applyFont="1" applyFill="1" applyBorder="1" applyAlignment="1" applyProtection="1">
      <alignment horizontal="center" vertical="center" wrapText="1"/>
    </xf>
    <xf numFmtId="0" fontId="25" fillId="36" borderId="9" xfId="0" applyFont="1" applyFill="1" applyBorder="1" applyAlignment="1" applyProtection="1">
      <alignment horizontal="center"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6" fillId="35" borderId="20" xfId="0" applyFont="1" applyFill="1" applyBorder="1" applyAlignment="1" applyProtection="1">
      <alignment horizontal="left" vertical="center" wrapText="1"/>
    </xf>
    <xf numFmtId="0" fontId="26" fillId="35" borderId="8" xfId="0" applyFont="1" applyFill="1" applyBorder="1" applyAlignment="1" applyProtection="1">
      <alignment horizontal="left" vertical="center" wrapText="1"/>
    </xf>
    <xf numFmtId="0" fontId="21" fillId="0" borderId="0" xfId="0" applyFont="1" applyFill="1" applyBorder="1" applyAlignment="1" applyProtection="1">
      <alignment horizontal="center" vertical="center" wrapText="1"/>
    </xf>
    <xf numFmtId="0" fontId="25" fillId="37" borderId="23" xfId="0" applyFont="1" applyFill="1" applyBorder="1" applyAlignment="1" applyProtection="1">
      <alignment horizontal="center" vertical="center" wrapText="1"/>
      <protection locked="0"/>
    </xf>
    <xf numFmtId="0" fontId="0" fillId="37" borderId="23" xfId="0" applyFont="1" applyFill="1" applyBorder="1" applyAlignment="1" applyProtection="1">
      <alignment horizontal="left" vertical="top" wrapText="1"/>
      <protection locked="0"/>
    </xf>
    <xf numFmtId="0" fontId="0" fillId="37" borderId="0" xfId="0" applyFont="1" applyFill="1" applyBorder="1" applyAlignment="1" applyProtection="1">
      <alignment horizontal="left" vertical="top" wrapText="1"/>
      <protection locked="0"/>
    </xf>
    <xf numFmtId="0" fontId="24" fillId="35" borderId="20" xfId="0" applyFont="1" applyFill="1" applyBorder="1" applyAlignment="1" applyProtection="1">
      <alignment horizontal="left" vertical="center"/>
    </xf>
    <xf numFmtId="0" fontId="26" fillId="35" borderId="20" xfId="0" applyFont="1" applyFill="1" applyBorder="1" applyAlignment="1" applyProtection="1">
      <alignment horizontal="left" vertical="center"/>
    </xf>
    <xf numFmtId="0" fontId="26" fillId="35" borderId="8" xfId="0" applyFont="1" applyFill="1" applyBorder="1" applyAlignment="1" applyProtection="1">
      <alignment horizontal="left" vertical="center"/>
    </xf>
    <xf numFmtId="0" fontId="26" fillId="35" borderId="9" xfId="0" applyFont="1" applyFill="1" applyBorder="1" applyAlignment="1" applyProtection="1">
      <alignment horizontal="left" vertical="center" wrapText="1"/>
    </xf>
    <xf numFmtId="0" fontId="23" fillId="37" borderId="16" xfId="0" applyFont="1" applyFill="1" applyBorder="1" applyAlignment="1" applyProtection="1">
      <alignment horizontal="right" vertical="center" wrapText="1"/>
    </xf>
    <xf numFmtId="0" fontId="22" fillId="39" borderId="0" xfId="0" applyFont="1" applyFill="1" applyAlignment="1" applyProtection="1">
      <alignment horizontal="left" vertical="center" wrapText="1"/>
      <protection locked="0"/>
    </xf>
    <xf numFmtId="0" fontId="22" fillId="39" borderId="18" xfId="0" applyFont="1" applyFill="1" applyBorder="1" applyAlignment="1" applyProtection="1">
      <alignment horizontal="left" vertical="center" wrapText="1"/>
      <protection locked="0"/>
    </xf>
    <xf numFmtId="0" fontId="22" fillId="39" borderId="17" xfId="0" applyFont="1" applyFill="1" applyBorder="1" applyAlignment="1" applyProtection="1">
      <alignment horizontal="left" vertical="center" wrapText="1"/>
      <protection locked="0"/>
    </xf>
    <xf numFmtId="0" fontId="0" fillId="36" borderId="74" xfId="0" applyFont="1" applyFill="1" applyBorder="1" applyAlignment="1" applyProtection="1">
      <alignment horizontal="center" vertical="center" wrapText="1"/>
      <protection locked="0"/>
    </xf>
    <xf numFmtId="0" fontId="0" fillId="36" borderId="75" xfId="0" applyFont="1" applyFill="1" applyBorder="1" applyAlignment="1" applyProtection="1">
      <alignment horizontal="center" vertical="center" wrapText="1"/>
      <protection locked="0"/>
    </xf>
    <xf numFmtId="0" fontId="0" fillId="36" borderId="76" xfId="0" applyFont="1" applyFill="1" applyBorder="1" applyAlignment="1" applyProtection="1">
      <alignment horizontal="center" vertical="center" wrapText="1"/>
      <protection locked="0"/>
    </xf>
    <xf numFmtId="0" fontId="0" fillId="36" borderId="77" xfId="0" applyFont="1" applyFill="1" applyBorder="1" applyAlignment="1" applyProtection="1">
      <alignment horizontal="center" vertical="center" wrapText="1"/>
      <protection locked="0"/>
    </xf>
    <xf numFmtId="166" fontId="0" fillId="36" borderId="81" xfId="0" applyNumberFormat="1" applyFont="1" applyFill="1" applyBorder="1" applyAlignment="1" applyProtection="1">
      <alignment horizontal="center" vertical="center" wrapText="1"/>
    </xf>
    <xf numFmtId="166" fontId="0" fillId="36" borderId="82" xfId="0" applyNumberFormat="1" applyFont="1" applyFill="1" applyBorder="1" applyAlignment="1" applyProtection="1">
      <alignment horizontal="center" vertical="center" wrapText="1"/>
    </xf>
    <xf numFmtId="0" fontId="24" fillId="35" borderId="8" xfId="0" applyFont="1" applyFill="1" applyBorder="1" applyAlignment="1" applyProtection="1">
      <alignment horizontal="left" vertical="center"/>
    </xf>
    <xf numFmtId="3" fontId="0" fillId="36" borderId="8" xfId="0" applyNumberFormat="1" applyFont="1" applyFill="1" applyBorder="1" applyAlignment="1" applyProtection="1">
      <alignment horizontal="left" vertical="center" wrapText="1"/>
    </xf>
    <xf numFmtId="3" fontId="0" fillId="36" borderId="9" xfId="0" applyNumberFormat="1" applyFont="1" applyFill="1" applyBorder="1" applyAlignment="1" applyProtection="1">
      <alignment horizontal="left" vertical="center" wrapText="1"/>
    </xf>
    <xf numFmtId="3" fontId="0" fillId="36" borderId="8" xfId="0" applyNumberFormat="1" applyFont="1" applyFill="1" applyBorder="1" applyAlignment="1" applyProtection="1">
      <alignment horizontal="right" vertical="center" wrapText="1"/>
    </xf>
    <xf numFmtId="3" fontId="0" fillId="36" borderId="66" xfId="0" applyNumberFormat="1" applyFont="1" applyFill="1" applyBorder="1" applyAlignment="1" applyProtection="1">
      <alignment horizontal="right" vertical="center" wrapText="1"/>
    </xf>
    <xf numFmtId="0" fontId="24" fillId="35" borderId="70" xfId="0" applyFont="1" applyFill="1" applyBorder="1" applyAlignment="1" applyProtection="1">
      <alignment vertical="center" wrapText="1"/>
    </xf>
    <xf numFmtId="3" fontId="0" fillId="0" borderId="10" xfId="0" applyNumberFormat="1" applyFont="1" applyFill="1" applyBorder="1" applyAlignment="1" applyProtection="1">
      <alignment horizontal="center" vertical="center" wrapText="1"/>
      <protection locked="0"/>
    </xf>
    <xf numFmtId="3" fontId="0" fillId="0" borderId="11" xfId="0" applyNumberFormat="1" applyFont="1" applyFill="1" applyBorder="1" applyAlignment="1" applyProtection="1">
      <alignment horizontal="center" vertical="center" wrapText="1"/>
      <protection locked="0"/>
    </xf>
    <xf numFmtId="3" fontId="0" fillId="0" borderId="5" xfId="0" applyNumberFormat="1" applyFont="1" applyFill="1" applyBorder="1" applyAlignment="1" applyProtection="1">
      <alignment horizontal="center" vertical="center" wrapText="1"/>
      <protection locked="0"/>
    </xf>
    <xf numFmtId="3" fontId="0" fillId="0" borderId="7" xfId="0" applyNumberFormat="1" applyFont="1" applyFill="1" applyBorder="1" applyAlignment="1" applyProtection="1">
      <alignment horizontal="center" vertical="center" wrapText="1"/>
      <protection locked="0"/>
    </xf>
    <xf numFmtId="0" fontId="25" fillId="36" borderId="84" xfId="0" applyFont="1" applyFill="1" applyBorder="1" applyAlignment="1" applyProtection="1">
      <alignment horizontal="center" vertical="center" wrapText="1"/>
    </xf>
    <xf numFmtId="0" fontId="25" fillId="36" borderId="20" xfId="0" applyFont="1" applyFill="1" applyBorder="1" applyAlignment="1" applyProtection="1">
      <alignment horizontal="center" vertical="center" wrapText="1"/>
    </xf>
    <xf numFmtId="0" fontId="25" fillId="36" borderId="9" xfId="0" applyFont="1" applyFill="1" applyBorder="1" applyAlignment="1" applyProtection="1">
      <alignment horizontal="center" vertical="center" wrapText="1"/>
    </xf>
    <xf numFmtId="3" fontId="0" fillId="36" borderId="8" xfId="0" applyNumberFormat="1" applyFont="1" applyFill="1" applyBorder="1" applyAlignment="1" applyProtection="1">
      <alignment horizontal="right" vertical="center" wrapText="1"/>
    </xf>
    <xf numFmtId="0" fontId="25" fillId="36" borderId="21" xfId="0" applyFont="1" applyFill="1" applyBorder="1" applyAlignment="1" applyProtection="1">
      <alignment horizontal="center"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5" fillId="37" borderId="0" xfId="0" applyFont="1" applyFill="1" applyBorder="1" applyAlignment="1" applyProtection="1">
      <alignment horizontal="center" vertical="center" wrapText="1"/>
      <protection locked="0"/>
    </xf>
    <xf numFmtId="0" fontId="0" fillId="37" borderId="0" xfId="0" applyFont="1" applyFill="1" applyBorder="1" applyAlignment="1" applyProtection="1">
      <alignment horizontal="left" vertical="top" wrapText="1"/>
      <protection locked="0"/>
    </xf>
    <xf numFmtId="0" fontId="0" fillId="0" borderId="0" xfId="76" applyFont="1" applyAlignment="1">
      <alignment horizontal="left" vertical="center"/>
    </xf>
    <xf numFmtId="0" fontId="25" fillId="36" borderId="20" xfId="0" applyFont="1" applyFill="1" applyBorder="1" applyAlignment="1" applyProtection="1">
      <alignment horizontal="left" vertical="center"/>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0" fontId="24" fillId="35" borderId="8" xfId="0" applyFont="1" applyFill="1" applyBorder="1" applyAlignment="1" applyProtection="1">
      <alignment horizontal="left" vertical="top" wrapText="1"/>
    </xf>
    <xf numFmtId="0" fontId="24" fillId="35" borderId="9" xfId="0" applyFont="1" applyFill="1" applyBorder="1" applyAlignment="1" applyProtection="1">
      <alignment horizontal="left" vertical="top" wrapText="1"/>
    </xf>
    <xf numFmtId="0" fontId="25" fillId="36" borderId="8" xfId="0" applyFont="1" applyFill="1" applyBorder="1" applyAlignment="1" applyProtection="1">
      <alignment horizontal="left" vertical="center" wrapText="1"/>
    </xf>
    <xf numFmtId="0" fontId="25" fillId="36" borderId="9"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25" fillId="37" borderId="0" xfId="0" applyFont="1" applyFill="1" applyBorder="1" applyAlignment="1" applyProtection="1">
      <alignment horizontal="center" vertical="center" wrapText="1"/>
      <protection locked="0"/>
    </xf>
    <xf numFmtId="0" fontId="25" fillId="37" borderId="0" xfId="0" applyNumberFormat="1" applyFont="1" applyFill="1" applyBorder="1" applyAlignment="1" applyProtection="1">
      <alignment horizontal="right" vertical="top" wrapText="1"/>
      <protection locked="0"/>
    </xf>
    <xf numFmtId="0" fontId="0" fillId="37" borderId="0" xfId="0" applyNumberFormat="1" applyFont="1" applyFill="1" applyAlignment="1" applyProtection="1">
      <alignment horizontal="right" vertical="center" wrapText="1"/>
      <protection locked="0"/>
    </xf>
    <xf numFmtId="0" fontId="0" fillId="37" borderId="0" xfId="0" applyFont="1" applyFill="1" applyAlignment="1" applyProtection="1">
      <alignment horizontal="center" vertical="center" wrapText="1"/>
      <protection locked="0"/>
    </xf>
    <xf numFmtId="0" fontId="0" fillId="37" borderId="0" xfId="0" applyNumberFormat="1" applyFont="1" applyFill="1" applyAlignment="1" applyProtection="1">
      <alignment horizontal="right" wrapText="1"/>
      <protection locked="0"/>
    </xf>
    <xf numFmtId="0" fontId="0" fillId="37" borderId="0" xfId="0" applyFont="1" applyFill="1" applyAlignment="1" applyProtection="1">
      <alignment horizontal="left" wrapText="1"/>
      <protection locked="0"/>
    </xf>
    <xf numFmtId="0" fontId="25" fillId="37" borderId="0" xfId="0" applyNumberFormat="1" applyFont="1" applyFill="1" applyBorder="1" applyAlignment="1" applyProtection="1">
      <alignment horizontal="left" vertical="top" wrapText="1"/>
      <protection locked="0"/>
    </xf>
    <xf numFmtId="0" fontId="0" fillId="37" borderId="0" xfId="0" applyFont="1" applyFill="1" applyBorder="1" applyAlignment="1" applyProtection="1">
      <alignment vertical="center" wrapText="1"/>
      <protection locked="0"/>
    </xf>
    <xf numFmtId="3" fontId="0" fillId="37" borderId="0" xfId="0" applyNumberFormat="1" applyFont="1" applyFill="1" applyBorder="1" applyAlignment="1" applyProtection="1">
      <alignment vertical="center" wrapText="1"/>
      <protection locked="0"/>
    </xf>
    <xf numFmtId="0" fontId="0" fillId="0" borderId="0" xfId="0" applyNumberFormat="1" applyFont="1" applyAlignment="1">
      <alignment horizontal="right" vertical="center" wrapText="1"/>
    </xf>
    <xf numFmtId="0" fontId="24" fillId="35" borderId="20" xfId="0" applyFont="1" applyFill="1" applyBorder="1" applyAlignment="1" applyProtection="1">
      <alignment horizontal="left" vertical="top"/>
    </xf>
    <xf numFmtId="3" fontId="0" fillId="36" borderId="8" xfId="0" applyNumberFormat="1" applyFont="1" applyFill="1" applyBorder="1" applyAlignment="1" applyProtection="1">
      <alignment horizontal="right" vertical="center" wrapText="1"/>
    </xf>
    <xf numFmtId="0" fontId="58" fillId="0" borderId="84" xfId="0" applyFont="1" applyBorder="1" applyAlignment="1" applyProtection="1">
      <alignment horizontal="left" vertical="top" wrapText="1"/>
    </xf>
    <xf numFmtId="0" fontId="0" fillId="0" borderId="84" xfId="0" applyFont="1" applyBorder="1" applyAlignment="1" applyProtection="1">
      <alignment horizontal="left" vertical="top" wrapText="1"/>
    </xf>
    <xf numFmtId="3" fontId="0" fillId="36" borderId="8" xfId="0" applyNumberFormat="1" applyFont="1" applyFill="1" applyBorder="1" applyAlignment="1" applyProtection="1">
      <alignment horizontal="right" vertical="center" wrapText="1"/>
    </xf>
    <xf numFmtId="0" fontId="25" fillId="36" borderId="21" xfId="0" applyFont="1" applyFill="1" applyBorder="1" applyAlignment="1" applyProtection="1">
      <alignment horizontal="center"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0" fontId="25" fillId="36" borderId="1"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25" fillId="37" borderId="0" xfId="0" applyNumberFormat="1" applyFont="1" applyFill="1" applyBorder="1" applyAlignment="1" applyProtection="1">
      <alignment horizontal="right" vertical="top" wrapText="1"/>
      <protection locked="0"/>
    </xf>
    <xf numFmtId="0" fontId="25" fillId="37" borderId="0" xfId="0" applyFont="1" applyFill="1" applyBorder="1" applyAlignment="1" applyProtection="1">
      <alignment horizontal="center" vertical="center" wrapText="1"/>
      <protection locked="0"/>
    </xf>
    <xf numFmtId="0" fontId="15" fillId="0" borderId="0" xfId="89" applyFont="1"/>
    <xf numFmtId="0" fontId="0" fillId="0" borderId="41" xfId="0" applyNumberFormat="1" applyFont="1" applyBorder="1" applyAlignment="1" applyProtection="1">
      <alignment horizontal="center" vertical="center" wrapText="1"/>
      <protection locked="0"/>
    </xf>
    <xf numFmtId="0" fontId="0" fillId="0" borderId="6" xfId="0" applyNumberFormat="1" applyFont="1" applyBorder="1" applyAlignment="1" applyProtection="1">
      <alignment horizontal="center" vertical="center" wrapText="1"/>
      <protection locked="0"/>
    </xf>
    <xf numFmtId="0" fontId="0" fillId="0" borderId="5" xfId="0" applyNumberFormat="1" applyFont="1" applyBorder="1" applyAlignment="1" applyProtection="1">
      <alignment horizontal="center" vertical="center" wrapText="1"/>
      <protection locked="0"/>
    </xf>
    <xf numFmtId="0" fontId="14" fillId="0" borderId="0" xfId="89" applyFont="1" applyAlignment="1"/>
    <xf numFmtId="0" fontId="14" fillId="0" borderId="0" xfId="89" applyFont="1"/>
    <xf numFmtId="0" fontId="0" fillId="36" borderId="74" xfId="0" applyFont="1" applyFill="1" applyBorder="1" applyAlignment="1" applyProtection="1">
      <alignment horizontal="center" vertical="center" wrapText="1"/>
    </xf>
    <xf numFmtId="0" fontId="0" fillId="36" borderId="75" xfId="0" applyFont="1" applyFill="1" applyBorder="1" applyAlignment="1" applyProtection="1">
      <alignment horizontal="center" vertical="center" wrapText="1"/>
    </xf>
    <xf numFmtId="0" fontId="25" fillId="0" borderId="0" xfId="0" applyFont="1"/>
    <xf numFmtId="14" fontId="25" fillId="0" borderId="0" xfId="0" applyNumberFormat="1" applyFont="1"/>
    <xf numFmtId="14" fontId="0" fillId="0" borderId="0" xfId="0" applyNumberFormat="1"/>
    <xf numFmtId="14" fontId="0" fillId="0" borderId="0" xfId="0" applyNumberFormat="1" applyFont="1"/>
    <xf numFmtId="0" fontId="0" fillId="0" borderId="0" xfId="0" applyFont="1"/>
    <xf numFmtId="0" fontId="0" fillId="0" borderId="0" xfId="0" applyFont="1" applyAlignment="1">
      <alignment wrapText="1"/>
    </xf>
    <xf numFmtId="0" fontId="57" fillId="34" borderId="0" xfId="89" applyFont="1" applyFill="1"/>
    <xf numFmtId="0" fontId="18" fillId="34" borderId="0" xfId="89" applyFill="1"/>
    <xf numFmtId="0" fontId="57" fillId="0" borderId="0" xfId="89" applyFont="1" applyProtection="1">
      <protection locked="0"/>
    </xf>
    <xf numFmtId="0" fontId="57" fillId="0" borderId="0" xfId="89" applyFont="1" applyAlignment="1" applyProtection="1">
      <protection locked="0"/>
    </xf>
    <xf numFmtId="0" fontId="15" fillId="0" borderId="0" xfId="89" applyFont="1" applyProtection="1">
      <protection locked="0"/>
    </xf>
    <xf numFmtId="0" fontId="18" fillId="0" borderId="0" xfId="89" applyFill="1" applyProtection="1">
      <protection locked="0"/>
    </xf>
    <xf numFmtId="0" fontId="18" fillId="0" borderId="0" xfId="89" applyProtection="1">
      <protection locked="0"/>
    </xf>
    <xf numFmtId="0" fontId="15" fillId="0" borderId="0" xfId="89" applyFont="1" applyFill="1" applyProtection="1">
      <protection locked="0"/>
    </xf>
    <xf numFmtId="0" fontId="18" fillId="0" borderId="0" xfId="89" applyAlignment="1" applyProtection="1">
      <protection locked="0"/>
    </xf>
    <xf numFmtId="0" fontId="16" fillId="0" borderId="0" xfId="89" applyFont="1" applyProtection="1">
      <protection locked="0"/>
    </xf>
    <xf numFmtId="0" fontId="14" fillId="0" borderId="0" xfId="89" applyFont="1" applyAlignment="1" applyProtection="1">
      <protection locked="0"/>
    </xf>
    <xf numFmtId="0" fontId="14" fillId="0" borderId="0" xfId="89" applyFont="1" applyFill="1" applyAlignment="1" applyProtection="1">
      <protection locked="0"/>
    </xf>
    <xf numFmtId="0" fontId="21" fillId="0" borderId="0" xfId="89" applyFont="1" applyFill="1" applyAlignment="1" applyProtection="1">
      <protection locked="0"/>
    </xf>
    <xf numFmtId="49" fontId="14" fillId="0" borderId="0" xfId="89" applyNumberFormat="1" applyFont="1" applyAlignment="1" applyProtection="1">
      <protection locked="0"/>
    </xf>
    <xf numFmtId="0" fontId="21" fillId="37" borderId="0" xfId="0" applyFont="1" applyFill="1" applyBorder="1" applyAlignment="1" applyProtection="1">
      <alignment horizontal="left" vertical="center"/>
      <protection locked="0"/>
    </xf>
    <xf numFmtId="0" fontId="23" fillId="0" borderId="0" xfId="0" applyFont="1" applyProtection="1">
      <protection locked="0"/>
    </xf>
    <xf numFmtId="0" fontId="21" fillId="0" borderId="0" xfId="0" applyFont="1" applyProtection="1">
      <protection locked="0"/>
    </xf>
    <xf numFmtId="0" fontId="13" fillId="0" borderId="0" xfId="89" applyFont="1" applyAlignment="1" applyProtection="1">
      <protection locked="0"/>
    </xf>
    <xf numFmtId="0" fontId="25" fillId="36" borderId="8" xfId="0" applyFont="1" applyFill="1" applyBorder="1" applyAlignment="1" applyProtection="1">
      <alignment horizontal="left" vertical="center" wrapText="1"/>
    </xf>
    <xf numFmtId="0" fontId="25" fillId="36" borderId="17"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24" fillId="35" borderId="8" xfId="0" applyFont="1" applyFill="1" applyBorder="1" applyAlignment="1" applyProtection="1">
      <alignment horizontal="left" vertical="top" wrapText="1"/>
    </xf>
    <xf numFmtId="0" fontId="24" fillId="35" borderId="8" xfId="0" applyFont="1" applyFill="1" applyBorder="1" applyAlignment="1" applyProtection="1">
      <alignment horizontal="lef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3" fontId="0" fillId="36" borderId="8" xfId="0" applyNumberFormat="1" applyFont="1" applyFill="1" applyBorder="1" applyAlignment="1" applyProtection="1">
      <alignment horizontal="right" vertical="center" wrapText="1"/>
    </xf>
    <xf numFmtId="0" fontId="24" fillId="35" borderId="17" xfId="0" applyFont="1" applyFill="1" applyBorder="1" applyAlignment="1" applyProtection="1">
      <alignment vertical="center" wrapText="1"/>
    </xf>
    <xf numFmtId="0" fontId="24" fillId="35" borderId="8" xfId="0" applyFont="1" applyFill="1" applyBorder="1" applyAlignment="1" applyProtection="1">
      <alignment horizontal="right" vertical="center"/>
    </xf>
    <xf numFmtId="0" fontId="12" fillId="0" borderId="0" xfId="89" applyFont="1" applyFill="1" applyAlignment="1" applyProtection="1">
      <protection locked="0"/>
    </xf>
    <xf numFmtId="0" fontId="13" fillId="37" borderId="0" xfId="89" applyFont="1" applyFill="1" applyAlignment="1" applyProtection="1">
      <protection locked="0"/>
    </xf>
    <xf numFmtId="0" fontId="10" fillId="0" borderId="0" xfId="89" applyFont="1" applyAlignment="1" applyProtection="1">
      <protection locked="0"/>
    </xf>
    <xf numFmtId="49" fontId="0" fillId="0" borderId="0" xfId="0" applyNumberFormat="1" applyFont="1" applyFill="1"/>
    <xf numFmtId="49" fontId="19" fillId="0" borderId="0" xfId="0" applyNumberFormat="1" applyFont="1" applyFill="1"/>
    <xf numFmtId="0" fontId="10" fillId="0" borderId="0" xfId="89" applyFont="1" applyFill="1" applyAlignment="1" applyProtection="1">
      <protection locked="0"/>
    </xf>
    <xf numFmtId="0" fontId="0" fillId="0" borderId="0" xfId="0" applyAlignment="1">
      <alignment horizontal="left"/>
    </xf>
    <xf numFmtId="3" fontId="25" fillId="37" borderId="0" xfId="0" applyNumberFormat="1" applyFont="1" applyFill="1" applyBorder="1" applyAlignment="1" applyProtection="1">
      <alignment vertical="center" wrapText="1"/>
      <protection locked="0"/>
    </xf>
    <xf numFmtId="9" fontId="22" fillId="0" borderId="0" xfId="0" applyNumberFormat="1" applyFont="1"/>
    <xf numFmtId="3" fontId="25" fillId="0" borderId="0" xfId="0" applyNumberFormat="1" applyFont="1"/>
    <xf numFmtId="9" fontId="25" fillId="0" borderId="0" xfId="0" applyNumberFormat="1" applyFont="1"/>
    <xf numFmtId="0" fontId="0" fillId="0" borderId="116" xfId="0" applyFont="1" applyBorder="1" applyAlignment="1" applyProtection="1">
      <alignment horizontal="left" vertical="top" wrapText="1"/>
    </xf>
    <xf numFmtId="0" fontId="9" fillId="0" borderId="0" xfId="89" applyFont="1" applyFill="1" applyAlignment="1" applyProtection="1">
      <protection locked="0"/>
    </xf>
    <xf numFmtId="0" fontId="8" fillId="0" borderId="0" xfId="89" applyFont="1" applyFill="1" applyAlignment="1" applyProtection="1">
      <protection locked="0"/>
    </xf>
    <xf numFmtId="0" fontId="21" fillId="0" borderId="0" xfId="89" applyFont="1" applyFill="1" applyProtection="1">
      <protection locked="0"/>
    </xf>
    <xf numFmtId="0" fontId="21" fillId="0" borderId="0" xfId="89" applyFont="1" applyFill="1" applyProtection="1"/>
    <xf numFmtId="0" fontId="14" fillId="0" borderId="0" xfId="89" applyFont="1" applyFill="1" applyAlignment="1" applyProtection="1"/>
    <xf numFmtId="0" fontId="25" fillId="36" borderId="17" xfId="0" applyFont="1" applyFill="1" applyBorder="1" applyAlignment="1" applyProtection="1">
      <alignment horizontal="center" vertical="center" wrapText="1"/>
    </xf>
    <xf numFmtId="0" fontId="25" fillId="36" borderId="21" xfId="0" applyFont="1" applyFill="1" applyBorder="1" applyAlignment="1" applyProtection="1">
      <alignment horizontal="center"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3" fontId="0" fillId="36" borderId="8" xfId="0" applyNumberFormat="1" applyFont="1" applyFill="1" applyBorder="1" applyAlignment="1" applyProtection="1">
      <alignment horizontal="right" vertical="center" wrapText="1"/>
    </xf>
    <xf numFmtId="0" fontId="25" fillId="36" borderId="1"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25" fillId="37" borderId="0" xfId="0" applyFont="1" applyFill="1" applyBorder="1" applyAlignment="1" applyProtection="1">
      <alignment horizontal="center" vertical="center" wrapText="1"/>
      <protection locked="0"/>
    </xf>
    <xf numFmtId="0" fontId="25" fillId="37" borderId="0" xfId="0" applyNumberFormat="1" applyFont="1" applyFill="1" applyBorder="1" applyAlignment="1" applyProtection="1">
      <alignment horizontal="right" vertical="top" wrapText="1"/>
      <protection locked="0"/>
    </xf>
    <xf numFmtId="0" fontId="69" fillId="0" borderId="0" xfId="0" applyFont="1"/>
    <xf numFmtId="0" fontId="25" fillId="36" borderId="84" xfId="0" applyFont="1" applyFill="1" applyBorder="1" applyAlignment="1" applyProtection="1">
      <alignment horizontal="center" vertical="center" wrapText="1"/>
    </xf>
    <xf numFmtId="0" fontId="25" fillId="39" borderId="0" xfId="0" applyFont="1" applyFill="1" applyBorder="1" applyAlignment="1" applyProtection="1">
      <alignment horizontal="left" vertical="center"/>
    </xf>
    <xf numFmtId="0" fontId="25" fillId="39" borderId="0" xfId="0" applyFont="1" applyFill="1" applyBorder="1" applyAlignment="1" applyProtection="1">
      <alignment horizontal="left" vertical="top"/>
    </xf>
    <xf numFmtId="0" fontId="0" fillId="39" borderId="0" xfId="0" applyFont="1" applyFill="1" applyBorder="1" applyAlignment="1" applyProtection="1">
      <alignment horizontal="right" vertical="center"/>
    </xf>
    <xf numFmtId="0" fontId="0" fillId="0" borderId="0" xfId="0" applyFont="1" applyFill="1" applyBorder="1" applyAlignment="1" applyProtection="1">
      <alignment horizontal="center" vertical="center"/>
      <protection locked="0"/>
    </xf>
    <xf numFmtId="0" fontId="25" fillId="39" borderId="0" xfId="0" applyFont="1" applyFill="1" applyBorder="1" applyAlignment="1" applyProtection="1">
      <alignment horizontal="right" vertical="center"/>
    </xf>
    <xf numFmtId="0" fontId="25" fillId="0" borderId="0" xfId="0" applyNumberFormat="1" applyFont="1" applyFill="1" applyBorder="1" applyAlignment="1" applyProtection="1">
      <alignment horizontal="center" vertical="center"/>
      <protection locked="0"/>
    </xf>
    <xf numFmtId="0" fontId="25" fillId="39" borderId="0" xfId="0" applyNumberFormat="1" applyFont="1" applyFill="1" applyBorder="1" applyAlignment="1" applyProtection="1">
      <alignment horizontal="left" vertical="center" indent="1"/>
    </xf>
    <xf numFmtId="0" fontId="25" fillId="0" borderId="0" xfId="0" applyFont="1" applyFill="1" applyBorder="1" applyAlignment="1" applyProtection="1">
      <alignment horizontal="left" vertical="center"/>
    </xf>
    <xf numFmtId="0" fontId="25" fillId="0" borderId="0" xfId="0" applyFont="1" applyFill="1" applyBorder="1" applyAlignment="1" applyProtection="1">
      <alignment horizontal="right" vertical="center"/>
    </xf>
    <xf numFmtId="0" fontId="25" fillId="39" borderId="0" xfId="0" applyFont="1" applyFill="1" applyBorder="1" applyAlignment="1" applyProtection="1">
      <alignment horizontal="right" vertical="top"/>
    </xf>
    <xf numFmtId="49" fontId="0" fillId="39" borderId="0" xfId="0" applyNumberFormat="1" applyFont="1" applyFill="1" applyBorder="1" applyAlignment="1" applyProtection="1">
      <alignment horizontal="left" vertical="center"/>
    </xf>
    <xf numFmtId="0" fontId="25" fillId="36" borderId="20" xfId="0" applyFont="1" applyFill="1" applyBorder="1" applyAlignment="1" applyProtection="1">
      <alignment horizontal="center" vertical="center"/>
    </xf>
    <xf numFmtId="0" fontId="25" fillId="36" borderId="2" xfId="0" applyNumberFormat="1" applyFont="1" applyFill="1" applyBorder="1" applyAlignment="1" applyProtection="1">
      <alignment horizontal="center" vertical="center" wrapText="1"/>
    </xf>
    <xf numFmtId="0" fontId="0" fillId="36" borderId="21" xfId="0" applyNumberFormat="1" applyFont="1" applyFill="1" applyBorder="1" applyAlignment="1" applyProtection="1">
      <alignment horizontal="center" vertical="center" wrapText="1"/>
    </xf>
    <xf numFmtId="0" fontId="0" fillId="0" borderId="2" xfId="0" applyNumberFormat="1" applyFont="1" applyBorder="1" applyAlignment="1">
      <alignment vertical="top" wrapText="1"/>
    </xf>
    <xf numFmtId="0" fontId="0" fillId="36" borderId="2" xfId="0" applyNumberFormat="1" applyFont="1" applyFill="1" applyBorder="1" applyAlignment="1">
      <alignment vertical="top" wrapText="1"/>
    </xf>
    <xf numFmtId="0" fontId="0" fillId="0" borderId="20" xfId="0" applyNumberFormat="1" applyFont="1" applyBorder="1" applyAlignment="1">
      <alignment vertical="top"/>
    </xf>
    <xf numFmtId="0" fontId="0" fillId="0" borderId="33" xfId="0" applyNumberFormat="1" applyFont="1" applyBorder="1" applyAlignment="1">
      <alignment vertical="top" wrapText="1"/>
    </xf>
    <xf numFmtId="0" fontId="0" fillId="0" borderId="0" xfId="0" applyNumberFormat="1" applyFont="1" applyAlignment="1">
      <alignment vertical="top" wrapText="1"/>
    </xf>
    <xf numFmtId="0" fontId="0" fillId="0" borderId="0" xfId="0" applyNumberFormat="1" applyFont="1" applyBorder="1" applyAlignment="1">
      <alignment vertical="top" wrapText="1"/>
    </xf>
    <xf numFmtId="0" fontId="0" fillId="0" borderId="21" xfId="0" applyNumberFormat="1" applyFont="1" applyBorder="1" applyAlignment="1">
      <alignment vertical="top" wrapText="1"/>
    </xf>
    <xf numFmtId="0" fontId="0" fillId="0" borderId="84" xfId="0" applyNumberFormat="1" applyFont="1" applyBorder="1" applyAlignment="1">
      <alignment vertical="top" wrapText="1"/>
    </xf>
    <xf numFmtId="0" fontId="0" fillId="0" borderId="0" xfId="0" applyNumberFormat="1" applyFont="1" applyAlignment="1">
      <alignment vertical="top"/>
    </xf>
    <xf numFmtId="0" fontId="0" fillId="0" borderId="116" xfId="0" applyNumberFormat="1" applyFont="1" applyBorder="1" applyAlignment="1">
      <alignment vertical="top" wrapText="1"/>
    </xf>
    <xf numFmtId="0" fontId="0" fillId="36" borderId="84" xfId="0" applyNumberFormat="1" applyFont="1" applyFill="1" applyBorder="1" applyAlignment="1">
      <alignment vertical="top" wrapText="1"/>
    </xf>
    <xf numFmtId="0" fontId="0" fillId="0" borderId="84" xfId="0" applyNumberFormat="1" applyFont="1" applyBorder="1" applyAlignment="1">
      <alignment vertical="top"/>
    </xf>
    <xf numFmtId="0" fontId="0" fillId="0" borderId="33" xfId="0" applyNumberFormat="1" applyFont="1" applyBorder="1" applyAlignment="1">
      <alignment vertical="top"/>
    </xf>
    <xf numFmtId="0" fontId="0" fillId="0" borderId="33" xfId="0" applyFont="1" applyBorder="1" applyAlignment="1">
      <alignment vertical="center" wrapText="1"/>
    </xf>
    <xf numFmtId="0" fontId="0" fillId="0" borderId="84" xfId="0" applyFont="1" applyBorder="1" applyAlignment="1">
      <alignment vertical="center" wrapText="1"/>
    </xf>
    <xf numFmtId="0" fontId="0" fillId="0" borderId="84" xfId="0" applyFont="1" applyBorder="1"/>
    <xf numFmtId="0" fontId="0" fillId="36" borderId="84" xfId="0" applyFont="1" applyFill="1" applyBorder="1" applyAlignment="1">
      <alignment horizontal="left" vertical="top" wrapText="1"/>
    </xf>
    <xf numFmtId="0" fontId="0" fillId="0" borderId="20" xfId="0" applyFont="1" applyBorder="1" applyAlignment="1"/>
    <xf numFmtId="49" fontId="0" fillId="0" borderId="33" xfId="0" applyNumberFormat="1" applyFont="1" applyBorder="1" applyAlignment="1">
      <alignment vertical="center"/>
    </xf>
    <xf numFmtId="3" fontId="0" fillId="36" borderId="8" xfId="0" applyNumberFormat="1" applyFont="1" applyFill="1" applyBorder="1" applyAlignment="1" applyProtection="1">
      <alignment horizontal="right" vertical="center" wrapText="1"/>
    </xf>
    <xf numFmtId="0" fontId="25" fillId="36" borderId="17" xfId="0" applyFont="1" applyFill="1" applyBorder="1" applyAlignment="1" applyProtection="1">
      <alignment horizontal="center" vertical="center" wrapText="1"/>
    </xf>
    <xf numFmtId="0" fontId="25" fillId="36" borderId="21" xfId="0" applyFont="1" applyFill="1" applyBorder="1" applyAlignment="1" applyProtection="1">
      <alignment horizontal="center"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0" fontId="25" fillId="36" borderId="1"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25" fillId="37" borderId="0" xfId="0" applyNumberFormat="1" applyFont="1" applyFill="1" applyBorder="1" applyAlignment="1" applyProtection="1">
      <alignment horizontal="right" vertical="top" wrapText="1"/>
      <protection locked="0"/>
    </xf>
    <xf numFmtId="0" fontId="25" fillId="37" borderId="0" xfId="0" applyFont="1" applyFill="1" applyBorder="1" applyAlignment="1" applyProtection="1">
      <alignment horizontal="center" vertical="center" wrapText="1"/>
      <protection locked="0"/>
    </xf>
    <xf numFmtId="0" fontId="7" fillId="0" borderId="0" xfId="89" applyFont="1" applyAlignment="1" applyProtection="1">
      <protection locked="0"/>
    </xf>
    <xf numFmtId="0" fontId="57" fillId="0" borderId="0" xfId="89" applyFont="1" applyBorder="1" applyAlignment="1" applyProtection="1">
      <protection locked="0"/>
    </xf>
    <xf numFmtId="0" fontId="57" fillId="0" borderId="0" xfId="89" applyFont="1" applyBorder="1" applyAlignment="1"/>
    <xf numFmtId="49" fontId="57" fillId="0" borderId="0" xfId="89" applyNumberFormat="1" applyFont="1" applyBorder="1" applyAlignment="1" applyProtection="1">
      <protection locked="0"/>
    </xf>
    <xf numFmtId="0" fontId="14" fillId="37" borderId="0" xfId="89" applyFont="1" applyFill="1" applyBorder="1" applyAlignment="1" applyProtection="1">
      <protection locked="0"/>
    </xf>
    <xf numFmtId="0" fontId="14" fillId="0" borderId="0" xfId="89" applyFont="1" applyBorder="1" applyAlignment="1" applyProtection="1">
      <protection locked="0"/>
    </xf>
    <xf numFmtId="0" fontId="14" fillId="0" borderId="0" xfId="89" applyFont="1" applyFill="1" applyBorder="1" applyAlignment="1" applyProtection="1">
      <protection locked="0"/>
    </xf>
    <xf numFmtId="49" fontId="14" fillId="0" borderId="0" xfId="89" applyNumberFormat="1" applyFont="1" applyFill="1" applyBorder="1" applyAlignment="1" applyProtection="1">
      <protection locked="0"/>
    </xf>
    <xf numFmtId="0" fontId="14" fillId="0" borderId="0" xfId="89" applyFont="1" applyBorder="1" applyAlignment="1"/>
    <xf numFmtId="0" fontId="14" fillId="0" borderId="0" xfId="89" applyFont="1" applyFill="1" applyBorder="1" applyAlignment="1" applyProtection="1"/>
    <xf numFmtId="0" fontId="65" fillId="0" borderId="0" xfId="0" applyFont="1" applyBorder="1" applyProtection="1">
      <protection locked="0"/>
    </xf>
    <xf numFmtId="49" fontId="14" fillId="37" borderId="0" xfId="89" applyNumberFormat="1" applyFont="1" applyFill="1" applyBorder="1" applyAlignment="1" applyProtection="1">
      <protection locked="0"/>
    </xf>
    <xf numFmtId="49" fontId="14" fillId="0" borderId="0" xfId="89" applyNumberFormat="1" applyFont="1" applyBorder="1" applyAlignment="1" applyProtection="1">
      <protection locked="0"/>
    </xf>
    <xf numFmtId="0" fontId="21" fillId="37" borderId="0" xfId="89" applyFont="1" applyFill="1" applyBorder="1" applyAlignment="1" applyProtection="1">
      <protection locked="0"/>
    </xf>
    <xf numFmtId="0" fontId="21" fillId="0" borderId="0" xfId="0" applyFont="1" applyFill="1" applyBorder="1"/>
    <xf numFmtId="0" fontId="12" fillId="0" borderId="0" xfId="89" applyFont="1" applyFill="1" applyBorder="1" applyAlignment="1" applyProtection="1">
      <protection locked="0"/>
    </xf>
    <xf numFmtId="0" fontId="11" fillId="0" borderId="0" xfId="89" applyFont="1" applyFill="1" applyBorder="1" applyAlignment="1" applyProtection="1">
      <protection locked="0"/>
    </xf>
    <xf numFmtId="49" fontId="11" fillId="0" borderId="0" xfId="89" applyNumberFormat="1" applyFont="1" applyFill="1" applyBorder="1" applyAlignment="1" applyProtection="1">
      <protection locked="0"/>
    </xf>
    <xf numFmtId="0" fontId="65" fillId="0" borderId="0" xfId="0" applyFont="1" applyFill="1" applyBorder="1" applyProtection="1">
      <protection locked="0"/>
    </xf>
    <xf numFmtId="0" fontId="12" fillId="37" borderId="0" xfId="89" applyFont="1" applyFill="1" applyBorder="1" applyAlignment="1" applyProtection="1">
      <protection locked="0"/>
    </xf>
    <xf numFmtId="49" fontId="12" fillId="0" borderId="0" xfId="89" applyNumberFormat="1" applyFont="1" applyFill="1" applyBorder="1" applyAlignment="1" applyProtection="1">
      <protection locked="0"/>
    </xf>
    <xf numFmtId="0" fontId="13" fillId="0" borderId="0" xfId="89" applyFont="1" applyBorder="1" applyAlignment="1" applyProtection="1">
      <protection locked="0"/>
    </xf>
    <xf numFmtId="0" fontId="12" fillId="0" borderId="0" xfId="89" applyFont="1" applyFill="1" applyBorder="1" applyAlignment="1" applyProtection="1">
      <alignment wrapText="1"/>
      <protection locked="0"/>
    </xf>
    <xf numFmtId="0" fontId="12" fillId="0" borderId="0" xfId="89" applyFont="1" applyBorder="1" applyAlignment="1" applyProtection="1">
      <protection locked="0"/>
    </xf>
    <xf numFmtId="0" fontId="21" fillId="0" borderId="0" xfId="89" applyFont="1" applyBorder="1" applyAlignment="1" applyProtection="1">
      <protection locked="0"/>
    </xf>
    <xf numFmtId="0" fontId="13" fillId="0" borderId="0" xfId="89" applyFont="1" applyBorder="1" applyAlignment="1" applyProtection="1">
      <alignment wrapText="1"/>
      <protection locked="0"/>
    </xf>
    <xf numFmtId="0" fontId="57" fillId="0" borderId="0" xfId="89" applyFont="1" applyFill="1" applyBorder="1" applyAlignment="1"/>
    <xf numFmtId="0" fontId="14" fillId="0" borderId="0" xfId="89" applyFont="1" applyFill="1" applyBorder="1" applyAlignment="1"/>
    <xf numFmtId="0" fontId="7" fillId="0" borderId="0" xfId="89" applyFont="1" applyBorder="1" applyAlignment="1" applyProtection="1">
      <protection locked="0"/>
    </xf>
    <xf numFmtId="49" fontId="7" fillId="0" borderId="0" xfId="89" applyNumberFormat="1" applyFont="1" applyBorder="1" applyAlignment="1" applyProtection="1">
      <protection locked="0"/>
    </xf>
    <xf numFmtId="0" fontId="6" fillId="0" borderId="0" xfId="89" applyFont="1" applyFill="1" applyAlignment="1" applyProtection="1">
      <protection locked="0"/>
    </xf>
    <xf numFmtId="0" fontId="6" fillId="0" borderId="0" xfId="89" applyFont="1" applyFill="1" applyAlignment="1" applyProtection="1"/>
    <xf numFmtId="0" fontId="6" fillId="0" borderId="0" xfId="89" applyFont="1" applyAlignment="1" applyProtection="1">
      <protection locked="0"/>
    </xf>
    <xf numFmtId="0" fontId="6" fillId="37" borderId="0" xfId="89" applyFont="1" applyFill="1" applyBorder="1" applyAlignment="1" applyProtection="1">
      <protection locked="0"/>
    </xf>
    <xf numFmtId="0" fontId="6" fillId="0" borderId="0" xfId="89" applyFont="1" applyFill="1" applyBorder="1" applyAlignment="1" applyProtection="1"/>
    <xf numFmtId="0" fontId="6" fillId="0" borderId="0" xfId="89" applyFont="1" applyFill="1" applyBorder="1" applyAlignment="1" applyProtection="1">
      <protection locked="0"/>
    </xf>
    <xf numFmtId="0" fontId="65" fillId="0" borderId="0" xfId="0" applyFont="1" applyBorder="1" applyAlignment="1" applyProtection="1">
      <alignment wrapText="1"/>
      <protection locked="0"/>
    </xf>
    <xf numFmtId="0" fontId="6" fillId="0" borderId="0" xfId="89" applyFont="1" applyBorder="1" applyAlignment="1" applyProtection="1">
      <protection locked="0"/>
    </xf>
    <xf numFmtId="0" fontId="14" fillId="36" borderId="0" xfId="89" applyFont="1" applyFill="1" applyAlignment="1" applyProtection="1">
      <protection locked="0"/>
    </xf>
    <xf numFmtId="0" fontId="6" fillId="36" borderId="0" xfId="89" applyFont="1" applyFill="1" applyAlignment="1" applyProtection="1">
      <protection locked="0"/>
    </xf>
    <xf numFmtId="0" fontId="6" fillId="36" borderId="0" xfId="89" applyFont="1" applyFill="1" applyBorder="1" applyAlignment="1" applyProtection="1">
      <protection locked="0"/>
    </xf>
    <xf numFmtId="0" fontId="14" fillId="36" borderId="0" xfId="89" applyFont="1" applyFill="1" applyBorder="1" applyAlignment="1"/>
    <xf numFmtId="0" fontId="14" fillId="36" borderId="0" xfId="89" applyFont="1" applyFill="1" applyBorder="1" applyAlignment="1" applyProtection="1">
      <protection locked="0"/>
    </xf>
    <xf numFmtId="49" fontId="14" fillId="36" borderId="0" xfId="89" applyNumberFormat="1" applyFont="1" applyFill="1" applyBorder="1" applyAlignment="1" applyProtection="1">
      <protection locked="0"/>
    </xf>
    <xf numFmtId="0" fontId="65" fillId="36" borderId="0" xfId="0" applyFont="1" applyFill="1" applyBorder="1" applyProtection="1">
      <protection locked="0"/>
    </xf>
    <xf numFmtId="0" fontId="10" fillId="36" borderId="0" xfId="89" applyFont="1" applyFill="1" applyAlignment="1" applyProtection="1">
      <protection locked="0"/>
    </xf>
    <xf numFmtId="0" fontId="5" fillId="0" borderId="0" xfId="89" applyFont="1"/>
    <xf numFmtId="0" fontId="5" fillId="0" borderId="0" xfId="89" applyFont="1" applyFill="1" applyProtection="1">
      <protection locked="0"/>
    </xf>
    <xf numFmtId="0" fontId="5" fillId="37" borderId="0" xfId="89" applyFont="1" applyFill="1" applyProtection="1">
      <protection locked="0"/>
    </xf>
    <xf numFmtId="0" fontId="5" fillId="0" borderId="0" xfId="89" applyFont="1" applyProtection="1">
      <protection locked="0"/>
    </xf>
    <xf numFmtId="0" fontId="5" fillId="0" borderId="0" xfId="89" applyFont="1" applyFill="1" applyProtection="1"/>
    <xf numFmtId="0" fontId="57" fillId="0" borderId="0" xfId="89" applyFont="1" applyFill="1"/>
    <xf numFmtId="0" fontId="57" fillId="0" borderId="0" xfId="89" applyFont="1" applyFill="1" applyProtection="1">
      <protection locked="0"/>
    </xf>
    <xf numFmtId="0" fontId="5" fillId="0" borderId="0" xfId="89" applyFont="1" applyFill="1"/>
    <xf numFmtId="0" fontId="5" fillId="34" borderId="0" xfId="89" applyFont="1" applyFill="1"/>
    <xf numFmtId="0" fontId="0" fillId="0" borderId="0" xfId="0" quotePrefix="1" applyFont="1" applyAlignment="1">
      <alignment vertical="center" wrapText="1"/>
    </xf>
    <xf numFmtId="0" fontId="21" fillId="0" borderId="0" xfId="0" applyFont="1" applyAlignment="1">
      <alignment vertical="center"/>
    </xf>
    <xf numFmtId="0" fontId="5" fillId="0" borderId="0" xfId="89" applyFont="1" applyFill="1" applyAlignment="1" applyProtection="1">
      <protection locked="0"/>
    </xf>
    <xf numFmtId="0" fontId="5" fillId="34" borderId="0" xfId="89" applyFont="1" applyFill="1" applyAlignment="1"/>
    <xf numFmtId="0" fontId="5" fillId="0" borderId="0" xfId="89" applyFont="1" applyAlignment="1"/>
    <xf numFmtId="0" fontId="5" fillId="0" borderId="0" xfId="89" applyFont="1" applyAlignment="1" applyProtection="1">
      <protection locked="0"/>
    </xf>
    <xf numFmtId="0" fontId="0" fillId="0" borderId="0" xfId="0" applyFont="1" applyAlignment="1">
      <alignment vertical="center"/>
    </xf>
    <xf numFmtId="0" fontId="26" fillId="0" borderId="0" xfId="0" applyFont="1" applyBorder="1" applyAlignment="1">
      <alignment vertical="center" wrapText="1"/>
    </xf>
    <xf numFmtId="0" fontId="53" fillId="0" borderId="0" xfId="0" applyFont="1" applyBorder="1" applyAlignment="1">
      <alignment vertical="center" wrapText="1"/>
    </xf>
    <xf numFmtId="0" fontId="0" fillId="0" borderId="0" xfId="0" applyAlignment="1">
      <alignment vertical="top" wrapText="1"/>
    </xf>
    <xf numFmtId="0" fontId="0" fillId="0" borderId="116" xfId="0" applyBorder="1" applyAlignment="1">
      <alignment vertical="top" wrapText="1"/>
    </xf>
    <xf numFmtId="0" fontId="25" fillId="0" borderId="116" xfId="0" applyFont="1" applyBorder="1" applyAlignment="1">
      <alignment vertical="top" wrapText="1"/>
    </xf>
    <xf numFmtId="0" fontId="25" fillId="0" borderId="116" xfId="0" applyFont="1" applyFill="1" applyBorder="1" applyAlignment="1">
      <alignment vertical="top" wrapText="1"/>
    </xf>
    <xf numFmtId="0" fontId="25" fillId="0" borderId="116" xfId="0" applyFont="1" applyFill="1" applyBorder="1" applyAlignment="1">
      <alignment horizontal="left" vertical="top" wrapText="1"/>
    </xf>
    <xf numFmtId="0" fontId="3" fillId="40" borderId="0" xfId="89" applyFont="1" applyFill="1" applyBorder="1" applyAlignment="1" applyProtection="1">
      <protection locked="0"/>
    </xf>
    <xf numFmtId="0" fontId="3" fillId="37" borderId="0" xfId="89" applyFont="1" applyFill="1" applyBorder="1" applyAlignment="1" applyProtection="1">
      <protection locked="0"/>
    </xf>
    <xf numFmtId="0" fontId="0" fillId="0" borderId="116" xfId="0" applyFill="1" applyBorder="1" applyAlignment="1">
      <alignment vertical="top" wrapText="1"/>
    </xf>
    <xf numFmtId="14" fontId="0" fillId="0" borderId="0" xfId="0" applyNumberFormat="1"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23" fillId="0" borderId="8"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0" fillId="40" borderId="116" xfId="0" applyFont="1" applyFill="1" applyBorder="1" applyAlignment="1" applyProtection="1">
      <alignment horizontal="left" vertical="top" wrapText="1"/>
    </xf>
    <xf numFmtId="0" fontId="0" fillId="40" borderId="1" xfId="0" applyFont="1" applyFill="1" applyBorder="1" applyAlignment="1" applyProtection="1">
      <alignment horizontal="left" vertical="top" wrapText="1"/>
    </xf>
    <xf numFmtId="0" fontId="69" fillId="0" borderId="125" xfId="0" applyFont="1" applyFill="1" applyBorder="1" applyAlignment="1">
      <alignment horizontal="center" vertical="center" wrapText="1"/>
    </xf>
    <xf numFmtId="0" fontId="69" fillId="0" borderId="126" xfId="0" applyFont="1" applyFill="1" applyBorder="1" applyAlignment="1">
      <alignment horizontal="center" vertical="center" wrapText="1"/>
    </xf>
    <xf numFmtId="0" fontId="69" fillId="0" borderId="127" xfId="0" applyFont="1" applyFill="1" applyBorder="1" applyAlignment="1">
      <alignment horizontal="center" vertical="center" wrapText="1"/>
    </xf>
    <xf numFmtId="0" fontId="55" fillId="36" borderId="0" xfId="0" applyNumberFormat="1" applyFont="1" applyFill="1" applyBorder="1" applyAlignment="1" applyProtection="1">
      <alignment horizontal="center" vertical="center" wrapText="1"/>
    </xf>
    <xf numFmtId="0" fontId="0" fillId="0" borderId="0" xfId="0" applyAlignment="1" applyProtection="1">
      <alignment vertical="top" wrapText="1"/>
    </xf>
    <xf numFmtId="0" fontId="0" fillId="34" borderId="9" xfId="0" applyFill="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0" xfId="0" applyAlignment="1">
      <alignment vertical="top"/>
    </xf>
    <xf numFmtId="0" fontId="25" fillId="0" borderId="0" xfId="0" applyFont="1" applyFill="1" applyBorder="1" applyAlignment="1" applyProtection="1">
      <alignment horizontal="center" vertical="top" wrapText="1"/>
    </xf>
    <xf numFmtId="0" fontId="25" fillId="43" borderId="0" xfId="0" applyFont="1" applyFill="1" applyBorder="1" applyAlignment="1" applyProtection="1">
      <alignment horizontal="center" vertical="top" wrapText="1"/>
    </xf>
    <xf numFmtId="0" fontId="0" fillId="0" borderId="116" xfId="0" applyBorder="1" applyAlignment="1">
      <alignment wrapText="1"/>
    </xf>
    <xf numFmtId="0" fontId="53" fillId="0" borderId="125" xfId="0" applyFont="1" applyBorder="1" applyAlignment="1">
      <alignment horizontal="center" vertical="top" wrapText="1"/>
    </xf>
    <xf numFmtId="0" fontId="25" fillId="0" borderId="125" xfId="0" applyFont="1" applyBorder="1" applyAlignment="1">
      <alignment vertical="top" wrapText="1"/>
    </xf>
    <xf numFmtId="0" fontId="24" fillId="0" borderId="0" xfId="0" applyFont="1" applyBorder="1" applyAlignment="1">
      <alignment vertical="top" wrapText="1"/>
    </xf>
    <xf numFmtId="0" fontId="53" fillId="0" borderId="126" xfId="0" applyFont="1" applyBorder="1" applyAlignment="1">
      <alignment horizontal="center" vertical="top" wrapText="1"/>
    </xf>
    <xf numFmtId="0" fontId="25" fillId="0" borderId="126" xfId="0" applyFont="1" applyBorder="1" applyAlignment="1">
      <alignment vertical="top" wrapText="1"/>
    </xf>
    <xf numFmtId="0" fontId="53" fillId="0" borderId="127" xfId="0" applyFont="1" applyBorder="1" applyAlignment="1">
      <alignment horizontal="center" vertical="top" wrapText="1"/>
    </xf>
    <xf numFmtId="0" fontId="25" fillId="0" borderId="127" xfId="0" applyFont="1" applyBorder="1" applyAlignment="1">
      <alignment vertical="top" wrapText="1"/>
    </xf>
    <xf numFmtId="0" fontId="57" fillId="0" borderId="0" xfId="89" applyFont="1" applyProtection="1"/>
    <xf numFmtId="0" fontId="5" fillId="0" borderId="0" xfId="89" applyFont="1" applyProtection="1"/>
    <xf numFmtId="0" fontId="5" fillId="0" borderId="0" xfId="0" applyFont="1" applyProtection="1"/>
    <xf numFmtId="0" fontId="2" fillId="40" borderId="0" xfId="89" applyFont="1" applyFill="1" applyProtection="1"/>
    <xf numFmtId="0" fontId="18" fillId="0" borderId="0" xfId="89" applyProtection="1"/>
    <xf numFmtId="0" fontId="2" fillId="0" borderId="0" xfId="89" applyFont="1" applyFill="1" applyProtection="1"/>
    <xf numFmtId="0" fontId="57" fillId="34" borderId="0" xfId="89" applyFont="1" applyFill="1" applyProtection="1"/>
    <xf numFmtId="0" fontId="5" fillId="34" borderId="0" xfId="89" applyFont="1" applyFill="1" applyProtection="1"/>
    <xf numFmtId="0" fontId="18" fillId="0" borderId="0" xfId="89" applyFill="1" applyProtection="1"/>
    <xf numFmtId="0" fontId="4" fillId="0" borderId="0" xfId="89" applyFont="1" applyFill="1" applyProtection="1"/>
    <xf numFmtId="0" fontId="5" fillId="0" borderId="0" xfId="0" applyFont="1" applyFill="1" applyProtection="1"/>
    <xf numFmtId="0" fontId="18" fillId="34" borderId="0" xfId="89" applyFill="1" applyProtection="1"/>
    <xf numFmtId="0" fontId="0" fillId="0" borderId="0" xfId="0" applyAlignment="1" applyProtection="1">
      <alignment horizontal="left" vertical="top" wrapText="1"/>
    </xf>
    <xf numFmtId="0" fontId="0" fillId="43" borderId="0" xfId="0" applyFill="1" applyBorder="1" applyAlignment="1" applyProtection="1">
      <alignment horizontal="left" vertical="top" wrapText="1"/>
    </xf>
    <xf numFmtId="0" fontId="0" fillId="0" borderId="0" xfId="0" applyAlignment="1" applyProtection="1">
      <alignment horizontal="center" vertical="top" wrapText="1"/>
    </xf>
    <xf numFmtId="0" fontId="0" fillId="0" borderId="0" xfId="0" applyAlignment="1" applyProtection="1">
      <alignment horizontal="center" vertical="top"/>
    </xf>
    <xf numFmtId="0" fontId="0" fillId="34" borderId="20" xfId="0" applyFill="1" applyBorder="1" applyAlignment="1" applyProtection="1">
      <alignment horizontal="left" vertical="top" wrapText="1"/>
    </xf>
    <xf numFmtId="0" fontId="0" fillId="34" borderId="116" xfId="0" applyFill="1" applyBorder="1" applyAlignment="1" applyProtection="1">
      <alignment horizontal="left" vertical="top" wrapText="1"/>
    </xf>
    <xf numFmtId="0" fontId="0" fillId="0" borderId="20" xfId="0" applyFont="1" applyBorder="1" applyAlignment="1" applyProtection="1">
      <alignment horizontal="left" vertical="top" wrapText="1"/>
    </xf>
    <xf numFmtId="0" fontId="0" fillId="43" borderId="0" xfId="0" applyFont="1" applyFill="1" applyBorder="1" applyAlignment="1" applyProtection="1">
      <alignment horizontal="left" vertical="top" wrapText="1"/>
    </xf>
    <xf numFmtId="0" fontId="51" fillId="0" borderId="1" xfId="0" applyFont="1" applyBorder="1" applyAlignment="1" applyProtection="1">
      <alignment horizontal="left" vertical="top" wrapText="1"/>
    </xf>
    <xf numFmtId="0" fontId="0" fillId="0" borderId="0" xfId="0" applyAlignment="1" applyProtection="1">
      <alignment vertical="top"/>
    </xf>
    <xf numFmtId="0" fontId="49" fillId="0" borderId="116" xfId="91" applyFont="1" applyFill="1" applyBorder="1" applyAlignment="1" applyProtection="1">
      <alignment vertical="top"/>
    </xf>
    <xf numFmtId="0" fontId="0" fillId="0" borderId="116" xfId="91" applyFont="1" applyFill="1" applyBorder="1" applyAlignment="1" applyProtection="1">
      <alignment vertical="top"/>
    </xf>
    <xf numFmtId="0" fontId="49" fillId="0" borderId="116" xfId="91" applyFont="1" applyFill="1" applyBorder="1" applyAlignment="1" applyProtection="1">
      <alignment horizontal="left" vertical="top" wrapText="1"/>
    </xf>
    <xf numFmtId="0" fontId="0" fillId="0" borderId="116" xfId="0" applyFont="1" applyFill="1" applyBorder="1" applyAlignment="1" applyProtection="1">
      <alignment vertical="top"/>
    </xf>
    <xf numFmtId="0" fontId="0" fillId="0" borderId="116" xfId="91" applyFont="1" applyFill="1" applyBorder="1" applyAlignment="1" applyProtection="1">
      <alignment vertical="top" wrapText="1"/>
    </xf>
    <xf numFmtId="0" fontId="0" fillId="40" borderId="0" xfId="0" applyFill="1" applyAlignment="1" applyProtection="1">
      <alignment vertical="top" wrapText="1"/>
    </xf>
    <xf numFmtId="0" fontId="0" fillId="40" borderId="0" xfId="0" applyFont="1" applyFill="1" applyAlignment="1" applyProtection="1">
      <alignment vertical="top" wrapText="1"/>
    </xf>
    <xf numFmtId="0" fontId="0" fillId="0" borderId="116" xfId="92" applyFont="1" applyFill="1" applyBorder="1" applyAlignment="1" applyProtection="1">
      <alignment vertical="top" wrapText="1"/>
    </xf>
    <xf numFmtId="0" fontId="0" fillId="0" borderId="116" xfId="0" applyFont="1" applyFill="1" applyBorder="1" applyAlignment="1" applyProtection="1">
      <alignment vertical="top" wrapText="1"/>
    </xf>
    <xf numFmtId="0" fontId="0" fillId="0" borderId="0" xfId="0" applyFill="1" applyAlignment="1" applyProtection="1">
      <alignment vertical="top" wrapText="1"/>
    </xf>
    <xf numFmtId="0" fontId="0" fillId="0" borderId="116" xfId="91" applyFont="1" applyFill="1" applyBorder="1" applyAlignment="1" applyProtection="1">
      <alignment horizontal="left" vertical="top" wrapText="1"/>
    </xf>
    <xf numFmtId="0" fontId="49" fillId="0" borderId="116" xfId="91" applyFont="1" applyFill="1" applyBorder="1" applyAlignment="1" applyProtection="1">
      <alignment vertical="top" wrapText="1"/>
    </xf>
    <xf numFmtId="0" fontId="58" fillId="0" borderId="1" xfId="0" applyFont="1" applyBorder="1" applyAlignment="1" applyProtection="1">
      <alignment horizontal="left" vertical="top" wrapText="1"/>
    </xf>
    <xf numFmtId="0" fontId="0" fillId="0" borderId="0" xfId="0" applyFont="1" applyAlignment="1" applyProtection="1">
      <alignment horizontal="left" vertical="top" wrapText="1"/>
    </xf>
    <xf numFmtId="0" fontId="0" fillId="0" borderId="1" xfId="0" applyFont="1" applyFill="1" applyBorder="1" applyAlignment="1" applyProtection="1">
      <alignment horizontal="left" vertical="top" wrapText="1"/>
    </xf>
    <xf numFmtId="0" fontId="0" fillId="0" borderId="1" xfId="0" applyBorder="1" applyAlignment="1" applyProtection="1">
      <alignment horizontal="left" vertical="top" wrapText="1"/>
    </xf>
    <xf numFmtId="0" fontId="0" fillId="0" borderId="1" xfId="0" applyFill="1" applyBorder="1" applyAlignment="1" applyProtection="1">
      <alignment horizontal="left" vertical="top" wrapText="1"/>
    </xf>
    <xf numFmtId="0" fontId="0" fillId="37" borderId="20" xfId="0" applyFont="1" applyFill="1" applyBorder="1" applyAlignment="1" applyProtection="1">
      <alignment horizontal="left" vertical="top" wrapText="1"/>
    </xf>
    <xf numFmtId="0" fontId="0" fillId="37" borderId="20" xfId="0" applyFill="1" applyBorder="1" applyAlignment="1" applyProtection="1">
      <alignment horizontal="left" vertical="top" wrapText="1"/>
    </xf>
    <xf numFmtId="0" fontId="0" fillId="0" borderId="20" xfId="0" applyFill="1" applyBorder="1" applyAlignment="1" applyProtection="1">
      <alignment horizontal="left" vertical="top" wrapText="1"/>
    </xf>
    <xf numFmtId="0" fontId="0" fillId="40" borderId="116" xfId="0" applyFill="1" applyBorder="1" applyAlignment="1" applyProtection="1">
      <alignment horizontal="left" vertical="top" wrapText="1"/>
    </xf>
    <xf numFmtId="0" fontId="0" fillId="0" borderId="116" xfId="0" applyFill="1" applyBorder="1" applyAlignment="1" applyProtection="1">
      <alignment horizontal="left" vertical="top" wrapText="1"/>
    </xf>
    <xf numFmtId="0" fontId="0" fillId="40" borderId="1" xfId="0" applyFill="1" applyBorder="1" applyAlignment="1" applyProtection="1">
      <alignment horizontal="left" vertical="top" wrapText="1"/>
    </xf>
    <xf numFmtId="0" fontId="0" fillId="0" borderId="84" xfId="0" applyFont="1" applyFill="1" applyBorder="1" applyAlignment="1" applyProtection="1">
      <alignment horizontal="left" vertical="top" wrapText="1"/>
    </xf>
    <xf numFmtId="0" fontId="0" fillId="0" borderId="20" xfId="0" applyFont="1" applyFill="1" applyBorder="1" applyAlignment="1" applyProtection="1">
      <alignment horizontal="left" vertical="top" wrapText="1"/>
    </xf>
    <xf numFmtId="0" fontId="0" fillId="0" borderId="84" xfId="0" applyBorder="1" applyAlignment="1" applyProtection="1">
      <alignment horizontal="left" vertical="top" wrapText="1"/>
    </xf>
    <xf numFmtId="0" fontId="80" fillId="0" borderId="0" xfId="0" applyFont="1" applyAlignment="1" applyProtection="1">
      <alignment vertical="top"/>
    </xf>
    <xf numFmtId="0" fontId="0" fillId="0" borderId="20" xfId="0" applyBorder="1" applyAlignment="1" applyProtection="1">
      <alignment horizontal="left" vertical="top" wrapText="1"/>
    </xf>
    <xf numFmtId="0" fontId="0" fillId="0" borderId="116" xfId="0" applyBorder="1" applyAlignment="1" applyProtection="1">
      <alignment horizontal="left" vertical="top" wrapText="1"/>
    </xf>
    <xf numFmtId="0" fontId="0" fillId="43" borderId="0" xfId="0" applyFill="1" applyBorder="1" applyAlignment="1" applyProtection="1">
      <alignment horizontal="center" vertical="top" wrapText="1"/>
    </xf>
    <xf numFmtId="0" fontId="0" fillId="40" borderId="116" xfId="91" applyFont="1" applyFill="1" applyBorder="1" applyAlignment="1" applyProtection="1">
      <alignment horizontal="left" vertical="top" wrapText="1"/>
    </xf>
    <xf numFmtId="0" fontId="0" fillId="0" borderId="116" xfId="0" applyFont="1" applyFill="1" applyBorder="1" applyAlignment="1" applyProtection="1">
      <alignment horizontal="left" vertical="top" wrapText="1"/>
    </xf>
    <xf numFmtId="0" fontId="49" fillId="0" borderId="116" xfId="0" applyFont="1" applyFill="1" applyBorder="1" applyAlignment="1" applyProtection="1">
      <alignment horizontal="left" vertical="top" wrapText="1"/>
    </xf>
    <xf numFmtId="0" fontId="0" fillId="40" borderId="116" xfId="91" applyFont="1" applyFill="1" applyBorder="1" applyAlignment="1" applyProtection="1">
      <alignment vertical="top" wrapText="1"/>
    </xf>
    <xf numFmtId="0" fontId="0" fillId="40" borderId="0" xfId="0" applyFill="1" applyAlignment="1" applyProtection="1">
      <alignment horizontal="left" vertical="top" wrapText="1"/>
    </xf>
    <xf numFmtId="0" fontId="19" fillId="0" borderId="0" xfId="0" applyFont="1" applyAlignment="1" applyProtection="1">
      <alignment vertical="top" wrapText="1"/>
    </xf>
    <xf numFmtId="0" fontId="0" fillId="0" borderId="116" xfId="0" applyFill="1" applyBorder="1" applyAlignment="1">
      <alignment horizontal="left" vertical="top" wrapText="1"/>
    </xf>
    <xf numFmtId="0" fontId="25" fillId="36" borderId="17" xfId="0" applyFont="1" applyFill="1" applyBorder="1" applyAlignment="1" applyProtection="1">
      <alignment horizontal="center" vertical="center" wrapText="1"/>
    </xf>
    <xf numFmtId="0" fontId="25" fillId="36" borderId="21" xfId="0" applyFont="1" applyFill="1" applyBorder="1" applyAlignment="1" applyProtection="1">
      <alignment horizontal="center" vertical="center" wrapText="1"/>
    </xf>
    <xf numFmtId="0" fontId="0" fillId="0" borderId="6" xfId="0" applyNumberFormat="1" applyFont="1" applyBorder="1" applyAlignment="1" applyProtection="1">
      <alignment horizontal="center" vertical="center" wrapText="1"/>
      <protection locked="0"/>
    </xf>
    <xf numFmtId="0" fontId="0" fillId="0" borderId="5" xfId="0" applyNumberFormat="1" applyFont="1" applyBorder="1" applyAlignment="1" applyProtection="1">
      <alignment horizontal="center" vertical="center" wrapText="1"/>
      <protection locked="0"/>
    </xf>
    <xf numFmtId="0" fontId="0" fillId="0" borderId="41" xfId="0" applyNumberFormat="1" applyFont="1" applyBorder="1" applyAlignment="1" applyProtection="1">
      <alignment horizontal="center" vertical="center" wrapText="1"/>
      <protection locked="0"/>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3" fontId="0" fillId="36" borderId="8" xfId="0" applyNumberFormat="1" applyFont="1" applyFill="1" applyBorder="1" applyAlignment="1" applyProtection="1">
      <alignment horizontal="right" vertical="center" wrapText="1"/>
    </xf>
    <xf numFmtId="0" fontId="25" fillId="36" borderId="1"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25" fillId="37" borderId="0" xfId="0" applyNumberFormat="1" applyFont="1" applyFill="1" applyBorder="1" applyAlignment="1" applyProtection="1">
      <alignment horizontal="right" vertical="top" wrapText="1"/>
      <protection locked="0"/>
    </xf>
    <xf numFmtId="0" fontId="25" fillId="37" borderId="0" xfId="0" applyFont="1" applyFill="1" applyBorder="1" applyAlignment="1" applyProtection="1">
      <alignment horizontal="center" vertical="center" wrapText="1"/>
      <protection locked="0"/>
    </xf>
    <xf numFmtId="3" fontId="0" fillId="0" borderId="0" xfId="0" applyNumberFormat="1" applyBorder="1" applyAlignment="1">
      <alignment vertical="top" wrapText="1"/>
    </xf>
    <xf numFmtId="0" fontId="25" fillId="41" borderId="0" xfId="0" applyFont="1" applyFill="1"/>
    <xf numFmtId="3" fontId="25" fillId="41" borderId="0" xfId="0" applyNumberFormat="1" applyFont="1" applyFill="1"/>
    <xf numFmtId="168" fontId="19" fillId="0" borderId="0" xfId="93" applyNumberFormat="1" applyFont="1"/>
    <xf numFmtId="9" fontId="19" fillId="0" borderId="0" xfId="83" applyFont="1"/>
    <xf numFmtId="0" fontId="0" fillId="0" borderId="0" xfId="0" applyFill="1"/>
    <xf numFmtId="14" fontId="25" fillId="44" borderId="0" xfId="0" applyNumberFormat="1" applyFont="1" applyFill="1"/>
    <xf numFmtId="0" fontId="25" fillId="44" borderId="0" xfId="0" applyFont="1" applyFill="1"/>
    <xf numFmtId="49" fontId="25" fillId="41" borderId="0" xfId="0" applyNumberFormat="1" applyFont="1" applyFill="1"/>
    <xf numFmtId="1" fontId="0" fillId="0" borderId="6" xfId="0" applyNumberFormat="1" applyFont="1" applyBorder="1" applyAlignment="1" applyProtection="1">
      <alignment horizontal="center" vertical="center" wrapText="1"/>
      <protection locked="0"/>
    </xf>
    <xf numFmtId="0" fontId="0" fillId="0" borderId="116" xfId="0" applyFont="1" applyFill="1" applyBorder="1" applyAlignment="1" applyProtection="1">
      <alignment horizontal="left" vertical="top" wrapText="1"/>
      <protection locked="0"/>
    </xf>
    <xf numFmtId="0" fontId="49" fillId="0" borderId="116" xfId="0" applyFont="1" applyFill="1" applyBorder="1" applyAlignment="1" applyProtection="1">
      <alignment horizontal="left" vertical="top" wrapText="1"/>
      <protection locked="0"/>
    </xf>
    <xf numFmtId="0" fontId="0" fillId="0" borderId="0" xfId="0" applyFont="1" applyProtection="1"/>
    <xf numFmtId="0" fontId="2" fillId="0" borderId="0" xfId="89" applyFont="1" applyProtection="1"/>
    <xf numFmtId="0" fontId="25" fillId="36" borderId="17" xfId="0" applyFont="1" applyFill="1" applyBorder="1" applyAlignment="1" applyProtection="1">
      <alignment horizontal="center" vertical="center" wrapText="1"/>
    </xf>
    <xf numFmtId="0" fontId="25" fillId="36" borderId="0" xfId="0" applyFont="1" applyFill="1" applyBorder="1" applyAlignment="1" applyProtection="1">
      <alignment horizontal="center" vertical="center" wrapText="1"/>
    </xf>
    <xf numFmtId="0" fontId="24" fillId="35" borderId="8" xfId="0" applyFont="1" applyFill="1" applyBorder="1" applyAlignment="1" applyProtection="1">
      <alignment horizontal="left" vertical="center" wrapText="1"/>
    </xf>
    <xf numFmtId="0" fontId="24" fillId="35" borderId="8" xfId="0" applyFont="1" applyFill="1" applyBorder="1" applyAlignment="1" applyProtection="1">
      <alignment vertical="center" wrapText="1"/>
    </xf>
    <xf numFmtId="0" fontId="22" fillId="39" borderId="17" xfId="0" applyFont="1" applyFill="1" applyBorder="1" applyAlignment="1" applyProtection="1">
      <alignment horizontal="left" vertical="center" wrapText="1"/>
    </xf>
    <xf numFmtId="0" fontId="22" fillId="39" borderId="0" xfId="0" applyFont="1" applyFill="1" applyBorder="1" applyAlignment="1" applyProtection="1">
      <alignment horizontal="left" vertical="center" wrapText="1"/>
    </xf>
    <xf numFmtId="0" fontId="22" fillId="39" borderId="0" xfId="0" applyFont="1" applyFill="1" applyAlignment="1" applyProtection="1">
      <alignment horizontal="left" vertical="center" wrapText="1"/>
    </xf>
    <xf numFmtId="0" fontId="22" fillId="39" borderId="18" xfId="0" applyFont="1" applyFill="1" applyBorder="1" applyAlignment="1" applyProtection="1">
      <alignment horizontal="left" vertical="center" wrapText="1"/>
    </xf>
    <xf numFmtId="3" fontId="0" fillId="0" borderId="0" xfId="0" applyNumberFormat="1" applyBorder="1" applyAlignment="1">
      <alignment horizontal="center" vertical="top" wrapText="1"/>
    </xf>
    <xf numFmtId="0" fontId="25" fillId="36" borderId="17" xfId="0" applyFont="1" applyFill="1" applyBorder="1" applyAlignment="1" applyProtection="1">
      <alignment horizontal="center" vertical="center" wrapText="1"/>
    </xf>
    <xf numFmtId="0" fontId="25" fillId="36" borderId="21" xfId="0" applyFont="1" applyFill="1" applyBorder="1" applyAlignment="1" applyProtection="1">
      <alignment horizontal="center"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3" fontId="0" fillId="36" borderId="8" xfId="0" applyNumberFormat="1" applyFont="1" applyFill="1" applyBorder="1" applyAlignment="1" applyProtection="1">
      <alignment horizontal="right" vertical="center" wrapText="1"/>
    </xf>
    <xf numFmtId="0" fontId="25" fillId="36" borderId="1" xfId="0" applyFont="1" applyFill="1" applyBorder="1" applyAlignment="1" applyProtection="1">
      <alignment horizontal="center" vertical="center" wrapText="1"/>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25" fillId="37" borderId="0" xfId="0" applyNumberFormat="1" applyFont="1" applyFill="1" applyBorder="1" applyAlignment="1" applyProtection="1">
      <alignment horizontal="right" vertical="top" wrapText="1"/>
      <protection locked="0"/>
    </xf>
    <xf numFmtId="0" fontId="25" fillId="37" borderId="0" xfId="0" applyFont="1" applyFill="1" applyBorder="1" applyAlignment="1" applyProtection="1">
      <alignment horizontal="center" vertical="center" wrapText="1"/>
      <protection locked="0"/>
    </xf>
    <xf numFmtId="0" fontId="0" fillId="40" borderId="116" xfId="0" applyFill="1" applyBorder="1" applyAlignment="1">
      <alignment vertical="top" wrapText="1"/>
    </xf>
    <xf numFmtId="9" fontId="0" fillId="0" borderId="5" xfId="0" applyNumberFormat="1" applyFont="1" applyBorder="1" applyAlignment="1" applyProtection="1">
      <alignment horizontal="center" vertical="center" wrapText="1"/>
      <protection locked="0"/>
    </xf>
    <xf numFmtId="9" fontId="0" fillId="0" borderId="6" xfId="0" applyNumberFormat="1" applyFont="1" applyBorder="1" applyAlignment="1" applyProtection="1">
      <alignment horizontal="center" vertical="center" wrapText="1"/>
      <protection locked="0"/>
    </xf>
    <xf numFmtId="10" fontId="0" fillId="0" borderId="6" xfId="0" applyNumberFormat="1" applyFont="1" applyBorder="1" applyAlignment="1" applyProtection="1">
      <alignment horizontal="center" vertical="center" wrapText="1"/>
      <protection locked="0"/>
    </xf>
    <xf numFmtId="49" fontId="87" fillId="47" borderId="116" xfId="102" applyNumberFormat="1" applyFont="1" applyFill="1" applyBorder="1" applyAlignment="1" applyProtection="1">
      <alignment vertical="center"/>
    </xf>
    <xf numFmtId="49" fontId="88" fillId="47" borderId="116" xfId="0" applyNumberFormat="1" applyFont="1" applyFill="1" applyBorder="1" applyAlignment="1" applyProtection="1">
      <alignment horizontal="center" vertical="center"/>
    </xf>
    <xf numFmtId="49" fontId="88" fillId="47" borderId="116" xfId="0" applyNumberFormat="1" applyFont="1" applyFill="1" applyBorder="1" applyAlignment="1" applyProtection="1">
      <alignment horizontal="center" vertical="center" wrapText="1"/>
    </xf>
    <xf numFmtId="4" fontId="87" fillId="47" borderId="116" xfId="102" applyNumberFormat="1" applyFont="1" applyFill="1" applyBorder="1" applyAlignment="1" applyProtection="1">
      <alignment vertical="center"/>
    </xf>
    <xf numFmtId="4" fontId="89" fillId="0" borderId="116" xfId="0" applyNumberFormat="1" applyFont="1" applyFill="1" applyBorder="1" applyAlignment="1" applyProtection="1">
      <alignment vertical="center"/>
    </xf>
    <xf numFmtId="49" fontId="87" fillId="47" borderId="116" xfId="102" applyNumberFormat="1" applyFont="1" applyFill="1" applyBorder="1" applyAlignment="1" applyProtection="1">
      <alignment vertical="center" wrapText="1"/>
    </xf>
    <xf numFmtId="4" fontId="87" fillId="47" borderId="116" xfId="102" applyNumberFormat="1" applyFont="1" applyFill="1" applyBorder="1" applyAlignment="1" applyProtection="1">
      <alignment horizontal="center" vertical="center" wrapText="1"/>
    </xf>
    <xf numFmtId="3" fontId="87" fillId="47" borderId="116" xfId="102" applyNumberFormat="1" applyFont="1" applyFill="1" applyBorder="1" applyAlignment="1" applyProtection="1">
      <alignment horizontal="center" vertical="center" wrapText="1"/>
    </xf>
    <xf numFmtId="49" fontId="87" fillId="47" borderId="116" xfId="102" applyNumberFormat="1" applyFont="1" applyFill="1" applyBorder="1" applyAlignment="1" applyProtection="1">
      <alignment horizontal="center" vertical="center" wrapText="1"/>
    </xf>
    <xf numFmtId="4" fontId="87" fillId="47" borderId="116" xfId="102" applyNumberFormat="1" applyFont="1" applyFill="1" applyBorder="1" applyAlignment="1" applyProtection="1">
      <alignment vertical="center" wrapText="1"/>
    </xf>
    <xf numFmtId="0" fontId="85" fillId="0" borderId="116" xfId="0" applyFont="1" applyFill="1" applyBorder="1" applyAlignment="1" applyProtection="1">
      <alignment vertical="center"/>
      <protection locked="0"/>
    </xf>
    <xf numFmtId="0" fontId="85" fillId="0" borderId="116" xfId="0" quotePrefix="1" applyFont="1" applyFill="1" applyBorder="1" applyAlignment="1" applyProtection="1">
      <alignment vertical="center"/>
      <protection locked="0"/>
    </xf>
    <xf numFmtId="0" fontId="83" fillId="0" borderId="116" xfId="0" applyFont="1" applyFill="1" applyBorder="1" applyAlignment="1" applyProtection="1">
      <alignment vertical="center"/>
      <protection locked="0"/>
    </xf>
    <xf numFmtId="4" fontId="85" fillId="0" borderId="116" xfId="0" applyNumberFormat="1" applyFont="1" applyFill="1" applyBorder="1" applyAlignment="1" applyProtection="1">
      <alignment vertical="center"/>
      <protection locked="0"/>
    </xf>
    <xf numFmtId="3" fontId="85" fillId="0" borderId="116" xfId="0" applyNumberFormat="1" applyFont="1" applyFill="1" applyBorder="1" applyAlignment="1" applyProtection="1">
      <alignment vertical="center"/>
      <protection locked="0"/>
    </xf>
    <xf numFmtId="4" fontId="85" fillId="0" borderId="116" xfId="0" applyNumberFormat="1" applyFont="1" applyFill="1" applyBorder="1" applyAlignment="1" applyProtection="1">
      <alignment vertical="center"/>
    </xf>
    <xf numFmtId="171" fontId="85" fillId="0" borderId="116" xfId="0" applyNumberFormat="1" applyFont="1" applyFill="1" applyBorder="1" applyAlignment="1" applyProtection="1">
      <alignment vertical="center"/>
      <protection locked="0"/>
    </xf>
    <xf numFmtId="0" fontId="85" fillId="0" borderId="116" xfId="0" applyFont="1" applyFill="1" applyBorder="1" applyAlignment="1"/>
    <xf numFmtId="9" fontId="85" fillId="0" borderId="116" xfId="83" applyFont="1" applyFill="1" applyBorder="1" applyAlignment="1" applyProtection="1">
      <alignment vertical="center"/>
      <protection locked="0"/>
    </xf>
    <xf numFmtId="0" fontId="85" fillId="0" borderId="116" xfId="0" applyFont="1" applyFill="1" applyBorder="1" applyAlignment="1" applyProtection="1">
      <protection locked="0"/>
    </xf>
    <xf numFmtId="0" fontId="85" fillId="0" borderId="0" xfId="0" applyFont="1" applyFill="1" applyAlignment="1"/>
    <xf numFmtId="49" fontId="87" fillId="47" borderId="116" xfId="0" applyNumberFormat="1" applyFont="1" applyFill="1" applyBorder="1" applyAlignment="1" applyProtection="1">
      <alignment vertical="center" wrapText="1"/>
    </xf>
    <xf numFmtId="3" fontId="19" fillId="37" borderId="12" xfId="66" applyNumberFormat="1" applyFont="1" applyFill="1" applyBorder="1" applyAlignment="1" applyProtection="1">
      <alignment horizontal="right" vertical="center" wrapText="1"/>
    </xf>
    <xf numFmtId="3" fontId="19" fillId="37" borderId="39" xfId="66" applyNumberFormat="1" applyFont="1" applyFill="1" applyBorder="1" applyAlignment="1" applyProtection="1">
      <alignment horizontal="right" vertical="center" wrapText="1"/>
    </xf>
    <xf numFmtId="0" fontId="0" fillId="37" borderId="84" xfId="0" applyFont="1" applyFill="1" applyBorder="1" applyAlignment="1" applyProtection="1">
      <alignment horizontal="center" vertical="center" wrapText="1"/>
    </xf>
    <xf numFmtId="0" fontId="0" fillId="36" borderId="15" xfId="0" applyFont="1" applyFill="1" applyBorder="1" applyAlignment="1" applyProtection="1">
      <alignment horizontal="center" vertical="center" wrapText="1"/>
    </xf>
    <xf numFmtId="0" fontId="0" fillId="36" borderId="43" xfId="0" applyFont="1" applyFill="1" applyBorder="1" applyAlignment="1" applyProtection="1">
      <alignment horizontal="center" vertical="center" wrapText="1"/>
    </xf>
    <xf numFmtId="3" fontId="19" fillId="37" borderId="15" xfId="66" applyNumberFormat="1" applyFont="1" applyFill="1" applyBorder="1" applyAlignment="1" applyProtection="1">
      <alignment horizontal="right" vertical="center" wrapText="1"/>
    </xf>
    <xf numFmtId="3" fontId="19" fillId="37" borderId="43" xfId="66" applyNumberFormat="1" applyFont="1" applyFill="1" applyBorder="1" applyAlignment="1" applyProtection="1">
      <alignment horizontal="right" vertical="center" wrapText="1"/>
    </xf>
    <xf numFmtId="0" fontId="0" fillId="37" borderId="27" xfId="0" applyFont="1" applyFill="1" applyBorder="1" applyAlignment="1" applyProtection="1">
      <alignment horizontal="center" vertical="center" wrapText="1"/>
    </xf>
    <xf numFmtId="0" fontId="0" fillId="37" borderId="17" xfId="0" applyFont="1" applyFill="1" applyBorder="1" applyAlignment="1" applyProtection="1">
      <alignment horizontal="center" vertical="center" wrapText="1"/>
    </xf>
    <xf numFmtId="0" fontId="0" fillId="37" borderId="18" xfId="0" applyFont="1" applyFill="1" applyBorder="1" applyAlignment="1" applyProtection="1">
      <alignment horizontal="center" vertical="center" wrapText="1"/>
    </xf>
    <xf numFmtId="0" fontId="0" fillId="37" borderId="19" xfId="0" applyFont="1" applyFill="1" applyBorder="1" applyAlignment="1" applyProtection="1">
      <alignment horizontal="center" vertical="center" wrapText="1"/>
    </xf>
    <xf numFmtId="0" fontId="0" fillId="37" borderId="16" xfId="0" applyFont="1" applyFill="1" applyBorder="1" applyAlignment="1" applyProtection="1">
      <alignment horizontal="center" vertical="center" wrapText="1"/>
    </xf>
    <xf numFmtId="0" fontId="0" fillId="37" borderId="32" xfId="0" applyFont="1" applyFill="1" applyBorder="1" applyAlignment="1" applyProtection="1">
      <alignment horizontal="center" vertical="center" wrapText="1"/>
    </xf>
    <xf numFmtId="3" fontId="19" fillId="37" borderId="45" xfId="66" applyNumberFormat="1" applyFont="1" applyFill="1" applyBorder="1" applyAlignment="1" applyProtection="1">
      <alignment horizontal="right" vertical="center" wrapText="1"/>
    </xf>
    <xf numFmtId="3" fontId="19" fillId="37" borderId="44" xfId="66" applyNumberFormat="1" applyFont="1" applyFill="1" applyBorder="1" applyAlignment="1" applyProtection="1">
      <alignment horizontal="right" vertical="center" wrapText="1"/>
    </xf>
    <xf numFmtId="3" fontId="19" fillId="37" borderId="24" xfId="66" applyNumberFormat="1" applyFont="1" applyFill="1" applyBorder="1" applyAlignment="1" applyProtection="1">
      <alignment horizontal="right" vertical="center" wrapText="1"/>
    </xf>
    <xf numFmtId="3" fontId="19" fillId="37" borderId="62" xfId="66" applyNumberFormat="1" applyFont="1" applyFill="1" applyBorder="1" applyAlignment="1" applyProtection="1">
      <alignment horizontal="right" vertical="center" wrapText="1"/>
    </xf>
    <xf numFmtId="0" fontId="0" fillId="37" borderId="23" xfId="0" applyFont="1" applyFill="1" applyBorder="1" applyAlignment="1" applyProtection="1">
      <alignment horizontal="center" vertical="center" wrapText="1"/>
    </xf>
    <xf numFmtId="0" fontId="0" fillId="37" borderId="0" xfId="0" applyFont="1" applyFill="1" applyBorder="1" applyAlignment="1" applyProtection="1">
      <alignment horizontal="center" vertical="center" wrapText="1"/>
    </xf>
    <xf numFmtId="0" fontId="0" fillId="37" borderId="31" xfId="0" applyFont="1" applyFill="1" applyBorder="1" applyAlignment="1" applyProtection="1">
      <alignment horizontal="center" vertical="center" wrapText="1"/>
    </xf>
    <xf numFmtId="0" fontId="25" fillId="37" borderId="27" xfId="0" applyFont="1" applyFill="1" applyBorder="1" applyAlignment="1" applyProtection="1">
      <alignment vertical="center" wrapText="1"/>
    </xf>
    <xf numFmtId="0" fontId="25" fillId="37" borderId="17" xfId="0" applyFont="1" applyFill="1" applyBorder="1" applyAlignment="1" applyProtection="1">
      <alignment vertical="center" wrapText="1"/>
    </xf>
    <xf numFmtId="0" fontId="25" fillId="37" borderId="18" xfId="0" applyFont="1" applyFill="1" applyBorder="1" applyAlignment="1" applyProtection="1">
      <alignment vertical="center" wrapText="1"/>
    </xf>
    <xf numFmtId="0" fontId="25" fillId="37" borderId="23" xfId="0" applyFont="1" applyFill="1" applyBorder="1" applyAlignment="1" applyProtection="1">
      <alignment vertical="center" wrapText="1"/>
    </xf>
    <xf numFmtId="0" fontId="25" fillId="37" borderId="0" xfId="0" applyFont="1" applyFill="1" applyBorder="1" applyAlignment="1" applyProtection="1">
      <alignment vertical="center" wrapText="1"/>
    </xf>
    <xf numFmtId="0" fontId="25" fillId="37" borderId="31" xfId="0" applyFont="1" applyFill="1" applyBorder="1" applyAlignment="1" applyProtection="1">
      <alignment vertical="center" wrapText="1"/>
    </xf>
    <xf numFmtId="0" fontId="25" fillId="37" borderId="19" xfId="0" applyFont="1" applyFill="1" applyBorder="1" applyAlignment="1" applyProtection="1">
      <alignment vertical="center" wrapText="1"/>
    </xf>
    <xf numFmtId="0" fontId="25" fillId="37" borderId="16" xfId="0" applyFont="1" applyFill="1" applyBorder="1" applyAlignment="1" applyProtection="1">
      <alignment vertical="center" wrapText="1"/>
    </xf>
    <xf numFmtId="0" fontId="25" fillId="37" borderId="32" xfId="0" applyFont="1" applyFill="1" applyBorder="1" applyAlignment="1" applyProtection="1">
      <alignment vertical="center" wrapText="1"/>
    </xf>
    <xf numFmtId="0" fontId="25" fillId="37" borderId="2" xfId="0" applyFont="1" applyFill="1" applyBorder="1" applyAlignment="1" applyProtection="1">
      <alignment vertical="center" wrapText="1"/>
    </xf>
    <xf numFmtId="0" fontId="25" fillId="37" borderId="21" xfId="0" applyFont="1" applyFill="1" applyBorder="1" applyAlignment="1" applyProtection="1">
      <alignment vertical="center" wrapText="1"/>
    </xf>
    <xf numFmtId="0" fontId="0" fillId="36" borderId="12" xfId="0" applyFont="1" applyFill="1" applyBorder="1" applyAlignment="1" applyProtection="1">
      <alignment horizontal="center" vertical="center" wrapText="1"/>
    </xf>
    <xf numFmtId="0" fontId="0" fillId="36" borderId="39" xfId="0" applyFont="1" applyFill="1" applyBorder="1" applyAlignment="1" applyProtection="1">
      <alignment horizontal="center" vertical="center" wrapText="1"/>
    </xf>
    <xf numFmtId="3" fontId="0" fillId="37" borderId="12" xfId="0" applyNumberFormat="1" applyFont="1" applyFill="1" applyBorder="1" applyAlignment="1" applyProtection="1">
      <alignment horizontal="right" vertical="center" wrapText="1"/>
    </xf>
    <xf numFmtId="3" fontId="0" fillId="37" borderId="39" xfId="0" applyNumberFormat="1" applyFont="1" applyFill="1" applyBorder="1" applyAlignment="1" applyProtection="1">
      <alignment horizontal="right" vertical="center" wrapText="1"/>
    </xf>
    <xf numFmtId="0" fontId="25" fillId="37" borderId="2" xfId="0" applyFont="1" applyFill="1" applyBorder="1" applyAlignment="1" applyProtection="1">
      <alignment horizontal="center" vertical="center" wrapText="1"/>
    </xf>
    <xf numFmtId="0" fontId="25" fillId="37" borderId="21" xfId="0" applyFont="1" applyFill="1" applyBorder="1" applyAlignment="1" applyProtection="1">
      <alignment horizontal="center" vertical="center" wrapText="1"/>
    </xf>
    <xf numFmtId="0" fontId="0" fillId="37" borderId="27" xfId="0" applyFont="1" applyFill="1" applyBorder="1" applyAlignment="1" applyProtection="1">
      <alignment vertical="center" wrapText="1"/>
    </xf>
    <xf numFmtId="0" fontId="0" fillId="37" borderId="17" xfId="0" applyFont="1" applyFill="1" applyBorder="1" applyAlignment="1" applyProtection="1">
      <alignment vertical="center" wrapText="1"/>
    </xf>
    <xf numFmtId="0" fontId="0" fillId="37" borderId="18" xfId="0" applyFont="1" applyFill="1" applyBorder="1" applyAlignment="1" applyProtection="1">
      <alignment vertical="center" wrapText="1"/>
    </xf>
    <xf numFmtId="0" fontId="0" fillId="37" borderId="19" xfId="0" applyFont="1" applyFill="1" applyBorder="1" applyAlignment="1" applyProtection="1">
      <alignment vertical="center" wrapText="1"/>
    </xf>
    <xf numFmtId="0" fontId="0" fillId="37" borderId="16" xfId="0" applyFont="1" applyFill="1" applyBorder="1" applyAlignment="1" applyProtection="1">
      <alignment vertical="center" wrapText="1"/>
    </xf>
    <xf numFmtId="0" fontId="0" fillId="37" borderId="32" xfId="0" applyFont="1" applyFill="1" applyBorder="1" applyAlignment="1" applyProtection="1">
      <alignment vertical="center" wrapText="1"/>
    </xf>
    <xf numFmtId="0" fontId="25" fillId="37" borderId="27" xfId="0" applyFont="1" applyFill="1" applyBorder="1" applyAlignment="1" applyProtection="1">
      <alignment horizontal="center" vertical="center" wrapText="1"/>
    </xf>
    <xf numFmtId="0" fontId="25" fillId="37" borderId="17" xfId="0" applyFont="1" applyFill="1" applyBorder="1" applyAlignment="1" applyProtection="1">
      <alignment horizontal="center" vertical="center" wrapText="1"/>
    </xf>
    <xf numFmtId="0" fontId="25" fillId="37" borderId="18" xfId="0" applyFont="1" applyFill="1" applyBorder="1" applyAlignment="1" applyProtection="1">
      <alignment horizontal="center" vertical="center" wrapText="1"/>
    </xf>
    <xf numFmtId="0" fontId="25" fillId="37" borderId="23" xfId="0" applyFont="1" applyFill="1" applyBorder="1" applyAlignment="1" applyProtection="1">
      <alignment horizontal="center" vertical="center" wrapText="1"/>
    </xf>
    <xf numFmtId="0" fontId="25" fillId="37" borderId="0" xfId="0" applyFont="1" applyFill="1" applyBorder="1" applyAlignment="1" applyProtection="1">
      <alignment horizontal="center" vertical="center" wrapText="1"/>
    </xf>
    <xf numFmtId="0" fontId="25" fillId="37" borderId="31" xfId="0" applyFont="1" applyFill="1" applyBorder="1" applyAlignment="1" applyProtection="1">
      <alignment horizontal="center" vertical="center" wrapText="1"/>
    </xf>
    <xf numFmtId="0" fontId="25" fillId="37" borderId="19" xfId="0" applyFont="1" applyFill="1" applyBorder="1" applyAlignment="1" applyProtection="1">
      <alignment horizontal="center" vertical="center" wrapText="1"/>
    </xf>
    <xf numFmtId="0" fontId="25" fillId="37" borderId="16" xfId="0" applyFont="1" applyFill="1" applyBorder="1" applyAlignment="1" applyProtection="1">
      <alignment horizontal="center" vertical="center" wrapText="1"/>
    </xf>
    <xf numFmtId="0" fontId="25" fillId="37" borderId="32" xfId="0" applyFont="1" applyFill="1" applyBorder="1" applyAlignment="1" applyProtection="1">
      <alignment horizontal="center" vertical="center" wrapText="1"/>
    </xf>
    <xf numFmtId="0" fontId="25" fillId="37" borderId="2" xfId="0" applyFont="1" applyFill="1" applyBorder="1" applyAlignment="1" applyProtection="1">
      <alignment horizontal="center" vertical="center" wrapText="1"/>
      <protection locked="0"/>
    </xf>
    <xf numFmtId="0" fontId="25" fillId="37" borderId="21" xfId="0" applyFont="1" applyFill="1" applyBorder="1" applyAlignment="1" applyProtection="1">
      <alignment horizontal="center" vertical="center" wrapText="1"/>
      <protection locked="0"/>
    </xf>
    <xf numFmtId="0" fontId="0" fillId="36" borderId="19" xfId="0" applyFont="1" applyFill="1" applyBorder="1" applyAlignment="1" applyProtection="1">
      <alignment horizontal="center" vertical="top" wrapText="1"/>
    </xf>
    <xf numFmtId="0" fontId="0" fillId="36" borderId="16" xfId="0" applyFont="1" applyFill="1" applyBorder="1" applyAlignment="1" applyProtection="1">
      <alignment horizontal="center" vertical="top" wrapText="1"/>
    </xf>
    <xf numFmtId="0" fontId="0" fillId="36" borderId="32" xfId="0" applyFont="1" applyFill="1" applyBorder="1" applyAlignment="1" applyProtection="1">
      <alignment horizontal="center" vertical="top" wrapText="1"/>
    </xf>
    <xf numFmtId="0" fontId="25" fillId="36" borderId="20" xfId="0" applyFont="1" applyFill="1" applyBorder="1" applyAlignment="1" applyProtection="1">
      <alignment horizontal="center" vertical="center" wrapText="1"/>
    </xf>
    <xf numFmtId="0" fontId="25" fillId="36" borderId="9" xfId="0" applyFont="1" applyFill="1" applyBorder="1" applyAlignment="1" applyProtection="1">
      <alignment horizontal="center" vertical="center" wrapText="1"/>
    </xf>
    <xf numFmtId="0" fontId="25" fillId="36" borderId="84" xfId="0" applyFont="1" applyFill="1" applyBorder="1" applyAlignment="1" applyProtection="1">
      <alignment horizontal="center" vertical="center" wrapText="1"/>
    </xf>
    <xf numFmtId="0" fontId="25" fillId="36" borderId="20" xfId="0" applyFont="1" applyFill="1" applyBorder="1" applyAlignment="1" applyProtection="1">
      <alignment horizontal="left" vertical="center"/>
    </xf>
    <xf numFmtId="0" fontId="25" fillId="36" borderId="8" xfId="0" applyFont="1" applyFill="1" applyBorder="1" applyAlignment="1" applyProtection="1">
      <alignment horizontal="left" vertical="center"/>
    </xf>
    <xf numFmtId="0" fontId="25" fillId="36" borderId="70" xfId="0" applyFont="1" applyFill="1" applyBorder="1" applyAlignment="1" applyProtection="1">
      <alignment horizontal="left" vertical="center"/>
    </xf>
    <xf numFmtId="3" fontId="25" fillId="36" borderId="20" xfId="0" applyNumberFormat="1" applyFont="1" applyFill="1" applyBorder="1" applyAlignment="1" applyProtection="1">
      <alignment horizontal="left" vertical="center"/>
    </xf>
    <xf numFmtId="3" fontId="25" fillId="36" borderId="8" xfId="0" applyNumberFormat="1" applyFont="1" applyFill="1" applyBorder="1" applyAlignment="1" applyProtection="1">
      <alignment horizontal="left" vertical="center"/>
    </xf>
    <xf numFmtId="3" fontId="0" fillId="36" borderId="83" xfId="0" applyNumberFormat="1" applyFont="1" applyFill="1" applyBorder="1" applyAlignment="1" applyProtection="1">
      <alignment horizontal="right" vertical="center" wrapText="1"/>
    </xf>
    <xf numFmtId="3" fontId="0" fillId="36" borderId="9" xfId="0" applyNumberFormat="1" applyFont="1" applyFill="1" applyBorder="1" applyAlignment="1" applyProtection="1">
      <alignment horizontal="right" vertical="center" wrapText="1"/>
    </xf>
    <xf numFmtId="3" fontId="0" fillId="36" borderId="8" xfId="0" applyNumberFormat="1" applyFont="1" applyFill="1" applyBorder="1" applyAlignment="1" applyProtection="1">
      <alignment horizontal="right" vertical="center" wrapText="1"/>
    </xf>
    <xf numFmtId="0" fontId="25" fillId="36" borderId="27" xfId="0" applyFont="1" applyFill="1" applyBorder="1" applyAlignment="1" applyProtection="1">
      <alignment horizontal="center" vertical="center" wrapText="1"/>
    </xf>
    <xf numFmtId="0" fontId="25" fillId="36" borderId="17" xfId="0" applyFont="1" applyFill="1" applyBorder="1" applyAlignment="1" applyProtection="1">
      <alignment horizontal="center" vertical="center" wrapText="1"/>
    </xf>
    <xf numFmtId="0" fontId="25" fillId="36" borderId="18" xfId="0" applyFont="1" applyFill="1" applyBorder="1" applyAlignment="1" applyProtection="1">
      <alignment horizontal="center" vertical="center" wrapText="1"/>
    </xf>
    <xf numFmtId="0" fontId="25" fillId="36" borderId="19" xfId="0" applyFont="1" applyFill="1" applyBorder="1" applyAlignment="1" applyProtection="1">
      <alignment horizontal="center" vertical="center" wrapText="1"/>
    </xf>
    <xf numFmtId="0" fontId="25" fillId="36" borderId="16" xfId="0" applyFont="1" applyFill="1" applyBorder="1" applyAlignment="1" applyProtection="1">
      <alignment horizontal="center" vertical="center" wrapText="1"/>
    </xf>
    <xf numFmtId="0" fontId="25" fillId="36" borderId="32" xfId="0" applyFont="1" applyFill="1" applyBorder="1" applyAlignment="1" applyProtection="1">
      <alignment horizontal="center" vertical="center" wrapText="1"/>
    </xf>
    <xf numFmtId="0" fontId="25" fillId="36" borderId="27" xfId="0" applyFont="1" applyFill="1" applyBorder="1" applyAlignment="1" applyProtection="1">
      <alignment horizontal="center" wrapText="1"/>
    </xf>
    <xf numFmtId="0" fontId="25" fillId="36" borderId="17" xfId="0" applyFont="1" applyFill="1" applyBorder="1" applyAlignment="1" applyProtection="1">
      <alignment horizontal="center" wrapText="1"/>
    </xf>
    <xf numFmtId="0" fontId="25" fillId="36" borderId="18" xfId="0" applyFont="1" applyFill="1" applyBorder="1" applyAlignment="1" applyProtection="1">
      <alignment horizontal="center" wrapText="1"/>
    </xf>
    <xf numFmtId="0" fontId="25" fillId="36" borderId="2" xfId="0" applyFont="1" applyFill="1" applyBorder="1" applyAlignment="1" applyProtection="1">
      <alignment horizontal="center" vertical="center" wrapText="1"/>
    </xf>
    <xf numFmtId="0" fontId="25" fillId="36" borderId="21" xfId="0" applyFont="1" applyFill="1" applyBorder="1" applyAlignment="1" applyProtection="1">
      <alignment horizontal="center" vertical="center" wrapText="1"/>
    </xf>
    <xf numFmtId="167" fontId="0" fillId="0" borderId="36" xfId="83" applyNumberFormat="1" applyFont="1" applyFill="1" applyBorder="1" applyAlignment="1" applyProtection="1">
      <alignment horizontal="center" vertical="center" wrapText="1"/>
      <protection locked="0"/>
    </xf>
    <xf numFmtId="167" fontId="0" fillId="0" borderId="26" xfId="83" applyNumberFormat="1" applyFont="1" applyFill="1" applyBorder="1" applyAlignment="1" applyProtection="1">
      <alignment horizontal="center" vertical="center" wrapText="1"/>
      <protection locked="0"/>
    </xf>
    <xf numFmtId="0" fontId="0" fillId="0" borderId="27" xfId="0" applyNumberFormat="1" applyFont="1" applyBorder="1" applyAlignment="1" applyProtection="1">
      <alignment horizontal="center" vertical="top" wrapText="1"/>
      <protection locked="0"/>
    </xf>
    <xf numFmtId="0" fontId="0" fillId="0" borderId="17" xfId="0" applyNumberFormat="1" applyFont="1" applyBorder="1" applyAlignment="1" applyProtection="1">
      <alignment horizontal="center" vertical="top" wrapText="1"/>
      <protection locked="0"/>
    </xf>
    <xf numFmtId="0" fontId="0" fillId="0" borderId="18" xfId="0" applyNumberFormat="1" applyFont="1" applyBorder="1" applyAlignment="1" applyProtection="1">
      <alignment horizontal="center" vertical="top" wrapText="1"/>
      <protection locked="0"/>
    </xf>
    <xf numFmtId="0" fontId="0" fillId="0" borderId="23" xfId="0" applyNumberFormat="1" applyFont="1" applyBorder="1" applyAlignment="1" applyProtection="1">
      <alignment horizontal="center" vertical="top" wrapText="1"/>
      <protection locked="0"/>
    </xf>
    <xf numFmtId="0" fontId="0" fillId="0" borderId="0" xfId="0" applyNumberFormat="1" applyFont="1" applyBorder="1" applyAlignment="1" applyProtection="1">
      <alignment horizontal="center" vertical="top" wrapText="1"/>
      <protection locked="0"/>
    </xf>
    <xf numFmtId="0" fontId="0" fillId="0" borderId="31" xfId="0" applyNumberFormat="1" applyFont="1" applyBorder="1" applyAlignment="1" applyProtection="1">
      <alignment horizontal="center" vertical="top" wrapText="1"/>
      <protection locked="0"/>
    </xf>
    <xf numFmtId="0" fontId="0" fillId="0" borderId="19" xfId="0" applyNumberFormat="1" applyFont="1" applyBorder="1" applyAlignment="1" applyProtection="1">
      <alignment horizontal="center" vertical="top" wrapText="1"/>
      <protection locked="0"/>
    </xf>
    <xf numFmtId="0" fontId="0" fillId="0" borderId="16" xfId="0" applyNumberFormat="1" applyFont="1" applyBorder="1" applyAlignment="1" applyProtection="1">
      <alignment horizontal="center" vertical="top" wrapText="1"/>
      <protection locked="0"/>
    </xf>
    <xf numFmtId="0" fontId="0" fillId="0" borderId="32" xfId="0" applyNumberFormat="1" applyFont="1" applyBorder="1" applyAlignment="1" applyProtection="1">
      <alignment horizontal="center" vertical="top" wrapText="1"/>
      <protection locked="0"/>
    </xf>
    <xf numFmtId="0" fontId="0" fillId="36" borderId="47" xfId="0" applyNumberFormat="1" applyFont="1" applyFill="1" applyBorder="1" applyAlignment="1" applyProtection="1">
      <alignment horizontal="center" vertical="center" wrapText="1"/>
      <protection locked="0"/>
    </xf>
    <xf numFmtId="0" fontId="0" fillId="36" borderId="61" xfId="0" applyNumberFormat="1" applyFont="1" applyFill="1" applyBorder="1" applyAlignment="1" applyProtection="1">
      <alignment horizontal="center" vertical="center" wrapText="1"/>
      <protection locked="0"/>
    </xf>
    <xf numFmtId="0" fontId="0" fillId="36" borderId="38" xfId="0" applyNumberFormat="1" applyFont="1" applyFill="1" applyBorder="1" applyAlignment="1" applyProtection="1">
      <alignment horizontal="center" vertical="center" wrapText="1"/>
      <protection locked="0"/>
    </xf>
    <xf numFmtId="0" fontId="0" fillId="36" borderId="35" xfId="0" applyNumberFormat="1" applyFont="1" applyFill="1" applyBorder="1" applyAlignment="1" applyProtection="1">
      <alignment horizontal="center" vertical="center" wrapText="1"/>
      <protection locked="0"/>
    </xf>
    <xf numFmtId="0" fontId="0" fillId="0" borderId="27" xfId="0" applyNumberFormat="1" applyFont="1" applyFill="1" applyBorder="1" applyAlignment="1" applyProtection="1">
      <alignment horizontal="left" vertical="center" wrapText="1"/>
      <protection locked="0"/>
    </xf>
    <xf numFmtId="0" fontId="0" fillId="0" borderId="17" xfId="0" applyNumberFormat="1" applyFont="1" applyFill="1" applyBorder="1" applyAlignment="1" applyProtection="1">
      <alignment horizontal="left" vertical="center" wrapText="1"/>
      <protection locked="0"/>
    </xf>
    <xf numFmtId="0" fontId="0" fillId="0" borderId="18" xfId="0" applyNumberFormat="1" applyFont="1" applyFill="1" applyBorder="1" applyAlignment="1" applyProtection="1">
      <alignment horizontal="left" vertical="center" wrapText="1"/>
      <protection locked="0"/>
    </xf>
    <xf numFmtId="0" fontId="0" fillId="0" borderId="23"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pplyProtection="1">
      <alignment horizontal="left" vertical="center" wrapText="1"/>
      <protection locked="0"/>
    </xf>
    <xf numFmtId="0" fontId="0" fillId="0" borderId="31" xfId="0" applyNumberFormat="1" applyFont="1" applyFill="1" applyBorder="1" applyAlignment="1" applyProtection="1">
      <alignment horizontal="left" vertical="center" wrapText="1"/>
      <protection locked="0"/>
    </xf>
    <xf numFmtId="0" fontId="0" fillId="0" borderId="19" xfId="0" applyNumberFormat="1" applyFont="1" applyFill="1" applyBorder="1" applyAlignment="1" applyProtection="1">
      <alignment horizontal="left" vertical="center" wrapText="1"/>
      <protection locked="0"/>
    </xf>
    <xf numFmtId="0" fontId="0" fillId="0" borderId="16" xfId="0" applyNumberFormat="1" applyFont="1" applyFill="1" applyBorder="1" applyAlignment="1" applyProtection="1">
      <alignment horizontal="left" vertical="center" wrapText="1"/>
      <protection locked="0"/>
    </xf>
    <xf numFmtId="0" fontId="0" fillId="0" borderId="32" xfId="0" applyNumberFormat="1" applyFont="1" applyFill="1" applyBorder="1" applyAlignment="1" applyProtection="1">
      <alignment horizontal="left" vertical="center" wrapText="1"/>
      <protection locked="0"/>
    </xf>
    <xf numFmtId="0" fontId="0" fillId="0" borderId="27" xfId="0" applyFont="1" applyBorder="1" applyAlignment="1" applyProtection="1">
      <alignment horizontal="center" vertical="center" wrapText="1"/>
      <protection locked="0"/>
    </xf>
    <xf numFmtId="0" fontId="0" fillId="0" borderId="23" xfId="0" applyFont="1" applyBorder="1" applyAlignment="1" applyProtection="1">
      <alignment horizontal="center" vertical="center" wrapText="1"/>
      <protection locked="0"/>
    </xf>
    <xf numFmtId="0" fontId="0" fillId="0" borderId="19" xfId="0" applyFont="1" applyBorder="1" applyAlignment="1" applyProtection="1">
      <alignment horizontal="center" vertical="center" wrapText="1"/>
      <protection locked="0"/>
    </xf>
    <xf numFmtId="0" fontId="0" fillId="0" borderId="27" xfId="0"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protection locked="0"/>
    </xf>
    <xf numFmtId="0" fontId="0" fillId="0" borderId="23" xfId="0" applyNumberFormat="1" applyFont="1" applyFill="1" applyBorder="1" applyAlignment="1" applyProtection="1">
      <alignment horizontal="center" vertical="center" wrapText="1"/>
      <protection locked="0"/>
    </xf>
    <xf numFmtId="0" fontId="0" fillId="0" borderId="49" xfId="0" applyNumberFormat="1" applyFont="1" applyFill="1" applyBorder="1" applyAlignment="1" applyProtection="1">
      <alignment horizontal="center" vertical="center" wrapText="1"/>
      <protection locked="0"/>
    </xf>
    <xf numFmtId="0" fontId="0" fillId="0" borderId="19" xfId="0" applyNumberFormat="1" applyFont="1" applyFill="1" applyBorder="1" applyAlignment="1" applyProtection="1">
      <alignment horizontal="center" vertical="center" wrapText="1"/>
      <protection locked="0"/>
    </xf>
    <xf numFmtId="0" fontId="0" fillId="0" borderId="35" xfId="0" applyNumberFormat="1" applyFont="1" applyFill="1" applyBorder="1" applyAlignment="1" applyProtection="1">
      <alignment horizontal="center" vertical="center" wrapText="1"/>
      <protection locked="0"/>
    </xf>
    <xf numFmtId="0" fontId="0" fillId="0" borderId="36" xfId="0" applyNumberFormat="1" applyFont="1" applyFill="1" applyBorder="1" applyAlignment="1" applyProtection="1">
      <alignment horizontal="center" vertical="center" wrapText="1"/>
      <protection locked="0"/>
    </xf>
    <xf numFmtId="0" fontId="0" fillId="0" borderId="26" xfId="0" applyNumberFormat="1" applyFont="1" applyFill="1" applyBorder="1" applyAlignment="1" applyProtection="1">
      <alignment horizontal="center" vertical="center" wrapText="1"/>
      <protection locked="0"/>
    </xf>
    <xf numFmtId="167" fontId="0" fillId="0" borderId="28" xfId="83" applyNumberFormat="1" applyFont="1" applyFill="1" applyBorder="1" applyAlignment="1" applyProtection="1">
      <alignment horizontal="center" vertical="center" wrapText="1"/>
      <protection locked="0"/>
    </xf>
    <xf numFmtId="1" fontId="0" fillId="0" borderId="36" xfId="83" applyNumberFormat="1" applyFont="1" applyFill="1" applyBorder="1" applyAlignment="1" applyProtection="1">
      <alignment horizontal="center" vertical="center" wrapText="1"/>
      <protection locked="0"/>
    </xf>
    <xf numFmtId="1" fontId="0" fillId="0" borderId="28" xfId="83" applyNumberFormat="1" applyFont="1" applyFill="1" applyBorder="1" applyAlignment="1" applyProtection="1">
      <alignment horizontal="center" vertical="center" wrapText="1"/>
      <protection locked="0"/>
    </xf>
    <xf numFmtId="1" fontId="0" fillId="0" borderId="26" xfId="83" applyNumberFormat="1" applyFont="1" applyFill="1" applyBorder="1" applyAlignment="1" applyProtection="1">
      <alignment horizontal="center" vertical="center" wrapText="1"/>
      <protection locked="0"/>
    </xf>
    <xf numFmtId="0" fontId="0" fillId="0" borderId="36" xfId="0" applyNumberFormat="1" applyFont="1" applyBorder="1" applyAlignment="1" applyProtection="1">
      <alignment horizontal="center" vertical="center" wrapText="1"/>
      <protection locked="0"/>
    </xf>
    <xf numFmtId="0" fontId="0" fillId="0" borderId="28" xfId="0" applyNumberFormat="1" applyFont="1" applyBorder="1" applyAlignment="1" applyProtection="1">
      <alignment horizontal="center" vertical="center" wrapText="1"/>
      <protection locked="0"/>
    </xf>
    <xf numFmtId="0" fontId="0" fillId="0" borderId="26" xfId="0" applyNumberFormat="1" applyFont="1" applyBorder="1" applyAlignment="1" applyProtection="1">
      <alignment horizontal="center" vertical="center" wrapText="1"/>
      <protection locked="0"/>
    </xf>
    <xf numFmtId="0" fontId="0" fillId="36" borderId="37" xfId="0" applyNumberFormat="1" applyFont="1" applyFill="1" applyBorder="1" applyAlignment="1" applyProtection="1">
      <alignment horizontal="center" vertical="center" wrapText="1"/>
      <protection locked="0"/>
    </xf>
    <xf numFmtId="0" fontId="0" fillId="36" borderId="34" xfId="0" applyNumberFormat="1" applyFont="1" applyFill="1" applyBorder="1" applyAlignment="1" applyProtection="1">
      <alignment horizontal="center" vertical="center" wrapText="1"/>
      <protection locked="0"/>
    </xf>
    <xf numFmtId="0" fontId="0" fillId="36" borderId="22" xfId="0" applyNumberFormat="1" applyFont="1" applyFill="1" applyBorder="1" applyAlignment="1" applyProtection="1">
      <alignment horizontal="center" vertical="center" wrapText="1"/>
      <protection locked="0"/>
    </xf>
    <xf numFmtId="0" fontId="0" fillId="36" borderId="60" xfId="0" applyNumberFormat="1" applyFont="1" applyFill="1" applyBorder="1" applyAlignment="1" applyProtection="1">
      <alignment horizontal="center" vertical="center" wrapText="1"/>
      <protection locked="0"/>
    </xf>
    <xf numFmtId="166" fontId="0" fillId="36" borderId="2" xfId="0" applyNumberFormat="1" applyFont="1" applyFill="1" applyBorder="1" applyAlignment="1" applyProtection="1">
      <alignment horizontal="center" vertical="center" wrapText="1"/>
    </xf>
    <xf numFmtId="166" fontId="0" fillId="36" borderId="21" xfId="0" applyNumberFormat="1" applyFont="1" applyFill="1" applyBorder="1" applyAlignment="1" applyProtection="1">
      <alignment horizontal="center" vertical="center" wrapText="1"/>
    </xf>
    <xf numFmtId="0" fontId="24" fillId="35" borderId="20" xfId="0" applyFont="1" applyFill="1" applyBorder="1" applyAlignment="1" applyProtection="1">
      <alignment horizontal="left" vertical="center" wrapText="1"/>
    </xf>
    <xf numFmtId="0" fontId="24" fillId="35" borderId="8" xfId="0" applyFont="1" applyFill="1" applyBorder="1" applyAlignment="1" applyProtection="1">
      <alignment horizontal="left" vertical="center" wrapText="1"/>
    </xf>
    <xf numFmtId="0" fontId="24" fillId="35" borderId="9" xfId="0" applyFont="1" applyFill="1" applyBorder="1" applyAlignment="1" applyProtection="1">
      <alignment horizontal="left" vertical="center" wrapText="1"/>
    </xf>
    <xf numFmtId="0" fontId="24" fillId="35" borderId="20" xfId="0" applyFont="1" applyFill="1" applyBorder="1" applyAlignment="1" applyProtection="1">
      <alignment vertical="center" wrapText="1"/>
    </xf>
    <xf numFmtId="0" fontId="24" fillId="35" borderId="8" xfId="0" applyFont="1" applyFill="1" applyBorder="1" applyAlignment="1" applyProtection="1">
      <alignment vertical="center" wrapText="1"/>
    </xf>
    <xf numFmtId="0" fontId="24" fillId="0" borderId="8" xfId="0" applyFont="1" applyFill="1" applyBorder="1" applyAlignment="1" applyProtection="1">
      <alignment horizontal="center" vertical="center" wrapText="1"/>
    </xf>
    <xf numFmtId="0" fontId="24" fillId="35" borderId="8" xfId="0" applyFont="1" applyFill="1" applyBorder="1" applyAlignment="1" applyProtection="1">
      <alignment horizontal="center" vertical="center" wrapText="1"/>
    </xf>
    <xf numFmtId="0" fontId="24" fillId="35" borderId="9" xfId="0" applyFont="1" applyFill="1" applyBorder="1" applyAlignment="1" applyProtection="1">
      <alignment horizontal="center" vertical="center" wrapText="1"/>
    </xf>
    <xf numFmtId="0" fontId="25" fillId="36" borderId="0" xfId="0" applyFont="1" applyFill="1" applyBorder="1" applyAlignment="1" applyProtection="1">
      <alignment horizontal="center" vertical="center" wrapText="1"/>
    </xf>
    <xf numFmtId="0" fontId="25" fillId="36" borderId="31" xfId="0" applyFont="1" applyFill="1" applyBorder="1" applyAlignment="1" applyProtection="1">
      <alignment horizontal="center" vertical="center" wrapText="1"/>
    </xf>
    <xf numFmtId="0" fontId="30" fillId="36" borderId="27" xfId="0" applyFont="1" applyFill="1" applyBorder="1" applyAlignment="1" applyProtection="1">
      <alignment horizontal="center" vertical="center" wrapText="1"/>
    </xf>
    <xf numFmtId="0" fontId="30" fillId="36" borderId="23" xfId="0" applyFont="1" applyFill="1" applyBorder="1" applyAlignment="1" applyProtection="1">
      <alignment horizontal="center" vertical="center" wrapText="1"/>
    </xf>
    <xf numFmtId="0" fontId="30" fillId="36" borderId="19" xfId="0" applyFont="1" applyFill="1" applyBorder="1" applyAlignment="1" applyProtection="1">
      <alignment horizontal="center" vertical="center" wrapText="1"/>
    </xf>
    <xf numFmtId="0" fontId="25" fillId="36" borderId="23" xfId="0" applyFont="1" applyFill="1" applyBorder="1" applyAlignment="1" applyProtection="1">
      <alignment horizontal="center" vertical="center" wrapText="1"/>
    </xf>
    <xf numFmtId="0" fontId="25" fillId="36" borderId="49" xfId="0" applyFont="1" applyFill="1" applyBorder="1" applyAlignment="1" applyProtection="1">
      <alignment horizontal="center" vertical="center" wrapText="1"/>
    </xf>
    <xf numFmtId="0" fontId="25" fillId="36" borderId="35" xfId="0" applyFont="1" applyFill="1" applyBorder="1" applyAlignment="1" applyProtection="1">
      <alignment horizontal="center" vertical="center" wrapText="1"/>
    </xf>
    <xf numFmtId="0" fontId="25" fillId="36" borderId="8" xfId="0" applyFont="1" applyFill="1" applyBorder="1" applyAlignment="1" applyProtection="1">
      <alignment horizontal="center" vertical="center" wrapText="1"/>
    </xf>
    <xf numFmtId="0" fontId="25" fillId="36" borderId="27" xfId="0" applyFont="1" applyFill="1" applyBorder="1" applyAlignment="1" applyProtection="1">
      <alignment horizontal="center" wrapText="1"/>
      <protection locked="0"/>
    </xf>
    <xf numFmtId="0" fontId="25" fillId="36" borderId="17" xfId="0" applyFont="1" applyFill="1" applyBorder="1" applyAlignment="1" applyProtection="1">
      <alignment horizontal="center" wrapText="1"/>
      <protection locked="0"/>
    </xf>
    <xf numFmtId="0" fontId="25" fillId="36" borderId="18" xfId="0" applyFont="1" applyFill="1" applyBorder="1" applyAlignment="1" applyProtection="1">
      <alignment horizontal="center" wrapText="1"/>
      <protection locked="0"/>
    </xf>
    <xf numFmtId="0" fontId="0" fillId="36" borderId="23" xfId="0" applyFont="1" applyFill="1" applyBorder="1" applyAlignment="1" applyProtection="1">
      <alignment horizontal="center" vertical="top" wrapText="1"/>
      <protection locked="0"/>
    </xf>
    <xf numFmtId="0" fontId="0" fillId="36" borderId="0" xfId="0" applyFont="1" applyFill="1" applyBorder="1" applyAlignment="1" applyProtection="1">
      <alignment horizontal="center" vertical="top" wrapText="1"/>
      <protection locked="0"/>
    </xf>
    <xf numFmtId="0" fontId="0" fillId="36" borderId="31" xfId="0" applyFont="1" applyFill="1" applyBorder="1" applyAlignment="1" applyProtection="1">
      <alignment horizontal="center" vertical="top" wrapText="1"/>
      <protection locked="0"/>
    </xf>
    <xf numFmtId="0" fontId="0" fillId="36" borderId="19" xfId="0" applyFont="1" applyFill="1" applyBorder="1" applyAlignment="1" applyProtection="1">
      <alignment horizontal="center" vertical="top" wrapText="1"/>
      <protection locked="0"/>
    </xf>
    <xf numFmtId="0" fontId="0" fillId="36" borderId="16" xfId="0" applyFont="1" applyFill="1" applyBorder="1" applyAlignment="1" applyProtection="1">
      <alignment horizontal="center" vertical="top" wrapText="1"/>
      <protection locked="0"/>
    </xf>
    <xf numFmtId="0" fontId="0" fillId="36" borderId="32" xfId="0" applyFont="1" applyFill="1" applyBorder="1" applyAlignment="1" applyProtection="1">
      <alignment horizontal="center" vertical="top" wrapText="1"/>
      <protection locked="0"/>
    </xf>
    <xf numFmtId="1" fontId="0" fillId="0" borderId="41" xfId="0" applyNumberFormat="1" applyFont="1" applyBorder="1" applyAlignment="1" applyProtection="1">
      <alignment horizontal="left" vertical="center" wrapText="1"/>
      <protection locked="0"/>
    </xf>
    <xf numFmtId="1" fontId="0" fillId="0" borderId="42" xfId="0" applyNumberFormat="1" applyFont="1" applyBorder="1" applyAlignment="1" applyProtection="1">
      <alignment horizontal="left" vertical="center" wrapText="1"/>
      <protection locked="0"/>
    </xf>
    <xf numFmtId="1" fontId="0" fillId="0" borderId="11" xfId="0" applyNumberFormat="1" applyFont="1" applyBorder="1" applyAlignment="1" applyProtection="1">
      <alignment horizontal="left" vertical="center" wrapText="1"/>
      <protection locked="0"/>
    </xf>
    <xf numFmtId="0" fontId="0" fillId="0" borderId="41" xfId="0" applyNumberFormat="1" applyFont="1" applyBorder="1" applyAlignment="1" applyProtection="1">
      <alignment horizontal="center" vertical="center" wrapText="1"/>
      <protection locked="0"/>
    </xf>
    <xf numFmtId="0" fontId="0" fillId="0" borderId="11" xfId="0" applyNumberFormat="1" applyFont="1" applyBorder="1" applyAlignment="1" applyProtection="1">
      <alignment horizontal="center" vertical="center" wrapText="1"/>
      <protection locked="0"/>
    </xf>
    <xf numFmtId="3" fontId="0" fillId="0" borderId="41" xfId="0" applyNumberFormat="1" applyFont="1" applyBorder="1" applyAlignment="1" applyProtection="1">
      <alignment horizontal="center" vertical="center" wrapText="1"/>
      <protection locked="0"/>
    </xf>
    <xf numFmtId="3" fontId="0" fillId="0" borderId="42" xfId="0" applyNumberFormat="1" applyFont="1" applyBorder="1" applyAlignment="1" applyProtection="1">
      <alignment horizontal="center" vertical="center" wrapText="1"/>
      <protection locked="0"/>
    </xf>
    <xf numFmtId="3" fontId="0" fillId="0" borderId="11" xfId="0" applyNumberFormat="1" applyFont="1" applyBorder="1" applyAlignment="1" applyProtection="1">
      <alignment horizontal="center" vertical="center" wrapText="1"/>
      <protection locked="0"/>
    </xf>
    <xf numFmtId="0" fontId="0" fillId="0" borderId="43" xfId="0" applyNumberFormat="1" applyFont="1" applyBorder="1" applyAlignment="1" applyProtection="1">
      <alignment horizontal="center" vertical="center" wrapText="1"/>
      <protection locked="0"/>
    </xf>
    <xf numFmtId="1" fontId="0" fillId="0" borderId="6" xfId="0" applyNumberFormat="1" applyFont="1" applyBorder="1" applyAlignment="1" applyProtection="1">
      <alignment horizontal="left" vertical="center" wrapText="1"/>
      <protection locked="0"/>
    </xf>
    <xf numFmtId="1" fontId="0" fillId="0" borderId="46" xfId="0" applyNumberFormat="1" applyFont="1" applyBorder="1" applyAlignment="1" applyProtection="1">
      <alignment horizontal="left" vertical="center" wrapText="1"/>
      <protection locked="0"/>
    </xf>
    <xf numFmtId="1" fontId="0" fillId="0" borderId="50" xfId="0" applyNumberFormat="1" applyFont="1" applyBorder="1" applyAlignment="1" applyProtection="1">
      <alignment horizontal="left" vertical="center" wrapText="1"/>
      <protection locked="0"/>
    </xf>
    <xf numFmtId="0" fontId="0" fillId="0" borderId="6" xfId="0" applyNumberFormat="1" applyFont="1" applyBorder="1" applyAlignment="1" applyProtection="1">
      <alignment horizontal="center" vertical="center" wrapText="1"/>
      <protection locked="0"/>
    </xf>
    <xf numFmtId="0" fontId="0" fillId="0" borderId="50" xfId="0" applyNumberFormat="1" applyFont="1" applyBorder="1" applyAlignment="1" applyProtection="1">
      <alignment horizontal="center" vertical="center" wrapText="1"/>
      <protection locked="0"/>
    </xf>
    <xf numFmtId="3" fontId="0" fillId="0" borderId="6" xfId="0" applyNumberFormat="1" applyFont="1" applyBorder="1" applyAlignment="1" applyProtection="1">
      <alignment horizontal="center" vertical="center" wrapText="1"/>
      <protection locked="0"/>
    </xf>
    <xf numFmtId="3" fontId="0" fillId="0" borderId="46" xfId="0" applyNumberFormat="1" applyFont="1" applyBorder="1" applyAlignment="1" applyProtection="1">
      <alignment horizontal="center" vertical="center" wrapText="1"/>
      <protection locked="0"/>
    </xf>
    <xf numFmtId="3" fontId="0" fillId="0" borderId="50" xfId="0" applyNumberFormat="1" applyFont="1" applyBorder="1" applyAlignment="1" applyProtection="1">
      <alignment horizontal="center" vertical="center" wrapText="1"/>
      <protection locked="0"/>
    </xf>
    <xf numFmtId="0" fontId="0" fillId="0" borderId="48" xfId="0" applyNumberFormat="1" applyFont="1" applyBorder="1" applyAlignment="1" applyProtection="1">
      <alignment horizontal="center" vertical="center" wrapText="1"/>
      <protection locked="0"/>
    </xf>
    <xf numFmtId="0" fontId="0" fillId="0" borderId="5" xfId="0" applyNumberFormat="1" applyFont="1" applyBorder="1" applyAlignment="1" applyProtection="1">
      <alignment horizontal="left" vertical="center" wrapText="1"/>
      <protection locked="0"/>
    </xf>
    <xf numFmtId="0" fontId="0" fillId="0" borderId="10" xfId="0" applyNumberFormat="1" applyFont="1" applyBorder="1" applyAlignment="1" applyProtection="1">
      <alignment horizontal="left" vertical="center" wrapText="1"/>
      <protection locked="0"/>
    </xf>
    <xf numFmtId="0" fontId="0" fillId="0" borderId="40" xfId="0" applyNumberFormat="1" applyFont="1" applyBorder="1" applyAlignment="1" applyProtection="1">
      <alignment horizontal="left" vertical="center" wrapText="1"/>
      <protection locked="0"/>
    </xf>
    <xf numFmtId="0" fontId="0" fillId="0" borderId="5" xfId="0" applyNumberFormat="1" applyFont="1" applyBorder="1" applyAlignment="1" applyProtection="1">
      <alignment horizontal="center" vertical="center" wrapText="1"/>
      <protection locked="0"/>
    </xf>
    <xf numFmtId="0" fontId="0" fillId="0" borderId="40" xfId="0" applyNumberFormat="1" applyFont="1" applyBorder="1" applyAlignment="1" applyProtection="1">
      <alignment horizontal="center" vertical="center" wrapText="1"/>
      <protection locked="0"/>
    </xf>
    <xf numFmtId="3" fontId="0" fillId="0" borderId="5" xfId="0" applyNumberFormat="1" applyFont="1" applyBorder="1" applyAlignment="1" applyProtection="1">
      <alignment horizontal="center" vertical="center" wrapText="1"/>
      <protection locked="0"/>
    </xf>
    <xf numFmtId="3" fontId="0" fillId="0" borderId="10" xfId="0" applyNumberFormat="1" applyFont="1" applyBorder="1" applyAlignment="1" applyProtection="1">
      <alignment horizontal="center" vertical="center" wrapText="1"/>
      <protection locked="0"/>
    </xf>
    <xf numFmtId="3" fontId="0" fillId="0" borderId="40" xfId="0" applyNumberFormat="1" applyFont="1" applyBorder="1" applyAlignment="1" applyProtection="1">
      <alignment horizontal="center" vertical="center" wrapText="1"/>
      <protection locked="0"/>
    </xf>
    <xf numFmtId="0" fontId="0" fillId="0" borderId="39" xfId="0" applyNumberFormat="1" applyFont="1" applyBorder="1" applyAlignment="1" applyProtection="1">
      <alignment horizontal="center" vertical="center" wrapText="1"/>
      <protection locked="0"/>
    </xf>
    <xf numFmtId="0" fontId="0" fillId="36" borderId="20" xfId="0" applyFont="1" applyFill="1" applyBorder="1" applyAlignment="1" applyProtection="1">
      <alignment horizontal="center" vertical="center" wrapText="1"/>
    </xf>
    <xf numFmtId="0" fontId="0" fillId="36" borderId="9" xfId="0" applyFont="1" applyFill="1" applyBorder="1" applyAlignment="1" applyProtection="1">
      <alignment horizontal="center" vertical="center" wrapText="1"/>
    </xf>
    <xf numFmtId="0" fontId="0" fillId="0" borderId="68" xfId="0" applyFont="1" applyFill="1" applyBorder="1" applyAlignment="1" applyProtection="1">
      <alignment horizontal="left" vertical="center" wrapText="1"/>
      <protection locked="0"/>
    </xf>
    <xf numFmtId="0" fontId="0" fillId="0" borderId="79" xfId="0" applyFont="1" applyFill="1" applyBorder="1" applyAlignment="1" applyProtection="1">
      <alignment horizontal="left" vertical="center" wrapText="1"/>
      <protection locked="0"/>
    </xf>
    <xf numFmtId="0" fontId="0" fillId="0" borderId="64" xfId="0" applyFont="1" applyFill="1" applyBorder="1" applyAlignment="1" applyProtection="1">
      <alignment horizontal="left" vertical="center" wrapText="1"/>
      <protection locked="0"/>
    </xf>
    <xf numFmtId="0" fontId="0" fillId="0" borderId="69" xfId="0" applyFont="1" applyFill="1" applyBorder="1" applyAlignment="1" applyProtection="1">
      <alignment horizontal="left" vertical="center" wrapText="1"/>
      <protection locked="0"/>
    </xf>
    <xf numFmtId="0" fontId="0" fillId="0" borderId="80" xfId="0" applyFont="1" applyFill="1" applyBorder="1" applyAlignment="1" applyProtection="1">
      <alignment horizontal="left" vertical="center" wrapText="1"/>
      <protection locked="0"/>
    </xf>
    <xf numFmtId="0" fontId="0" fillId="0" borderId="65" xfId="0" applyFont="1" applyFill="1" applyBorder="1" applyAlignment="1" applyProtection="1">
      <alignment horizontal="left" vertical="center" wrapText="1"/>
      <protection locked="0"/>
    </xf>
    <xf numFmtId="0" fontId="30" fillId="36" borderId="2" xfId="0" applyFont="1" applyFill="1" applyBorder="1" applyAlignment="1" applyProtection="1">
      <alignment horizontal="center" vertical="center" textRotation="90" wrapText="1"/>
    </xf>
    <xf numFmtId="0" fontId="30" fillId="36" borderId="33" xfId="0" applyFont="1" applyFill="1" applyBorder="1" applyAlignment="1" applyProtection="1">
      <alignment horizontal="center" vertical="center" textRotation="90" wrapText="1"/>
    </xf>
    <xf numFmtId="0" fontId="30" fillId="36" borderId="21" xfId="0" applyFont="1" applyFill="1" applyBorder="1" applyAlignment="1" applyProtection="1">
      <alignment horizontal="center" vertical="center" textRotation="90" wrapText="1"/>
    </xf>
    <xf numFmtId="0" fontId="25" fillId="36" borderId="27" xfId="0" applyFont="1" applyFill="1" applyBorder="1" applyAlignment="1" applyProtection="1">
      <alignment horizontal="center" vertical="center" wrapText="1"/>
      <protection locked="0"/>
    </xf>
    <xf numFmtId="0" fontId="25" fillId="36" borderId="17" xfId="0" applyFont="1" applyFill="1" applyBorder="1" applyAlignment="1" applyProtection="1">
      <alignment horizontal="center" vertical="center" wrapText="1"/>
      <protection locked="0"/>
    </xf>
    <xf numFmtId="0" fontId="25" fillId="36" borderId="18" xfId="0" applyFont="1" applyFill="1" applyBorder="1" applyAlignment="1" applyProtection="1">
      <alignment horizontal="center" vertical="center" wrapText="1"/>
      <protection locked="0"/>
    </xf>
    <xf numFmtId="0" fontId="25" fillId="36" borderId="23" xfId="0" applyFont="1" applyFill="1" applyBorder="1" applyAlignment="1" applyProtection="1">
      <alignment horizontal="center" vertical="center" wrapText="1"/>
      <protection locked="0"/>
    </xf>
    <xf numFmtId="0" fontId="25" fillId="36" borderId="0" xfId="0" applyFont="1" applyFill="1" applyBorder="1" applyAlignment="1" applyProtection="1">
      <alignment horizontal="center" vertical="center" wrapText="1"/>
      <protection locked="0"/>
    </xf>
    <xf numFmtId="0" fontId="25" fillId="36" borderId="31" xfId="0" applyFont="1" applyFill="1" applyBorder="1" applyAlignment="1" applyProtection="1">
      <alignment horizontal="center" vertical="center" wrapText="1"/>
      <protection locked="0"/>
    </xf>
    <xf numFmtId="0" fontId="25" fillId="36" borderId="19" xfId="0" applyFont="1" applyFill="1" applyBorder="1" applyAlignment="1" applyProtection="1">
      <alignment horizontal="center" vertical="center" wrapText="1"/>
      <protection locked="0"/>
    </xf>
    <xf numFmtId="0" fontId="25" fillId="36" borderId="16" xfId="0" applyFont="1" applyFill="1" applyBorder="1" applyAlignment="1" applyProtection="1">
      <alignment horizontal="center" vertical="center" wrapText="1"/>
      <protection locked="0"/>
    </xf>
    <xf numFmtId="0" fontId="25" fillId="36" borderId="32" xfId="0" applyFont="1" applyFill="1" applyBorder="1" applyAlignment="1" applyProtection="1">
      <alignment horizontal="center" vertical="center" wrapText="1"/>
      <protection locked="0"/>
    </xf>
    <xf numFmtId="0" fontId="24" fillId="35" borderId="20" xfId="0" applyFont="1" applyFill="1" applyBorder="1" applyAlignment="1" applyProtection="1">
      <alignment horizontal="left" vertical="top" wrapText="1"/>
    </xf>
    <xf numFmtId="0" fontId="24" fillId="35" borderId="8" xfId="0" applyFont="1" applyFill="1" applyBorder="1" applyAlignment="1" applyProtection="1">
      <alignment horizontal="left" vertical="top" wrapText="1"/>
    </xf>
    <xf numFmtId="0" fontId="24" fillId="35" borderId="9" xfId="0" applyFont="1" applyFill="1" applyBorder="1" applyAlignment="1" applyProtection="1">
      <alignment horizontal="left" vertical="top" wrapText="1"/>
    </xf>
    <xf numFmtId="0" fontId="25" fillId="36" borderId="20" xfId="0" applyFont="1" applyFill="1" applyBorder="1" applyAlignment="1" applyProtection="1">
      <alignment horizontal="left" vertical="center" wrapText="1"/>
    </xf>
    <xf numFmtId="0" fontId="25" fillId="36" borderId="8" xfId="0" applyFont="1" applyFill="1" applyBorder="1" applyAlignment="1" applyProtection="1">
      <alignment horizontal="left" vertical="center" wrapText="1"/>
    </xf>
    <xf numFmtId="0" fontId="25" fillId="36" borderId="9" xfId="0" applyFont="1" applyFill="1" applyBorder="1" applyAlignment="1" applyProtection="1">
      <alignment horizontal="left" vertical="center" wrapText="1"/>
    </xf>
    <xf numFmtId="0" fontId="0" fillId="0" borderId="67" xfId="0" applyFont="1" applyFill="1" applyBorder="1" applyAlignment="1" applyProtection="1">
      <alignment horizontal="left" vertical="center" wrapText="1"/>
      <protection locked="0"/>
    </xf>
    <xf numFmtId="0" fontId="0" fillId="0" borderId="78" xfId="0" applyFont="1" applyFill="1" applyBorder="1" applyAlignment="1" applyProtection="1">
      <alignment horizontal="left" vertical="center" wrapText="1"/>
      <protection locked="0"/>
    </xf>
    <xf numFmtId="0" fontId="0" fillId="0" borderId="63" xfId="0" applyFont="1" applyFill="1" applyBorder="1" applyAlignment="1" applyProtection="1">
      <alignment horizontal="left" vertical="center" wrapText="1"/>
      <protection locked="0"/>
    </xf>
    <xf numFmtId="0" fontId="0" fillId="0" borderId="41" xfId="0" applyNumberFormat="1" applyFont="1" applyBorder="1" applyAlignment="1" applyProtection="1">
      <alignment horizontal="left" vertical="center" wrapText="1"/>
      <protection locked="0"/>
    </xf>
    <xf numFmtId="0" fontId="0" fillId="0" borderId="42" xfId="0" applyNumberFormat="1" applyFont="1" applyBorder="1" applyAlignment="1" applyProtection="1">
      <alignment horizontal="left" vertical="center" wrapText="1"/>
      <protection locked="0"/>
    </xf>
    <xf numFmtId="0" fontId="0" fillId="0" borderId="11" xfId="0" applyNumberFormat="1" applyFont="1" applyBorder="1" applyAlignment="1" applyProtection="1">
      <alignment horizontal="left" vertical="center" wrapText="1"/>
      <protection locked="0"/>
    </xf>
    <xf numFmtId="0" fontId="0" fillId="0" borderId="6" xfId="0" applyNumberFormat="1" applyFont="1" applyBorder="1" applyAlignment="1" applyProtection="1">
      <alignment horizontal="left" vertical="center" wrapText="1"/>
      <protection locked="0"/>
    </xf>
    <xf numFmtId="0" fontId="0" fillId="0" borderId="46" xfId="0" applyNumberFormat="1" applyFont="1" applyBorder="1" applyAlignment="1" applyProtection="1">
      <alignment horizontal="left" vertical="center" wrapText="1"/>
      <protection locked="0"/>
    </xf>
    <xf numFmtId="0" fontId="0" fillId="0" borderId="50" xfId="0" applyNumberFormat="1" applyFont="1" applyBorder="1" applyAlignment="1" applyProtection="1">
      <alignment horizontal="left" vertical="center" wrapText="1"/>
      <protection locked="0"/>
    </xf>
    <xf numFmtId="0" fontId="28" fillId="36" borderId="23" xfId="0" applyFont="1" applyFill="1" applyBorder="1" applyAlignment="1" applyProtection="1">
      <alignment horizontal="right" vertical="top" wrapText="1"/>
    </xf>
    <xf numFmtId="0" fontId="28" fillId="36" borderId="0" xfId="0" applyFont="1" applyFill="1" applyBorder="1" applyAlignment="1" applyProtection="1">
      <alignment horizontal="right" vertical="top" wrapText="1"/>
    </xf>
    <xf numFmtId="3" fontId="49" fillId="36" borderId="68" xfId="0" applyNumberFormat="1" applyFont="1" applyFill="1" applyBorder="1" applyAlignment="1" applyProtection="1">
      <alignment horizontal="right" vertical="center"/>
      <protection locked="0"/>
    </xf>
    <xf numFmtId="3" fontId="49" fillId="36" borderId="64" xfId="0" applyNumberFormat="1" applyFont="1" applyFill="1" applyBorder="1" applyAlignment="1" applyProtection="1">
      <alignment horizontal="right" vertical="center"/>
      <protection locked="0"/>
    </xf>
    <xf numFmtId="0" fontId="25" fillId="36" borderId="70" xfId="0" applyFont="1" applyFill="1" applyBorder="1" applyAlignment="1" applyProtection="1">
      <alignment horizontal="left" vertical="center" wrapText="1"/>
    </xf>
    <xf numFmtId="0" fontId="0" fillId="0" borderId="43" xfId="0" applyNumberFormat="1" applyFont="1" applyBorder="1" applyAlignment="1" applyProtection="1">
      <alignment horizontal="left" vertical="center" wrapText="1"/>
      <protection locked="0"/>
    </xf>
    <xf numFmtId="0" fontId="0" fillId="0" borderId="46" xfId="0" applyFont="1" applyBorder="1" applyAlignment="1" applyProtection="1">
      <alignment horizontal="left" vertical="center" wrapText="1"/>
      <protection locked="0"/>
    </xf>
    <xf numFmtId="0" fontId="49" fillId="36" borderId="69" xfId="0" applyFont="1" applyFill="1" applyBorder="1" applyAlignment="1" applyProtection="1">
      <alignment horizontal="center" vertical="center"/>
      <protection locked="0"/>
    </xf>
    <xf numFmtId="0" fontId="49" fillId="36" borderId="65" xfId="0" applyFont="1" applyFill="1" applyBorder="1" applyAlignment="1" applyProtection="1">
      <alignment horizontal="center" vertical="center"/>
      <protection locked="0"/>
    </xf>
    <xf numFmtId="0" fontId="28" fillId="36" borderId="19" xfId="0" applyFont="1" applyFill="1" applyBorder="1" applyAlignment="1" applyProtection="1">
      <alignment horizontal="right" vertical="top" wrapText="1"/>
    </xf>
    <xf numFmtId="0" fontId="28" fillId="36" borderId="16" xfId="0" applyFont="1" applyFill="1" applyBorder="1" applyAlignment="1" applyProtection="1">
      <alignment horizontal="right" vertical="top" wrapText="1"/>
    </xf>
    <xf numFmtId="3" fontId="49" fillId="36" borderId="69" xfId="0" applyNumberFormat="1" applyFont="1" applyFill="1" applyBorder="1" applyAlignment="1" applyProtection="1">
      <alignment horizontal="right" vertical="center"/>
      <protection locked="0"/>
    </xf>
    <xf numFmtId="3" fontId="49" fillId="36" borderId="65" xfId="0" applyNumberFormat="1" applyFont="1" applyFill="1" applyBorder="1" applyAlignment="1" applyProtection="1">
      <alignment horizontal="right" vertical="center"/>
      <protection locked="0"/>
    </xf>
    <xf numFmtId="0" fontId="0" fillId="0" borderId="48" xfId="0" applyNumberFormat="1" applyFont="1" applyBorder="1" applyAlignment="1" applyProtection="1">
      <alignment horizontal="left" vertical="center" wrapText="1"/>
      <protection locked="0"/>
    </xf>
    <xf numFmtId="0" fontId="28" fillId="36" borderId="23" xfId="0" applyFont="1" applyFill="1" applyBorder="1" applyAlignment="1" applyProtection="1">
      <alignment horizontal="center" vertical="top" wrapText="1"/>
    </xf>
    <xf numFmtId="0" fontId="28" fillId="36" borderId="0" xfId="0" applyFont="1" applyFill="1" applyBorder="1" applyAlignment="1" applyProtection="1">
      <alignment horizontal="center" vertical="top" wrapText="1"/>
    </xf>
    <xf numFmtId="0" fontId="28" fillId="36" borderId="72" xfId="0" applyFont="1" applyFill="1" applyBorder="1" applyAlignment="1" applyProtection="1">
      <alignment horizontal="center" vertical="top" wrapText="1"/>
    </xf>
    <xf numFmtId="0" fontId="28" fillId="36" borderId="19" xfId="0" applyFont="1" applyFill="1" applyBorder="1" applyAlignment="1" applyProtection="1">
      <alignment horizontal="center" vertical="top" wrapText="1"/>
    </xf>
    <xf numFmtId="0" fontId="28" fillId="36" borderId="16" xfId="0" applyFont="1" applyFill="1" applyBorder="1" applyAlignment="1" applyProtection="1">
      <alignment horizontal="center" vertical="top" wrapText="1"/>
    </xf>
    <xf numFmtId="0" fontId="28" fillId="36" borderId="73" xfId="0" applyFont="1" applyFill="1" applyBorder="1" applyAlignment="1" applyProtection="1">
      <alignment horizontal="center" vertical="top" wrapText="1"/>
    </xf>
    <xf numFmtId="0" fontId="49" fillId="36" borderId="68" xfId="0" applyFont="1" applyFill="1" applyBorder="1" applyAlignment="1" applyProtection="1">
      <alignment horizontal="center" vertical="center"/>
      <protection locked="0"/>
    </xf>
    <xf numFmtId="0" fontId="49" fillId="36" borderId="64"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wrapText="1"/>
    </xf>
    <xf numFmtId="0" fontId="56" fillId="35" borderId="20" xfId="0" applyFont="1" applyFill="1" applyBorder="1" applyAlignment="1" applyProtection="1">
      <alignment horizontal="center" vertical="center"/>
      <protection locked="0"/>
    </xf>
    <xf numFmtId="0" fontId="56" fillId="35" borderId="8" xfId="0" applyFont="1" applyFill="1" applyBorder="1" applyAlignment="1" applyProtection="1">
      <alignment horizontal="center" vertical="center"/>
      <protection locked="0"/>
    </xf>
    <xf numFmtId="0" fontId="56" fillId="35" borderId="9" xfId="0" applyFont="1" applyFill="1" applyBorder="1" applyAlignment="1" applyProtection="1">
      <alignment horizontal="center" vertical="center"/>
      <protection locked="0"/>
    </xf>
    <xf numFmtId="0" fontId="0" fillId="0" borderId="39" xfId="0" applyNumberFormat="1" applyFont="1" applyBorder="1" applyAlignment="1" applyProtection="1">
      <alignment horizontal="left" vertical="center" wrapText="1"/>
      <protection locked="0"/>
    </xf>
    <xf numFmtId="0" fontId="25" fillId="36" borderId="71" xfId="0" applyFont="1" applyFill="1" applyBorder="1" applyAlignment="1" applyProtection="1">
      <alignment horizontal="center" vertical="center" wrapText="1"/>
    </xf>
    <xf numFmtId="0" fontId="25" fillId="36" borderId="72" xfId="0" applyFont="1" applyFill="1" applyBorder="1" applyAlignment="1" applyProtection="1">
      <alignment horizontal="center" vertical="center" wrapText="1"/>
    </xf>
    <xf numFmtId="0" fontId="0" fillId="0" borderId="10" xfId="0" applyFont="1" applyBorder="1" applyAlignment="1" applyProtection="1">
      <alignment horizontal="left" vertical="center" wrapText="1"/>
      <protection locked="0"/>
    </xf>
    <xf numFmtId="0" fontId="49" fillId="36" borderId="67" xfId="0" applyFont="1" applyFill="1" applyBorder="1" applyAlignment="1" applyProtection="1">
      <alignment horizontal="center" vertical="center"/>
      <protection locked="0"/>
    </xf>
    <xf numFmtId="0" fontId="49" fillId="36" borderId="63" xfId="0" applyFont="1" applyFill="1" applyBorder="1" applyAlignment="1" applyProtection="1">
      <alignment horizontal="center" vertical="center"/>
      <protection locked="0"/>
    </xf>
    <xf numFmtId="0" fontId="0" fillId="36" borderId="46" xfId="0" applyNumberFormat="1" applyFont="1" applyFill="1" applyBorder="1" applyAlignment="1" applyProtection="1">
      <alignment horizontal="left" vertical="center" wrapText="1"/>
      <protection locked="0"/>
    </xf>
    <xf numFmtId="0" fontId="0" fillId="36" borderId="48" xfId="0" applyNumberFormat="1" applyFont="1" applyFill="1" applyBorder="1" applyAlignment="1" applyProtection="1">
      <alignment horizontal="left" vertical="center" wrapText="1"/>
      <protection locked="0"/>
    </xf>
    <xf numFmtId="0" fontId="0" fillId="36" borderId="95" xfId="0" applyFont="1" applyFill="1" applyBorder="1" applyAlignment="1" applyProtection="1">
      <alignment horizontal="center" vertical="center" wrapText="1"/>
    </xf>
    <xf numFmtId="0" fontId="0" fillId="37" borderId="87" xfId="0" applyFont="1" applyFill="1" applyBorder="1" applyAlignment="1" applyProtection="1">
      <alignment horizontal="center" vertical="center" wrapText="1"/>
    </xf>
    <xf numFmtId="0" fontId="0" fillId="37" borderId="88" xfId="0" applyFont="1" applyFill="1" applyBorder="1" applyAlignment="1" applyProtection="1">
      <alignment horizontal="center" vertical="center" wrapText="1"/>
    </xf>
    <xf numFmtId="0" fontId="0" fillId="37" borderId="77" xfId="0" applyFont="1" applyFill="1" applyBorder="1" applyAlignment="1" applyProtection="1">
      <alignment horizontal="center" vertical="center" wrapText="1"/>
    </xf>
    <xf numFmtId="0" fontId="0" fillId="37" borderId="90" xfId="0" applyFont="1" applyFill="1" applyBorder="1" applyAlignment="1" applyProtection="1">
      <alignment horizontal="center" vertical="center" wrapText="1"/>
    </xf>
    <xf numFmtId="0" fontId="0" fillId="37" borderId="92" xfId="0" applyFont="1" applyFill="1" applyBorder="1" applyAlignment="1" applyProtection="1">
      <alignment horizontal="center" vertical="center" wrapText="1"/>
    </xf>
    <xf numFmtId="0" fontId="0" fillId="37" borderId="93" xfId="0" applyFont="1" applyFill="1" applyBorder="1" applyAlignment="1" applyProtection="1">
      <alignment horizontal="center" vertical="center" wrapText="1"/>
    </xf>
    <xf numFmtId="0" fontId="0" fillId="0" borderId="88" xfId="0" applyNumberFormat="1" applyFont="1" applyFill="1" applyBorder="1" applyAlignment="1" applyProtection="1">
      <alignment horizontal="center" vertical="center" wrapText="1"/>
    </xf>
    <xf numFmtId="0" fontId="0" fillId="0" borderId="89" xfId="0" applyNumberFormat="1" applyFont="1" applyFill="1" applyBorder="1" applyAlignment="1" applyProtection="1">
      <alignment horizontal="center" vertical="center" wrapText="1"/>
    </xf>
    <xf numFmtId="0" fontId="0" fillId="0" borderId="90" xfId="0" applyNumberFormat="1" applyFont="1" applyFill="1" applyBorder="1" applyAlignment="1" applyProtection="1">
      <alignment horizontal="center" vertical="center" wrapText="1"/>
    </xf>
    <xf numFmtId="0" fontId="0" fillId="0" borderId="91" xfId="0" applyNumberFormat="1" applyFont="1" applyFill="1" applyBorder="1" applyAlignment="1" applyProtection="1">
      <alignment horizontal="center" vertical="center" wrapText="1"/>
    </xf>
    <xf numFmtId="0" fontId="0" fillId="0" borderId="93" xfId="0" applyNumberFormat="1" applyFont="1" applyFill="1" applyBorder="1" applyAlignment="1" applyProtection="1">
      <alignment horizontal="center" vertical="center" wrapText="1"/>
    </xf>
    <xf numFmtId="0" fontId="0" fillId="0" borderId="94" xfId="0" applyNumberFormat="1" applyFont="1" applyFill="1" applyBorder="1" applyAlignment="1" applyProtection="1">
      <alignment horizontal="center" vertical="center" wrapText="1"/>
    </xf>
    <xf numFmtId="0" fontId="0" fillId="0" borderId="36" xfId="0" applyNumberFormat="1" applyFont="1" applyBorder="1" applyAlignment="1" applyProtection="1">
      <alignment horizontal="center" vertical="center" wrapText="1"/>
    </xf>
    <xf numFmtId="0" fontId="0" fillId="0" borderId="28" xfId="0" applyNumberFormat="1" applyFont="1" applyBorder="1" applyAlignment="1" applyProtection="1">
      <alignment horizontal="center" vertical="center" wrapText="1"/>
    </xf>
    <xf numFmtId="0" fontId="0" fillId="0" borderId="26" xfId="0" applyNumberFormat="1" applyFont="1" applyBorder="1" applyAlignment="1" applyProtection="1">
      <alignment horizontal="center" vertical="center" wrapText="1"/>
    </xf>
    <xf numFmtId="0" fontId="0" fillId="37" borderId="1" xfId="0" applyFont="1" applyFill="1" applyBorder="1" applyAlignment="1" applyProtection="1">
      <alignment horizontal="center" vertical="center" wrapText="1"/>
    </xf>
    <xf numFmtId="0" fontId="25" fillId="36" borderId="1" xfId="0" applyFont="1" applyFill="1" applyBorder="1" applyAlignment="1" applyProtection="1">
      <alignment horizontal="center" vertical="center" wrapText="1"/>
    </xf>
    <xf numFmtId="0" fontId="25" fillId="42" borderId="116" xfId="0" applyFont="1" applyFill="1" applyBorder="1" applyAlignment="1">
      <alignment horizontal="left" vertical="top" wrapText="1"/>
    </xf>
    <xf numFmtId="0" fontId="25" fillId="42" borderId="116" xfId="0" applyFont="1" applyFill="1" applyBorder="1" applyAlignment="1">
      <alignment horizontal="left" vertical="top"/>
    </xf>
    <xf numFmtId="0" fontId="23" fillId="35" borderId="21" xfId="0" applyFont="1" applyFill="1" applyBorder="1" applyAlignment="1">
      <alignment horizontal="left" vertical="top"/>
    </xf>
    <xf numFmtId="0" fontId="25" fillId="41" borderId="116" xfId="0" applyFont="1" applyFill="1" applyBorder="1" applyAlignment="1">
      <alignment horizontal="left" vertical="top"/>
    </xf>
    <xf numFmtId="0" fontId="26" fillId="0" borderId="117" xfId="0" applyFont="1" applyFill="1" applyBorder="1" applyAlignment="1">
      <alignment horizontal="left" vertical="center" wrapText="1"/>
    </xf>
    <xf numFmtId="0" fontId="26" fillId="0" borderId="118" xfId="0" applyFont="1" applyFill="1" applyBorder="1" applyAlignment="1">
      <alignment horizontal="left" vertical="center" wrapText="1"/>
    </xf>
    <xf numFmtId="0" fontId="26" fillId="0" borderId="120"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122" xfId="0" applyFont="1" applyFill="1" applyBorder="1" applyAlignment="1">
      <alignment horizontal="left" vertical="center" wrapText="1"/>
    </xf>
    <xf numFmtId="0" fontId="26" fillId="0" borderId="123" xfId="0" applyFont="1" applyFill="1" applyBorder="1" applyAlignment="1">
      <alignment horizontal="left" vertical="center" wrapText="1"/>
    </xf>
    <xf numFmtId="0" fontId="25" fillId="36" borderId="2" xfId="0" applyNumberFormat="1" applyFont="1" applyFill="1" applyBorder="1" applyAlignment="1" applyProtection="1">
      <alignment horizontal="center" vertical="center" wrapText="1"/>
    </xf>
    <xf numFmtId="0" fontId="25" fillId="36" borderId="21" xfId="0" applyNumberFormat="1" applyFont="1" applyFill="1" applyBorder="1" applyAlignment="1" applyProtection="1">
      <alignment horizontal="center" vertical="center" wrapText="1"/>
    </xf>
    <xf numFmtId="0" fontId="0" fillId="39" borderId="0" xfId="0" applyFont="1" applyFill="1" applyBorder="1" applyAlignment="1" applyProtection="1">
      <alignment horizontal="right" vertical="center" wrapText="1"/>
    </xf>
    <xf numFmtId="0" fontId="25" fillId="36" borderId="33" xfId="0" applyFont="1" applyFill="1" applyBorder="1" applyAlignment="1" applyProtection="1">
      <alignment horizontal="center" vertical="center" wrapText="1"/>
    </xf>
    <xf numFmtId="0" fontId="0" fillId="0" borderId="16" xfId="0" applyFont="1" applyBorder="1" applyAlignment="1">
      <alignment horizontal="left" vertical="center" wrapText="1"/>
    </xf>
    <xf numFmtId="3" fontId="19" fillId="37" borderId="102" xfId="66" applyNumberFormat="1" applyFont="1" applyFill="1" applyBorder="1" applyAlignment="1" applyProtection="1">
      <alignment horizontal="right" vertical="center" wrapText="1"/>
      <protection locked="0"/>
    </xf>
    <xf numFmtId="3" fontId="19" fillId="37" borderId="103" xfId="66" applyNumberFormat="1" applyFont="1" applyFill="1" applyBorder="1" applyAlignment="1" applyProtection="1">
      <alignment horizontal="right" vertical="center" wrapText="1"/>
      <protection locked="0"/>
    </xf>
    <xf numFmtId="3" fontId="19" fillId="0" borderId="102" xfId="66" applyNumberFormat="1" applyFont="1" applyFill="1" applyBorder="1" applyAlignment="1" applyProtection="1">
      <alignment horizontal="right" vertical="center" wrapText="1"/>
      <protection locked="0"/>
    </xf>
    <xf numFmtId="3" fontId="19" fillId="0" borderId="103" xfId="66" applyNumberFormat="1" applyFont="1" applyFill="1" applyBorder="1" applyAlignment="1" applyProtection="1">
      <alignment horizontal="right" vertical="center" wrapText="1"/>
      <protection locked="0"/>
    </xf>
    <xf numFmtId="0" fontId="0" fillId="37" borderId="27" xfId="0" applyFont="1" applyFill="1" applyBorder="1" applyAlignment="1" applyProtection="1">
      <alignment horizontal="center" vertical="center" wrapText="1"/>
      <protection locked="0"/>
    </xf>
    <xf numFmtId="0" fontId="0" fillId="37" borderId="17" xfId="0" applyFont="1" applyFill="1" applyBorder="1" applyAlignment="1" applyProtection="1">
      <alignment horizontal="center" vertical="center" wrapText="1"/>
      <protection locked="0"/>
    </xf>
    <xf numFmtId="0" fontId="0" fillId="37" borderId="71" xfId="0" applyFont="1" applyFill="1" applyBorder="1" applyAlignment="1" applyProtection="1">
      <alignment horizontal="center" vertical="center" wrapText="1"/>
      <protection locked="0"/>
    </xf>
    <xf numFmtId="0" fontId="0" fillId="37" borderId="23" xfId="0" applyFont="1" applyFill="1" applyBorder="1" applyAlignment="1" applyProtection="1">
      <alignment horizontal="center" vertical="center" wrapText="1"/>
      <protection locked="0"/>
    </xf>
    <xf numFmtId="0" fontId="0" fillId="37" borderId="0" xfId="0" applyFont="1" applyFill="1" applyBorder="1" applyAlignment="1" applyProtection="1">
      <alignment horizontal="center" vertical="center" wrapText="1"/>
      <protection locked="0"/>
    </xf>
    <xf numFmtId="0" fontId="0" fillId="37" borderId="72" xfId="0" applyFont="1" applyFill="1" applyBorder="1" applyAlignment="1" applyProtection="1">
      <alignment horizontal="center" vertical="center" wrapText="1"/>
      <protection locked="0"/>
    </xf>
    <xf numFmtId="0" fontId="0" fillId="37" borderId="19" xfId="0" applyFont="1" applyFill="1" applyBorder="1" applyAlignment="1" applyProtection="1">
      <alignment horizontal="center" vertical="center" wrapText="1"/>
      <protection locked="0"/>
    </xf>
    <xf numFmtId="0" fontId="0" fillId="37" borderId="16" xfId="0" applyFont="1" applyFill="1" applyBorder="1" applyAlignment="1" applyProtection="1">
      <alignment horizontal="center" vertical="center" wrapText="1"/>
      <protection locked="0"/>
    </xf>
    <xf numFmtId="0" fontId="0" fillId="37" borderId="73" xfId="0" applyFont="1" applyFill="1" applyBorder="1" applyAlignment="1" applyProtection="1">
      <alignment horizontal="center" vertical="center" wrapText="1"/>
      <protection locked="0"/>
    </xf>
    <xf numFmtId="0" fontId="0" fillId="37" borderId="128" xfId="0" applyFont="1" applyFill="1" applyBorder="1" applyAlignment="1" applyProtection="1">
      <alignment horizontal="left" vertical="center" wrapText="1"/>
      <protection locked="0"/>
    </xf>
    <xf numFmtId="0" fontId="0" fillId="37" borderId="17" xfId="0" applyFont="1" applyFill="1" applyBorder="1" applyAlignment="1" applyProtection="1">
      <alignment horizontal="left" vertical="center" wrapText="1"/>
      <protection locked="0"/>
    </xf>
    <xf numFmtId="0" fontId="0" fillId="37" borderId="71" xfId="0" applyFont="1" applyFill="1" applyBorder="1" applyAlignment="1" applyProtection="1">
      <alignment horizontal="left" vertical="center" wrapText="1"/>
      <protection locked="0"/>
    </xf>
    <xf numFmtId="0" fontId="0" fillId="37" borderId="129" xfId="0" applyFont="1" applyFill="1" applyBorder="1" applyAlignment="1" applyProtection="1">
      <alignment horizontal="left" vertical="center" wrapText="1"/>
      <protection locked="0"/>
    </xf>
    <xf numFmtId="0" fontId="0" fillId="37" borderId="0" xfId="0" applyFont="1" applyFill="1" applyBorder="1" applyAlignment="1" applyProtection="1">
      <alignment horizontal="left" vertical="center" wrapText="1"/>
      <protection locked="0"/>
    </xf>
    <xf numFmtId="0" fontId="0" fillId="37" borderId="72" xfId="0" applyFont="1" applyFill="1" applyBorder="1" applyAlignment="1" applyProtection="1">
      <alignment horizontal="left" vertical="center" wrapText="1"/>
      <protection locked="0"/>
    </xf>
    <xf numFmtId="0" fontId="0" fillId="37" borderId="130" xfId="0" applyFont="1" applyFill="1" applyBorder="1" applyAlignment="1" applyProtection="1">
      <alignment horizontal="left" vertical="center" wrapText="1"/>
      <protection locked="0"/>
    </xf>
    <xf numFmtId="0" fontId="0" fillId="37" borderId="16" xfId="0" applyFont="1" applyFill="1" applyBorder="1" applyAlignment="1" applyProtection="1">
      <alignment horizontal="left" vertical="center" wrapText="1"/>
      <protection locked="0"/>
    </xf>
    <xf numFmtId="0" fontId="0" fillId="37" borderId="73" xfId="0" applyFont="1" applyFill="1" applyBorder="1" applyAlignment="1" applyProtection="1">
      <alignment horizontal="left" vertical="center" wrapText="1"/>
      <protection locked="0"/>
    </xf>
    <xf numFmtId="0" fontId="0" fillId="37" borderId="88" xfId="0" applyFont="1" applyFill="1" applyBorder="1" applyAlignment="1" applyProtection="1">
      <alignment horizontal="center" vertical="center" wrapText="1"/>
      <protection locked="0"/>
    </xf>
    <xf numFmtId="0" fontId="0" fillId="37" borderId="93" xfId="0" applyFont="1" applyFill="1" applyBorder="1" applyAlignment="1" applyProtection="1">
      <alignment horizontal="center" vertical="center" wrapText="1"/>
      <protection locked="0"/>
    </xf>
    <xf numFmtId="0" fontId="0" fillId="36" borderId="104" xfId="0" applyFont="1" applyFill="1" applyBorder="1" applyAlignment="1" applyProtection="1">
      <alignment horizontal="center" vertical="center" wrapText="1"/>
    </xf>
    <xf numFmtId="0" fontId="0" fillId="36" borderId="105" xfId="0" applyFont="1" applyFill="1" applyBorder="1" applyAlignment="1" applyProtection="1">
      <alignment horizontal="center" vertical="center" wrapText="1"/>
    </xf>
    <xf numFmtId="3" fontId="0" fillId="37" borderId="95" xfId="0" applyNumberFormat="1" applyFont="1" applyFill="1" applyBorder="1" applyAlignment="1" applyProtection="1">
      <alignment horizontal="right" vertical="center" wrapText="1"/>
      <protection locked="0"/>
    </xf>
    <xf numFmtId="3" fontId="19" fillId="0" borderId="104" xfId="66" applyNumberFormat="1" applyFont="1" applyFill="1" applyBorder="1" applyAlignment="1" applyProtection="1">
      <alignment horizontal="right" vertical="center" wrapText="1"/>
      <protection locked="0"/>
    </xf>
    <xf numFmtId="3" fontId="19" fillId="0" borderId="105" xfId="66" applyNumberFormat="1" applyFont="1" applyFill="1" applyBorder="1" applyAlignment="1" applyProtection="1">
      <alignment horizontal="right" vertical="center" wrapText="1"/>
      <protection locked="0"/>
    </xf>
    <xf numFmtId="3" fontId="19" fillId="37" borderId="104" xfId="66" applyNumberFormat="1" applyFont="1" applyFill="1" applyBorder="1" applyAlignment="1" applyProtection="1">
      <alignment horizontal="right" vertical="center" wrapText="1"/>
      <protection locked="0"/>
    </xf>
    <xf numFmtId="3" fontId="19" fillId="37" borderId="105" xfId="66" applyNumberFormat="1" applyFont="1" applyFill="1" applyBorder="1" applyAlignment="1" applyProtection="1">
      <alignment horizontal="right" vertical="center" wrapText="1"/>
      <protection locked="0"/>
    </xf>
    <xf numFmtId="0" fontId="0" fillId="37" borderId="18" xfId="0" applyFont="1" applyFill="1" applyBorder="1" applyAlignment="1" applyProtection="1">
      <alignment horizontal="left" vertical="center" wrapText="1"/>
      <protection locked="0"/>
    </xf>
    <xf numFmtId="0" fontId="0" fillId="37" borderId="32" xfId="0" applyFont="1" applyFill="1" applyBorder="1" applyAlignment="1" applyProtection="1">
      <alignment horizontal="left" vertical="center" wrapText="1"/>
      <protection locked="0"/>
    </xf>
    <xf numFmtId="0" fontId="0" fillId="36" borderId="102" xfId="0" applyFont="1" applyFill="1" applyBorder="1" applyAlignment="1" applyProtection="1">
      <alignment horizontal="center" vertical="center" wrapText="1"/>
    </xf>
    <xf numFmtId="0" fontId="0" fillId="36" borderId="103" xfId="0" applyFont="1" applyFill="1" applyBorder="1" applyAlignment="1" applyProtection="1">
      <alignment horizontal="center" vertical="center" wrapText="1"/>
    </xf>
    <xf numFmtId="3" fontId="19" fillId="37" borderId="99" xfId="66" applyNumberFormat="1" applyFont="1" applyFill="1" applyBorder="1" applyAlignment="1" applyProtection="1">
      <alignment horizontal="right" vertical="center" wrapText="1"/>
      <protection locked="0"/>
    </xf>
    <xf numFmtId="3" fontId="19" fillId="37" borderId="98" xfId="66" applyNumberFormat="1" applyFont="1" applyFill="1" applyBorder="1" applyAlignment="1" applyProtection="1">
      <alignment horizontal="right" vertical="center" wrapText="1"/>
      <protection locked="0"/>
    </xf>
    <xf numFmtId="3" fontId="0" fillId="37" borderId="104" xfId="0" applyNumberFormat="1" applyFont="1" applyFill="1" applyBorder="1" applyAlignment="1" applyProtection="1">
      <alignment horizontal="right" vertical="center" wrapText="1"/>
      <protection locked="0"/>
    </xf>
    <xf numFmtId="3" fontId="0" fillId="37" borderId="105" xfId="0" applyNumberFormat="1" applyFont="1" applyFill="1" applyBorder="1" applyAlignment="1" applyProtection="1">
      <alignment horizontal="right" vertical="center" wrapText="1"/>
      <protection locked="0"/>
    </xf>
    <xf numFmtId="3" fontId="19" fillId="0" borderId="100" xfId="66" applyNumberFormat="1" applyFont="1" applyFill="1" applyBorder="1" applyAlignment="1" applyProtection="1">
      <alignment horizontal="right" vertical="center" wrapText="1"/>
      <protection locked="0"/>
    </xf>
    <xf numFmtId="0" fontId="0" fillId="37" borderId="87" xfId="0" applyFont="1" applyFill="1" applyBorder="1" applyAlignment="1" applyProtection="1">
      <alignment horizontal="center" vertical="center" wrapText="1"/>
      <protection locked="0"/>
    </xf>
    <xf numFmtId="0" fontId="0" fillId="37" borderId="77" xfId="0" applyFont="1" applyFill="1" applyBorder="1" applyAlignment="1" applyProtection="1">
      <alignment horizontal="center" vertical="center" wrapText="1"/>
      <protection locked="0"/>
    </xf>
    <xf numFmtId="0" fontId="0" fillId="37" borderId="90" xfId="0" applyFont="1" applyFill="1" applyBorder="1" applyAlignment="1" applyProtection="1">
      <alignment horizontal="center" vertical="center" wrapText="1"/>
      <protection locked="0"/>
    </xf>
    <xf numFmtId="0" fontId="0" fillId="37" borderId="92" xfId="0" applyFont="1" applyFill="1" applyBorder="1" applyAlignment="1" applyProtection="1">
      <alignment horizontal="center" vertical="center" wrapText="1"/>
      <protection locked="0"/>
    </xf>
    <xf numFmtId="0" fontId="0" fillId="37" borderId="88" xfId="0" applyFont="1" applyFill="1" applyBorder="1" applyAlignment="1" applyProtection="1">
      <alignment horizontal="left" vertical="center" wrapText="1"/>
      <protection locked="0"/>
    </xf>
    <xf numFmtId="0" fontId="0" fillId="37" borderId="90" xfId="0" applyFont="1" applyFill="1" applyBorder="1" applyAlignment="1" applyProtection="1">
      <alignment horizontal="left" vertical="center" wrapText="1"/>
      <protection locked="0"/>
    </xf>
    <xf numFmtId="0" fontId="0" fillId="37" borderId="93" xfId="0" applyFont="1" applyFill="1" applyBorder="1" applyAlignment="1" applyProtection="1">
      <alignment horizontal="left" vertical="center" wrapText="1"/>
      <protection locked="0"/>
    </xf>
    <xf numFmtId="3" fontId="19" fillId="0" borderId="95" xfId="66" applyNumberFormat="1" applyFont="1" applyFill="1" applyBorder="1" applyAlignment="1" applyProtection="1">
      <alignment horizontal="right" vertical="center" wrapText="1"/>
      <protection locked="0"/>
    </xf>
    <xf numFmtId="3" fontId="19" fillId="37" borderId="95" xfId="66" applyNumberFormat="1" applyFont="1" applyFill="1" applyBorder="1" applyAlignment="1" applyProtection="1">
      <alignment horizontal="right" vertical="center" wrapText="1"/>
      <protection locked="0"/>
    </xf>
    <xf numFmtId="0" fontId="0" fillId="37" borderId="96" xfId="0" applyFont="1" applyFill="1" applyBorder="1" applyAlignment="1" applyProtection="1">
      <alignment horizontal="left" vertical="center" wrapText="1"/>
      <protection locked="0"/>
    </xf>
    <xf numFmtId="0" fontId="0" fillId="37" borderId="97" xfId="0" applyFont="1" applyFill="1" applyBorder="1" applyAlignment="1" applyProtection="1">
      <alignment horizontal="left" vertical="center" wrapText="1"/>
      <protection locked="0"/>
    </xf>
    <xf numFmtId="0" fontId="0" fillId="37" borderId="101" xfId="0" applyFont="1" applyFill="1" applyBorder="1" applyAlignment="1" applyProtection="1">
      <alignment horizontal="left" vertical="center" wrapText="1"/>
      <protection locked="0"/>
    </xf>
    <xf numFmtId="0" fontId="0" fillId="36" borderId="98" xfId="0" applyFont="1" applyFill="1" applyBorder="1" applyAlignment="1" applyProtection="1">
      <alignment horizontal="center" vertical="center" wrapText="1"/>
    </xf>
    <xf numFmtId="0" fontId="85" fillId="37" borderId="96" xfId="0" applyFont="1" applyFill="1" applyBorder="1" applyAlignment="1" applyProtection="1">
      <alignment horizontal="left" vertical="center" wrapText="1"/>
      <protection locked="0"/>
    </xf>
    <xf numFmtId="3" fontId="19" fillId="0" borderId="98" xfId="66" applyNumberFormat="1" applyFont="1" applyFill="1" applyBorder="1" applyAlignment="1" applyProtection="1">
      <alignment horizontal="right" vertical="center" wrapText="1"/>
      <protection locked="0"/>
    </xf>
    <xf numFmtId="0" fontId="0" fillId="46" borderId="131" xfId="92" applyFont="1" applyFill="1" applyBorder="1" applyAlignment="1" applyProtection="1">
      <alignment horizontal="left" vertical="center" wrapText="1"/>
      <protection locked="0"/>
    </xf>
    <xf numFmtId="0" fontId="85" fillId="37" borderId="88" xfId="0" applyFont="1" applyFill="1" applyBorder="1" applyAlignment="1" applyProtection="1">
      <alignment horizontal="left" vertical="center" wrapText="1"/>
      <protection locked="0"/>
    </xf>
    <xf numFmtId="0" fontId="0" fillId="37" borderId="66" xfId="0" applyFont="1" applyFill="1" applyBorder="1" applyAlignment="1" applyProtection="1">
      <alignment horizontal="left" vertical="center" wrapText="1"/>
      <protection locked="0"/>
    </xf>
    <xf numFmtId="0" fontId="19" fillId="46" borderId="131" xfId="92" applyFont="1" applyFill="1" applyBorder="1" applyAlignment="1" applyProtection="1">
      <alignment horizontal="left" vertical="center" wrapText="1"/>
      <protection locked="0"/>
    </xf>
    <xf numFmtId="0" fontId="85" fillId="37" borderId="90" xfId="0" applyFont="1" applyFill="1" applyBorder="1" applyAlignment="1" applyProtection="1">
      <alignment horizontal="left" vertical="center" wrapText="1"/>
      <protection locked="0"/>
    </xf>
    <xf numFmtId="0" fontId="85" fillId="37" borderId="93" xfId="0" applyFont="1" applyFill="1" applyBorder="1" applyAlignment="1" applyProtection="1">
      <alignment horizontal="left" vertical="center" wrapText="1"/>
      <protection locked="0"/>
    </xf>
    <xf numFmtId="0" fontId="28" fillId="36" borderId="20" xfId="0" applyFont="1" applyFill="1" applyBorder="1" applyAlignment="1" applyProtection="1">
      <alignment horizontal="right" vertical="center"/>
    </xf>
    <xf numFmtId="0" fontId="28" fillId="36" borderId="8" xfId="0" applyFont="1" applyFill="1" applyBorder="1" applyAlignment="1" applyProtection="1">
      <alignment horizontal="right" vertical="center"/>
    </xf>
    <xf numFmtId="0" fontId="28" fillId="36" borderId="70" xfId="0" applyFont="1" applyFill="1" applyBorder="1" applyAlignment="1" applyProtection="1">
      <alignment horizontal="right" vertical="center"/>
    </xf>
    <xf numFmtId="3" fontId="28" fillId="36" borderId="20" xfId="0" applyNumberFormat="1" applyFont="1" applyFill="1" applyBorder="1" applyAlignment="1" applyProtection="1">
      <alignment horizontal="right" vertical="center"/>
    </xf>
    <xf numFmtId="3" fontId="28" fillId="36" borderId="8" xfId="0" applyNumberFormat="1" applyFont="1" applyFill="1" applyBorder="1" applyAlignment="1" applyProtection="1">
      <alignment horizontal="right" vertical="center"/>
    </xf>
    <xf numFmtId="3" fontId="0" fillId="36" borderId="70" xfId="0" applyNumberFormat="1" applyFont="1" applyFill="1" applyBorder="1" applyAlignment="1" applyProtection="1">
      <alignment horizontal="right" vertical="center" wrapText="1"/>
    </xf>
    <xf numFmtId="0" fontId="0" fillId="0" borderId="87" xfId="0" applyNumberFormat="1" applyFont="1" applyFill="1" applyBorder="1" applyAlignment="1" applyProtection="1">
      <alignment horizontal="left" vertical="center" wrapText="1"/>
      <protection locked="0"/>
    </xf>
    <xf numFmtId="0" fontId="0" fillId="0" borderId="88" xfId="0" applyNumberFormat="1" applyFont="1" applyFill="1" applyBorder="1" applyAlignment="1" applyProtection="1">
      <alignment horizontal="left" vertical="center" wrapText="1"/>
      <protection locked="0"/>
    </xf>
    <xf numFmtId="0" fontId="0" fillId="0" borderId="77" xfId="0" applyNumberFormat="1" applyFont="1" applyFill="1" applyBorder="1" applyAlignment="1" applyProtection="1">
      <alignment horizontal="left" vertical="center" wrapText="1"/>
      <protection locked="0"/>
    </xf>
    <xf numFmtId="0" fontId="0" fillId="0" borderId="90" xfId="0" applyNumberFormat="1" applyFont="1" applyFill="1" applyBorder="1" applyAlignment="1" applyProtection="1">
      <alignment horizontal="left" vertical="center" wrapText="1"/>
      <protection locked="0"/>
    </xf>
    <xf numFmtId="0" fontId="0" fillId="0" borderId="92" xfId="0" applyNumberFormat="1" applyFont="1" applyFill="1" applyBorder="1" applyAlignment="1" applyProtection="1">
      <alignment horizontal="left" vertical="center" wrapText="1"/>
      <protection locked="0"/>
    </xf>
    <xf numFmtId="0" fontId="0" fillId="0" borderId="93" xfId="0" applyNumberFormat="1" applyFont="1" applyFill="1" applyBorder="1" applyAlignment="1" applyProtection="1">
      <alignment horizontal="left" vertical="center" wrapText="1"/>
      <protection locked="0"/>
    </xf>
    <xf numFmtId="0" fontId="0" fillId="0" borderId="88" xfId="0" applyFont="1" applyBorder="1" applyAlignment="1" applyProtection="1">
      <alignment horizontal="center" vertical="center" wrapText="1"/>
      <protection locked="0"/>
    </xf>
    <xf numFmtId="0" fontId="0" fillId="0" borderId="90" xfId="0" applyFont="1" applyBorder="1" applyAlignment="1" applyProtection="1">
      <alignment horizontal="center" vertical="center" wrapText="1"/>
      <protection locked="0"/>
    </xf>
    <xf numFmtId="0" fontId="0" fillId="0" borderId="93" xfId="0" applyFont="1" applyBorder="1" applyAlignment="1" applyProtection="1">
      <alignment horizontal="center" vertical="center" wrapText="1"/>
      <protection locked="0"/>
    </xf>
    <xf numFmtId="0" fontId="0" fillId="0" borderId="88" xfId="0" applyNumberFormat="1" applyFont="1" applyFill="1" applyBorder="1" applyAlignment="1" applyProtection="1">
      <alignment horizontal="center" vertical="center" wrapText="1"/>
      <protection locked="0"/>
    </xf>
    <xf numFmtId="0" fontId="0" fillId="0" borderId="89" xfId="0" applyNumberFormat="1" applyFont="1" applyFill="1" applyBorder="1" applyAlignment="1" applyProtection="1">
      <alignment horizontal="center" vertical="center" wrapText="1"/>
      <protection locked="0"/>
    </xf>
    <xf numFmtId="0" fontId="0" fillId="0" borderId="90" xfId="0" applyNumberFormat="1" applyFont="1" applyFill="1" applyBorder="1" applyAlignment="1" applyProtection="1">
      <alignment horizontal="center" vertical="center" wrapText="1"/>
      <protection locked="0"/>
    </xf>
    <xf numFmtId="0" fontId="0" fillId="0" borderId="91" xfId="0" applyNumberFormat="1" applyFont="1" applyFill="1" applyBorder="1" applyAlignment="1" applyProtection="1">
      <alignment horizontal="center" vertical="center" wrapText="1"/>
      <protection locked="0"/>
    </xf>
    <xf numFmtId="0" fontId="0" fillId="0" borderId="93" xfId="0" applyNumberFormat="1" applyFont="1" applyFill="1" applyBorder="1" applyAlignment="1" applyProtection="1">
      <alignment horizontal="center" vertical="center" wrapText="1"/>
      <protection locked="0"/>
    </xf>
    <xf numFmtId="0" fontId="0" fillId="0" borderId="94" xfId="0" applyNumberFormat="1" applyFont="1" applyFill="1" applyBorder="1" applyAlignment="1" applyProtection="1">
      <alignment horizontal="center" vertical="center" wrapText="1"/>
      <protection locked="0"/>
    </xf>
    <xf numFmtId="0" fontId="0" fillId="36" borderId="37" xfId="0" applyNumberFormat="1" applyFont="1" applyFill="1" applyBorder="1" applyAlignment="1" applyProtection="1">
      <alignment horizontal="center" vertical="center" wrapText="1"/>
    </xf>
    <xf numFmtId="0" fontId="0" fillId="36" borderId="34" xfId="0" applyNumberFormat="1" applyFont="1" applyFill="1" applyBorder="1" applyAlignment="1" applyProtection="1">
      <alignment horizontal="center" vertical="center" wrapText="1"/>
    </xf>
    <xf numFmtId="0" fontId="0" fillId="36" borderId="22" xfId="0" applyNumberFormat="1" applyFont="1" applyFill="1" applyBorder="1" applyAlignment="1" applyProtection="1">
      <alignment horizontal="center" vertical="center" wrapText="1"/>
    </xf>
    <xf numFmtId="0" fontId="0" fillId="36" borderId="60" xfId="0" applyNumberFormat="1" applyFont="1" applyFill="1" applyBorder="1" applyAlignment="1" applyProtection="1">
      <alignment horizontal="center" vertical="center" wrapText="1"/>
    </xf>
    <xf numFmtId="167" fontId="0" fillId="0" borderId="36" xfId="83" applyNumberFormat="1" applyFont="1" applyFill="1" applyBorder="1" applyAlignment="1" applyProtection="1">
      <alignment horizontal="center" vertical="center" wrapText="1"/>
    </xf>
    <xf numFmtId="167" fontId="0" fillId="0" borderId="26" xfId="83" applyNumberFormat="1" applyFont="1" applyFill="1" applyBorder="1" applyAlignment="1" applyProtection="1">
      <alignment horizontal="center" vertical="center" wrapText="1"/>
    </xf>
    <xf numFmtId="167" fontId="0" fillId="0" borderId="85" xfId="83" applyNumberFormat="1" applyFont="1" applyFill="1" applyBorder="1" applyAlignment="1" applyProtection="1">
      <alignment horizontal="center" vertical="center" wrapText="1"/>
    </xf>
    <xf numFmtId="167" fontId="0" fillId="0" borderId="86" xfId="83" applyNumberFormat="1" applyFont="1" applyFill="1" applyBorder="1" applyAlignment="1" applyProtection="1">
      <alignment horizontal="center" vertical="center" wrapText="1"/>
    </xf>
    <xf numFmtId="0" fontId="0" fillId="0" borderId="27" xfId="0" applyNumberFormat="1" applyFont="1" applyBorder="1" applyAlignment="1" applyProtection="1">
      <alignment horizontal="left" vertical="center" wrapText="1"/>
      <protection locked="0"/>
    </xf>
    <xf numFmtId="0" fontId="0" fillId="0" borderId="17" xfId="0" applyNumberFormat="1" applyFont="1" applyBorder="1" applyAlignment="1" applyProtection="1">
      <alignment horizontal="left" vertical="center" wrapText="1"/>
      <protection locked="0"/>
    </xf>
    <xf numFmtId="0" fontId="0" fillId="0" borderId="18" xfId="0" applyNumberFormat="1" applyFont="1" applyBorder="1" applyAlignment="1" applyProtection="1">
      <alignment horizontal="left" vertical="center" wrapText="1"/>
      <protection locked="0"/>
    </xf>
    <xf numFmtId="0" fontId="0" fillId="0" borderId="23" xfId="0" applyNumberFormat="1" applyFont="1" applyBorder="1" applyAlignment="1" applyProtection="1">
      <alignment horizontal="left" vertical="center" wrapText="1"/>
      <protection locked="0"/>
    </xf>
    <xf numFmtId="0" fontId="0" fillId="0" borderId="0" xfId="0" applyNumberFormat="1" applyFont="1" applyBorder="1" applyAlignment="1" applyProtection="1">
      <alignment horizontal="left" vertical="center" wrapText="1"/>
      <protection locked="0"/>
    </xf>
    <xf numFmtId="0" fontId="0" fillId="0" borderId="31" xfId="0" applyNumberFormat="1" applyFont="1" applyBorder="1" applyAlignment="1" applyProtection="1">
      <alignment horizontal="left" vertical="center" wrapText="1"/>
      <protection locked="0"/>
    </xf>
    <xf numFmtId="0" fontId="0" fillId="0" borderId="19" xfId="0" applyNumberFormat="1" applyFont="1" applyBorder="1" applyAlignment="1" applyProtection="1">
      <alignment horizontal="left" vertical="center" wrapText="1"/>
      <protection locked="0"/>
    </xf>
    <xf numFmtId="0" fontId="0" fillId="0" borderId="16" xfId="0" applyNumberFormat="1" applyFont="1" applyBorder="1" applyAlignment="1" applyProtection="1">
      <alignment horizontal="left" vertical="center" wrapText="1"/>
      <protection locked="0"/>
    </xf>
    <xf numFmtId="0" fontId="0" fillId="0" borderId="32" xfId="0" applyNumberFormat="1" applyFont="1" applyBorder="1" applyAlignment="1" applyProtection="1">
      <alignment horizontal="left" vertical="center" wrapText="1"/>
      <protection locked="0"/>
    </xf>
    <xf numFmtId="0" fontId="0" fillId="37" borderId="0" xfId="0" applyNumberFormat="1" applyFont="1" applyFill="1" applyBorder="1" applyAlignment="1" applyProtection="1">
      <alignment horizontal="right" vertical="top" wrapText="1"/>
      <protection locked="0"/>
    </xf>
    <xf numFmtId="49" fontId="0" fillId="37" borderId="0" xfId="0" applyNumberFormat="1" applyFont="1" applyFill="1" applyBorder="1" applyAlignment="1" applyProtection="1">
      <alignment horizontal="left" vertical="top" wrapText="1"/>
      <protection locked="0"/>
    </xf>
    <xf numFmtId="0" fontId="0" fillId="36" borderId="47" xfId="0" applyNumberFormat="1" applyFont="1" applyFill="1" applyBorder="1" applyAlignment="1" applyProtection="1">
      <alignment horizontal="center" vertical="center" wrapText="1"/>
    </xf>
    <xf numFmtId="0" fontId="0" fillId="36" borderId="61" xfId="0" applyNumberFormat="1" applyFont="1" applyFill="1" applyBorder="1" applyAlignment="1" applyProtection="1">
      <alignment horizontal="center" vertical="center" wrapText="1"/>
    </xf>
    <xf numFmtId="0" fontId="0" fillId="36" borderId="38" xfId="0" applyNumberFormat="1" applyFont="1" applyFill="1" applyBorder="1" applyAlignment="1" applyProtection="1">
      <alignment horizontal="center" vertical="center" wrapText="1"/>
    </xf>
    <xf numFmtId="0" fontId="0" fillId="36" borderId="35" xfId="0" applyNumberFormat="1" applyFont="1" applyFill="1" applyBorder="1" applyAlignment="1" applyProtection="1">
      <alignment horizontal="center" vertical="center" wrapText="1"/>
    </xf>
    <xf numFmtId="0" fontId="0" fillId="0" borderId="71" xfId="0" applyNumberFormat="1" applyFont="1" applyFill="1" applyBorder="1" applyAlignment="1" applyProtection="1">
      <alignment horizontal="left" vertical="center" wrapText="1"/>
      <protection locked="0"/>
    </xf>
    <xf numFmtId="0" fontId="0" fillId="0" borderId="72" xfId="0" applyNumberFormat="1" applyFont="1" applyFill="1" applyBorder="1" applyAlignment="1" applyProtection="1">
      <alignment horizontal="left" vertical="center" wrapText="1"/>
      <protection locked="0"/>
    </xf>
    <xf numFmtId="0" fontId="0" fillId="0" borderId="73" xfId="0" applyNumberFormat="1" applyFont="1" applyFill="1" applyBorder="1" applyAlignment="1" applyProtection="1">
      <alignment horizontal="left" vertical="center" wrapText="1"/>
      <protection locked="0"/>
    </xf>
    <xf numFmtId="0" fontId="24" fillId="45" borderId="83" xfId="0" applyFont="1" applyFill="1" applyBorder="1" applyAlignment="1" applyProtection="1">
      <alignment horizontal="center" vertical="center" wrapText="1"/>
      <protection locked="0"/>
    </xf>
    <xf numFmtId="0" fontId="24" fillId="45" borderId="8" xfId="0" applyFont="1" applyFill="1" applyBorder="1" applyAlignment="1" applyProtection="1">
      <alignment horizontal="center" vertical="center" wrapText="1"/>
      <protection locked="0"/>
    </xf>
    <xf numFmtId="0" fontId="24" fillId="45" borderId="9" xfId="0" applyFont="1" applyFill="1" applyBorder="1" applyAlignment="1" applyProtection="1">
      <alignment horizontal="center" vertical="center" wrapText="1"/>
      <protection locked="0"/>
    </xf>
    <xf numFmtId="0" fontId="25" fillId="37" borderId="0" xfId="0" applyNumberFormat="1" applyFont="1" applyFill="1" applyBorder="1" applyAlignment="1" applyProtection="1">
      <alignment horizontal="right" vertical="top" wrapText="1"/>
      <protection locked="0"/>
    </xf>
    <xf numFmtId="0" fontId="25" fillId="37" borderId="0" xfId="0" applyFont="1" applyFill="1" applyBorder="1" applyAlignment="1" applyProtection="1">
      <alignment horizontal="center" vertical="center" wrapText="1"/>
      <protection locked="0"/>
    </xf>
    <xf numFmtId="0" fontId="56" fillId="39" borderId="8" xfId="0" applyFont="1" applyFill="1" applyBorder="1" applyAlignment="1" applyProtection="1">
      <alignment horizontal="center" vertical="center"/>
    </xf>
    <xf numFmtId="0" fontId="49" fillId="36" borderId="111" xfId="0" applyFont="1" applyFill="1" applyBorder="1" applyAlignment="1" applyProtection="1">
      <alignment horizontal="center" vertical="center"/>
    </xf>
    <xf numFmtId="0" fontId="49" fillId="36" borderId="112" xfId="0" applyFont="1" applyFill="1" applyBorder="1" applyAlignment="1" applyProtection="1">
      <alignment horizontal="center" vertical="center"/>
    </xf>
    <xf numFmtId="0" fontId="0" fillId="0" borderId="5" xfId="0" applyNumberFormat="1" applyFont="1" applyFill="1" applyBorder="1" applyAlignment="1" applyProtection="1">
      <alignment horizontal="center" vertical="center" wrapText="1"/>
      <protection locked="0"/>
    </xf>
    <xf numFmtId="0" fontId="0" fillId="0" borderId="40" xfId="0" applyNumberFormat="1" applyFont="1" applyFill="1" applyBorder="1" applyAlignment="1" applyProtection="1">
      <alignment horizontal="center" vertical="center" wrapText="1"/>
      <protection locked="0"/>
    </xf>
    <xf numFmtId="0" fontId="0" fillId="0" borderId="6" xfId="0" applyNumberFormat="1" applyFont="1" applyFill="1" applyBorder="1" applyAlignment="1" applyProtection="1">
      <alignment horizontal="center" vertical="center" wrapText="1"/>
      <protection locked="0"/>
    </xf>
    <xf numFmtId="0" fontId="0" fillId="0" borderId="50" xfId="0" applyNumberFormat="1" applyFont="1" applyFill="1" applyBorder="1" applyAlignment="1" applyProtection="1">
      <alignment horizontal="center" vertical="center" wrapText="1"/>
      <protection locked="0"/>
    </xf>
    <xf numFmtId="0" fontId="0" fillId="0" borderId="41" xfId="0" applyNumberFormat="1" applyFont="1" applyFill="1" applyBorder="1" applyAlignment="1" applyProtection="1">
      <alignment horizontal="center" vertical="center" wrapText="1"/>
      <protection locked="0"/>
    </xf>
    <xf numFmtId="0" fontId="0" fillId="0" borderId="42" xfId="0" applyNumberFormat="1" applyFont="1" applyFill="1" applyBorder="1" applyAlignment="1" applyProtection="1">
      <alignment horizontal="center" vertical="center" wrapText="1"/>
      <protection locked="0"/>
    </xf>
    <xf numFmtId="0" fontId="0" fillId="37" borderId="109" xfId="0" applyFont="1" applyFill="1" applyBorder="1" applyAlignment="1" applyProtection="1">
      <alignment horizontal="left" vertical="center" wrapText="1"/>
      <protection locked="0"/>
    </xf>
    <xf numFmtId="0" fontId="0" fillId="37" borderId="79" xfId="0" applyFont="1" applyFill="1" applyBorder="1" applyAlignment="1" applyProtection="1">
      <alignment horizontal="left" vertical="center" wrapText="1"/>
      <protection locked="0"/>
    </xf>
    <xf numFmtId="0" fontId="0" fillId="37" borderId="64" xfId="0" applyFont="1" applyFill="1" applyBorder="1" applyAlignment="1" applyProtection="1">
      <alignment horizontal="left" vertical="center" wrapText="1"/>
      <protection locked="0"/>
    </xf>
    <xf numFmtId="0" fontId="0" fillId="37" borderId="110" xfId="0" applyFont="1" applyFill="1" applyBorder="1" applyAlignment="1" applyProtection="1">
      <alignment horizontal="left" vertical="center" wrapText="1"/>
      <protection locked="0"/>
    </xf>
    <xf numFmtId="0" fontId="0" fillId="37" borderId="80" xfId="0" applyFont="1" applyFill="1" applyBorder="1" applyAlignment="1" applyProtection="1">
      <alignment horizontal="left" vertical="center" wrapText="1"/>
      <protection locked="0"/>
    </xf>
    <xf numFmtId="0" fontId="0" fillId="37" borderId="65" xfId="0" applyFont="1" applyFill="1" applyBorder="1" applyAlignment="1" applyProtection="1">
      <alignment horizontal="left" vertical="center" wrapText="1"/>
      <protection locked="0"/>
    </xf>
    <xf numFmtId="3" fontId="49" fillId="36" borderId="68" xfId="0" applyNumberFormat="1" applyFont="1" applyFill="1" applyBorder="1" applyAlignment="1" applyProtection="1">
      <alignment horizontal="right" vertical="center"/>
    </xf>
    <xf numFmtId="3" fontId="49" fillId="36" borderId="64" xfId="0" applyNumberFormat="1" applyFont="1" applyFill="1" applyBorder="1" applyAlignment="1" applyProtection="1">
      <alignment horizontal="right" vertical="center"/>
    </xf>
    <xf numFmtId="3" fontId="49" fillId="36" borderId="69" xfId="0" applyNumberFormat="1" applyFont="1" applyFill="1" applyBorder="1" applyAlignment="1" applyProtection="1">
      <alignment horizontal="right" vertical="center"/>
    </xf>
    <xf numFmtId="3" fontId="49" fillId="36" borderId="65" xfId="0" applyNumberFormat="1" applyFont="1" applyFill="1" applyBorder="1" applyAlignment="1" applyProtection="1">
      <alignment horizontal="right" vertical="center"/>
    </xf>
    <xf numFmtId="0" fontId="0" fillId="0" borderId="67" xfId="0" applyFont="1" applyFill="1" applyBorder="1" applyAlignment="1" applyProtection="1">
      <alignment horizontal="left" vertical="top" wrapText="1"/>
      <protection locked="0"/>
    </xf>
    <xf numFmtId="0" fontId="0" fillId="0" borderId="78" xfId="0" applyFont="1" applyFill="1" applyBorder="1" applyAlignment="1" applyProtection="1">
      <alignment horizontal="left" vertical="top" wrapText="1"/>
      <protection locked="0"/>
    </xf>
    <xf numFmtId="0" fontId="0" fillId="0" borderId="63" xfId="0" applyFont="1" applyFill="1" applyBorder="1" applyAlignment="1" applyProtection="1">
      <alignment horizontal="left" vertical="top" wrapText="1"/>
      <protection locked="0"/>
    </xf>
    <xf numFmtId="0" fontId="49" fillId="36" borderId="104" xfId="0" applyFont="1" applyFill="1" applyBorder="1" applyAlignment="1" applyProtection="1">
      <alignment horizontal="center" vertical="center"/>
    </xf>
    <xf numFmtId="0" fontId="49" fillId="36" borderId="39" xfId="0" applyFont="1" applyFill="1" applyBorder="1" applyAlignment="1" applyProtection="1">
      <alignment horizontal="center" vertical="center"/>
    </xf>
    <xf numFmtId="0" fontId="49" fillId="36" borderId="106" xfId="0" applyFont="1" applyFill="1" applyBorder="1" applyAlignment="1" applyProtection="1">
      <alignment horizontal="center" vertical="center"/>
    </xf>
    <xf numFmtId="0" fontId="49" fillId="36" borderId="48" xfId="0" applyFont="1" applyFill="1" applyBorder="1" applyAlignment="1" applyProtection="1">
      <alignment horizontal="center" vertical="center"/>
    </xf>
    <xf numFmtId="3" fontId="0" fillId="0" borderId="36" xfId="0" applyNumberFormat="1" applyFont="1" applyFill="1" applyBorder="1" applyAlignment="1" applyProtection="1">
      <alignment horizontal="center" vertical="center" wrapText="1"/>
      <protection locked="0"/>
    </xf>
    <xf numFmtId="0" fontId="58" fillId="0" borderId="36" xfId="0" applyNumberFormat="1" applyFont="1" applyFill="1" applyBorder="1" applyAlignment="1" applyProtection="1">
      <alignment horizontal="center" vertical="center" wrapText="1"/>
      <protection locked="0"/>
    </xf>
    <xf numFmtId="0" fontId="58" fillId="0" borderId="26" xfId="0" applyNumberFormat="1" applyFont="1" applyFill="1" applyBorder="1" applyAlignment="1" applyProtection="1">
      <alignment horizontal="center" vertical="center" wrapText="1"/>
      <protection locked="0"/>
    </xf>
    <xf numFmtId="0" fontId="28" fillId="36" borderId="23" xfId="0" applyFont="1" applyFill="1" applyBorder="1" applyAlignment="1" applyProtection="1">
      <alignment horizontal="right" vertical="top"/>
    </xf>
    <xf numFmtId="0" fontId="28" fillId="36" borderId="0" xfId="0" applyFont="1" applyFill="1" applyBorder="1" applyAlignment="1" applyProtection="1">
      <alignment horizontal="right" vertical="top"/>
    </xf>
    <xf numFmtId="0" fontId="28" fillId="36" borderId="72" xfId="0" applyFont="1" applyFill="1" applyBorder="1" applyAlignment="1" applyProtection="1">
      <alignment horizontal="right" vertical="top"/>
    </xf>
    <xf numFmtId="0" fontId="28" fillId="36" borderId="73" xfId="0" applyFont="1" applyFill="1" applyBorder="1" applyAlignment="1" applyProtection="1">
      <alignment horizontal="right" vertical="top" wrapText="1"/>
    </xf>
    <xf numFmtId="0" fontId="0" fillId="37" borderId="108" xfId="0" applyFont="1" applyFill="1" applyBorder="1" applyAlignment="1" applyProtection="1">
      <alignment horizontal="left" vertical="center" wrapText="1"/>
      <protection locked="0"/>
    </xf>
    <xf numFmtId="0" fontId="0" fillId="37" borderId="78" xfId="0" applyFont="1" applyFill="1" applyBorder="1" applyAlignment="1" applyProtection="1">
      <alignment horizontal="left" vertical="center" wrapText="1"/>
      <protection locked="0"/>
    </xf>
    <xf numFmtId="0" fontId="0" fillId="37" borderId="63" xfId="0" applyFont="1" applyFill="1" applyBorder="1" applyAlignment="1" applyProtection="1">
      <alignment horizontal="left" vertical="center" wrapText="1"/>
      <protection locked="0"/>
    </xf>
    <xf numFmtId="0" fontId="0" fillId="0" borderId="20" xfId="0" applyNumberFormat="1" applyFont="1" applyFill="1" applyBorder="1" applyAlignment="1" applyProtection="1">
      <alignment horizontal="left" vertical="center" wrapText="1"/>
      <protection locked="0"/>
    </xf>
    <xf numFmtId="0" fontId="0" fillId="0" borderId="8" xfId="0" applyNumberFormat="1" applyFont="1" applyFill="1" applyBorder="1" applyAlignment="1" applyProtection="1">
      <alignment horizontal="left" vertical="center" wrapText="1"/>
      <protection locked="0"/>
    </xf>
    <xf numFmtId="0" fontId="0" fillId="0" borderId="9" xfId="0" applyNumberFormat="1" applyFont="1" applyFill="1" applyBorder="1" applyAlignment="1" applyProtection="1">
      <alignment horizontal="left" vertical="center" wrapText="1"/>
      <protection locked="0"/>
    </xf>
    <xf numFmtId="0" fontId="0" fillId="40" borderId="87" xfId="0" applyNumberFormat="1" applyFont="1" applyFill="1" applyBorder="1" applyAlignment="1" applyProtection="1">
      <alignment horizontal="left" vertical="center" wrapText="1"/>
      <protection locked="0"/>
    </xf>
    <xf numFmtId="0" fontId="0" fillId="40" borderId="88" xfId="0" applyNumberFormat="1" applyFont="1" applyFill="1" applyBorder="1" applyAlignment="1" applyProtection="1">
      <alignment horizontal="left" vertical="center" wrapText="1"/>
      <protection locked="0"/>
    </xf>
    <xf numFmtId="0" fontId="0" fillId="40" borderId="77" xfId="0" applyNumberFormat="1" applyFont="1" applyFill="1" applyBorder="1" applyAlignment="1" applyProtection="1">
      <alignment horizontal="left" vertical="center" wrapText="1"/>
      <protection locked="0"/>
    </xf>
    <xf numFmtId="0" fontId="0" fillId="40" borderId="90" xfId="0" applyNumberFormat="1" applyFont="1" applyFill="1" applyBorder="1" applyAlignment="1" applyProtection="1">
      <alignment horizontal="left" vertical="center" wrapText="1"/>
      <protection locked="0"/>
    </xf>
    <xf numFmtId="0" fontId="0" fillId="40" borderId="92" xfId="0" applyNumberFormat="1" applyFont="1" applyFill="1" applyBorder="1" applyAlignment="1" applyProtection="1">
      <alignment horizontal="left" vertical="center" wrapText="1"/>
      <protection locked="0"/>
    </xf>
    <xf numFmtId="0" fontId="0" fillId="40" borderId="93" xfId="0" applyNumberFormat="1" applyFont="1" applyFill="1" applyBorder="1" applyAlignment="1" applyProtection="1">
      <alignment horizontal="left" vertical="center" wrapText="1"/>
      <protection locked="0"/>
    </xf>
    <xf numFmtId="0" fontId="0" fillId="37" borderId="0" xfId="0" applyFont="1" applyFill="1" applyBorder="1" applyAlignment="1" applyProtection="1">
      <alignment horizontal="left" vertical="top" wrapText="1"/>
      <protection locked="0"/>
    </xf>
    <xf numFmtId="9" fontId="0" fillId="0" borderId="6" xfId="0" applyNumberFormat="1" applyFont="1" applyFill="1" applyBorder="1" applyAlignment="1" applyProtection="1">
      <alignment horizontal="center" vertical="center" wrapText="1"/>
      <protection locked="0"/>
    </xf>
    <xf numFmtId="0" fontId="0" fillId="37" borderId="4" xfId="0" applyFont="1" applyFill="1" applyBorder="1" applyAlignment="1" applyProtection="1">
      <alignment horizontal="left" vertical="center" wrapText="1"/>
      <protection locked="0"/>
    </xf>
    <xf numFmtId="0" fontId="0" fillId="37" borderId="46" xfId="0" applyFont="1" applyFill="1" applyBorder="1" applyAlignment="1" applyProtection="1">
      <alignment horizontal="left" vertical="center" wrapText="1"/>
      <protection locked="0"/>
    </xf>
    <xf numFmtId="0" fontId="0" fillId="37" borderId="48" xfId="0" applyFont="1" applyFill="1" applyBorder="1" applyAlignment="1" applyProtection="1">
      <alignment horizontal="left" vertical="center" wrapText="1"/>
      <protection locked="0"/>
    </xf>
    <xf numFmtId="0" fontId="0" fillId="0" borderId="46" xfId="0" applyNumberFormat="1" applyFont="1" applyBorder="1" applyAlignment="1" applyProtection="1">
      <alignment horizontal="center" vertical="center" wrapText="1"/>
      <protection locked="0"/>
    </xf>
    <xf numFmtId="0" fontId="0" fillId="37" borderId="12" xfId="0" applyFont="1" applyFill="1" applyBorder="1" applyAlignment="1" applyProtection="1">
      <alignment horizontal="left" vertical="center" wrapText="1"/>
      <protection locked="0"/>
    </xf>
    <xf numFmtId="0" fontId="0" fillId="37" borderId="10" xfId="0" applyFont="1" applyFill="1" applyBorder="1" applyAlignment="1" applyProtection="1">
      <alignment horizontal="left" vertical="center" wrapText="1"/>
      <protection locked="0"/>
    </xf>
    <xf numFmtId="0" fontId="0" fillId="37" borderId="39" xfId="0" applyFont="1" applyFill="1" applyBorder="1" applyAlignment="1" applyProtection="1">
      <alignment horizontal="left" vertical="center" wrapText="1"/>
      <protection locked="0"/>
    </xf>
    <xf numFmtId="0" fontId="0" fillId="0" borderId="10" xfId="0" applyNumberFormat="1" applyFont="1" applyBorder="1" applyAlignment="1" applyProtection="1">
      <alignment horizontal="center" vertical="center" wrapText="1"/>
      <protection locked="0"/>
    </xf>
    <xf numFmtId="9" fontId="0" fillId="0" borderId="5" xfId="0" applyNumberFormat="1" applyFont="1" applyFill="1" applyBorder="1" applyAlignment="1" applyProtection="1">
      <alignment horizontal="center" vertical="center" wrapText="1"/>
      <protection locked="0"/>
    </xf>
    <xf numFmtId="9" fontId="0" fillId="0" borderId="5" xfId="0" applyNumberFormat="1" applyFont="1" applyBorder="1" applyAlignment="1" applyProtection="1">
      <alignment horizontal="center" vertical="center" wrapText="1"/>
      <protection locked="0"/>
    </xf>
    <xf numFmtId="9" fontId="0" fillId="0" borderId="6" xfId="0" applyNumberFormat="1" applyFont="1" applyBorder="1" applyAlignment="1" applyProtection="1">
      <alignment horizontal="center" vertical="center" wrapText="1"/>
      <protection locked="0"/>
    </xf>
    <xf numFmtId="165" fontId="0" fillId="0" borderId="36" xfId="93" applyFont="1" applyFill="1" applyBorder="1" applyAlignment="1" applyProtection="1">
      <alignment horizontal="center" vertical="center" wrapText="1"/>
      <protection locked="0"/>
    </xf>
    <xf numFmtId="165" fontId="0" fillId="0" borderId="28" xfId="93" applyFont="1" applyFill="1" applyBorder="1" applyAlignment="1" applyProtection="1">
      <alignment horizontal="center" vertical="center" wrapText="1"/>
      <protection locked="0"/>
    </xf>
    <xf numFmtId="165" fontId="0" fillId="0" borderId="26" xfId="93" applyFont="1" applyFill="1" applyBorder="1" applyAlignment="1" applyProtection="1">
      <alignment horizontal="center" vertical="center" wrapText="1"/>
      <protection locked="0"/>
    </xf>
    <xf numFmtId="169" fontId="58" fillId="0" borderId="36" xfId="93" applyNumberFormat="1" applyFont="1" applyFill="1" applyBorder="1" applyAlignment="1" applyProtection="1">
      <alignment horizontal="center" vertical="center" wrapText="1"/>
    </xf>
    <xf numFmtId="169" fontId="58" fillId="0" borderId="26" xfId="93" applyNumberFormat="1" applyFont="1" applyFill="1" applyBorder="1" applyAlignment="1" applyProtection="1">
      <alignment horizontal="center" vertical="center" wrapText="1"/>
    </xf>
    <xf numFmtId="0" fontId="0" fillId="37" borderId="8" xfId="0" applyFont="1" applyFill="1" applyBorder="1" applyAlignment="1" applyProtection="1">
      <alignment horizontal="left" vertical="center" wrapText="1"/>
    </xf>
    <xf numFmtId="0" fontId="0" fillId="0" borderId="8" xfId="0" applyFont="1" applyFill="1" applyBorder="1" applyAlignment="1" applyProtection="1">
      <alignment horizontal="left" vertical="center" wrapText="1"/>
    </xf>
    <xf numFmtId="169" fontId="0" fillId="0" borderId="36" xfId="93" applyNumberFormat="1" applyFont="1" applyFill="1" applyBorder="1" applyAlignment="1" applyProtection="1">
      <alignment horizontal="center" vertical="center" wrapText="1"/>
    </xf>
    <xf numFmtId="169" fontId="0" fillId="0" borderId="26" xfId="93" applyNumberFormat="1" applyFont="1" applyFill="1" applyBorder="1" applyAlignment="1" applyProtection="1">
      <alignment horizontal="center" vertical="center" wrapText="1"/>
    </xf>
    <xf numFmtId="0" fontId="0" fillId="0" borderId="67" xfId="0" applyNumberFormat="1" applyFont="1" applyBorder="1" applyAlignment="1" applyProtection="1">
      <alignment horizontal="left" vertical="center" wrapText="1"/>
      <protection locked="0"/>
    </xf>
    <xf numFmtId="0" fontId="0" fillId="0" borderId="78" xfId="0" applyNumberFormat="1" applyFont="1" applyBorder="1" applyAlignment="1" applyProtection="1">
      <alignment horizontal="left" vertical="center" wrapText="1"/>
      <protection locked="0"/>
    </xf>
    <xf numFmtId="0" fontId="0" fillId="0" borderId="63" xfId="0" applyNumberFormat="1" applyFont="1" applyBorder="1" applyAlignment="1" applyProtection="1">
      <alignment horizontal="left" vertical="center" wrapText="1"/>
      <protection locked="0"/>
    </xf>
    <xf numFmtId="0" fontId="0" fillId="36" borderId="68" xfId="0" applyNumberFormat="1" applyFont="1" applyFill="1" applyBorder="1" applyAlignment="1" applyProtection="1">
      <alignment horizontal="left" vertical="center" wrapText="1"/>
    </xf>
    <xf numFmtId="0" fontId="0" fillId="36" borderId="79" xfId="0" applyNumberFormat="1" applyFont="1" applyFill="1" applyBorder="1" applyAlignment="1" applyProtection="1">
      <alignment horizontal="left" vertical="center" wrapText="1"/>
    </xf>
    <xf numFmtId="0" fontId="0" fillId="36" borderId="64" xfId="0" applyNumberFormat="1" applyFont="1" applyFill="1" applyBorder="1" applyAlignment="1" applyProtection="1">
      <alignment horizontal="left" vertical="center" wrapText="1"/>
    </xf>
    <xf numFmtId="0" fontId="0" fillId="37" borderId="68" xfId="0" applyNumberFormat="1" applyFont="1" applyFill="1" applyBorder="1" applyAlignment="1" applyProtection="1">
      <alignment horizontal="left" vertical="center" wrapText="1"/>
      <protection locked="0"/>
    </xf>
    <xf numFmtId="0" fontId="0" fillId="37" borderId="79" xfId="0" applyNumberFormat="1" applyFont="1" applyFill="1" applyBorder="1" applyAlignment="1" applyProtection="1">
      <alignment horizontal="left" vertical="center" wrapText="1"/>
      <protection locked="0"/>
    </xf>
    <xf numFmtId="0" fontId="0" fillId="37" borderId="64" xfId="0" applyNumberFormat="1" applyFont="1" applyFill="1" applyBorder="1" applyAlignment="1" applyProtection="1">
      <alignment horizontal="left" vertical="center" wrapText="1"/>
      <protection locked="0"/>
    </xf>
    <xf numFmtId="0" fontId="0" fillId="0" borderId="69" xfId="0" applyNumberFormat="1" applyFont="1" applyBorder="1" applyAlignment="1" applyProtection="1">
      <alignment horizontal="left" vertical="center" wrapText="1"/>
      <protection locked="0"/>
    </xf>
    <xf numFmtId="0" fontId="0" fillId="0" borderId="80" xfId="0" applyNumberFormat="1" applyFont="1" applyBorder="1" applyAlignment="1" applyProtection="1">
      <alignment horizontal="left" vertical="center" wrapText="1"/>
      <protection locked="0"/>
    </xf>
    <xf numFmtId="0" fontId="0" fillId="0" borderId="65" xfId="0" applyNumberFormat="1" applyFont="1" applyBorder="1" applyAlignment="1" applyProtection="1">
      <alignment horizontal="left" vertical="center" wrapText="1"/>
      <protection locked="0"/>
    </xf>
    <xf numFmtId="0" fontId="0" fillId="0" borderId="88" xfId="0" applyFont="1" applyFill="1" applyBorder="1" applyAlignment="1" applyProtection="1">
      <alignment horizontal="center" vertical="center" wrapText="1"/>
      <protection locked="0"/>
    </xf>
    <xf numFmtId="0" fontId="0" fillId="0" borderId="90" xfId="0" applyFont="1" applyFill="1" applyBorder="1" applyAlignment="1" applyProtection="1">
      <alignment horizontal="center" vertical="center" wrapText="1"/>
      <protection locked="0"/>
    </xf>
    <xf numFmtId="0" fontId="0" fillId="0" borderId="93" xfId="0" applyFont="1" applyFill="1" applyBorder="1" applyAlignment="1" applyProtection="1">
      <alignment horizontal="center" vertical="center" wrapText="1"/>
      <protection locked="0"/>
    </xf>
    <xf numFmtId="0" fontId="0" fillId="37" borderId="20" xfId="0" applyFont="1" applyFill="1" applyBorder="1" applyAlignment="1" applyProtection="1">
      <alignment horizontal="left" vertical="center" wrapText="1"/>
    </xf>
    <xf numFmtId="0" fontId="0" fillId="37" borderId="132" xfId="0" applyFont="1" applyFill="1" applyBorder="1" applyAlignment="1" applyProtection="1">
      <alignment horizontal="left" vertical="center" wrapText="1"/>
      <protection locked="0"/>
    </xf>
    <xf numFmtId="0" fontId="0" fillId="37" borderId="133" xfId="0" applyFont="1" applyFill="1" applyBorder="1" applyAlignment="1" applyProtection="1">
      <alignment horizontal="left" vertical="center" wrapText="1"/>
      <protection locked="0"/>
    </xf>
    <xf numFmtId="0" fontId="0" fillId="37" borderId="134" xfId="0" applyFont="1" applyFill="1" applyBorder="1" applyAlignment="1" applyProtection="1">
      <alignment horizontal="left" vertical="center" wrapText="1"/>
      <protection locked="0"/>
    </xf>
    <xf numFmtId="0" fontId="0" fillId="0" borderId="104" xfId="0" applyFont="1" applyBorder="1" applyAlignment="1" applyProtection="1">
      <alignment horizontal="left" vertical="center" wrapText="1"/>
      <protection locked="0"/>
    </xf>
    <xf numFmtId="0" fontId="0" fillId="0" borderId="105" xfId="0" applyFont="1" applyBorder="1" applyAlignment="1" applyProtection="1">
      <alignment horizontal="left" vertical="center" wrapText="1"/>
      <protection locked="0"/>
    </xf>
    <xf numFmtId="0" fontId="0" fillId="0" borderId="106" xfId="0" applyFont="1" applyBorder="1" applyAlignment="1" applyProtection="1">
      <alignment horizontal="left" vertical="center" wrapText="1"/>
      <protection locked="0"/>
    </xf>
    <xf numFmtId="0" fontId="0" fillId="0" borderId="107" xfId="0" applyFont="1" applyBorder="1" applyAlignment="1" applyProtection="1">
      <alignment horizontal="left" vertical="center" wrapText="1"/>
      <protection locked="0"/>
    </xf>
    <xf numFmtId="0" fontId="0" fillId="0" borderId="114" xfId="0" applyFont="1" applyBorder="1" applyAlignment="1" applyProtection="1">
      <alignment horizontal="left" vertical="center" wrapText="1"/>
      <protection locked="0"/>
    </xf>
    <xf numFmtId="0" fontId="0" fillId="0" borderId="113" xfId="0" applyFont="1" applyBorder="1" applyAlignment="1" applyProtection="1">
      <alignment horizontal="left" vertical="center" wrapText="1"/>
      <protection locked="0"/>
    </xf>
    <xf numFmtId="0" fontId="0" fillId="0" borderId="115" xfId="0" applyFont="1" applyBorder="1" applyAlignment="1" applyProtection="1">
      <alignment horizontal="left" vertical="center" wrapText="1"/>
      <protection locked="0"/>
    </xf>
    <xf numFmtId="0" fontId="0" fillId="37" borderId="102" xfId="0" applyFont="1" applyFill="1" applyBorder="1" applyAlignment="1" applyProtection="1">
      <alignment horizontal="left" vertical="center" wrapText="1"/>
      <protection locked="0"/>
    </xf>
    <xf numFmtId="0" fontId="0" fillId="37" borderId="103" xfId="0" applyFont="1" applyFill="1" applyBorder="1" applyAlignment="1" applyProtection="1">
      <alignment horizontal="left" vertical="center" wrapText="1"/>
      <protection locked="0"/>
    </xf>
    <xf numFmtId="0" fontId="0" fillId="0" borderId="131" xfId="92" applyNumberFormat="1" applyFont="1" applyFill="1" applyBorder="1" applyAlignment="1" applyProtection="1">
      <alignment horizontal="left" vertical="top" wrapText="1"/>
      <protection locked="0"/>
    </xf>
    <xf numFmtId="0" fontId="58" fillId="37" borderId="96" xfId="0" applyFont="1" applyFill="1" applyBorder="1" applyAlignment="1" applyProtection="1">
      <alignment horizontal="left" vertical="center" wrapText="1"/>
      <protection locked="0"/>
    </xf>
    <xf numFmtId="0" fontId="84" fillId="37" borderId="88" xfId="0" applyFont="1" applyFill="1" applyBorder="1" applyAlignment="1" applyProtection="1">
      <alignment horizontal="left" vertical="center" wrapText="1"/>
      <protection locked="0"/>
    </xf>
    <xf numFmtId="0" fontId="58" fillId="37" borderId="88" xfId="0" applyFont="1" applyFill="1" applyBorder="1" applyAlignment="1" applyProtection="1">
      <alignment horizontal="left" vertical="center" wrapText="1"/>
      <protection locked="0"/>
    </xf>
    <xf numFmtId="0" fontId="58" fillId="37" borderId="90" xfId="0" applyFont="1" applyFill="1" applyBorder="1" applyAlignment="1" applyProtection="1">
      <alignment horizontal="left" vertical="center" wrapText="1"/>
      <protection locked="0"/>
    </xf>
    <xf numFmtId="0" fontId="58" fillId="37" borderId="93" xfId="0" applyFont="1" applyFill="1" applyBorder="1" applyAlignment="1" applyProtection="1">
      <alignment horizontal="left" vertical="center" wrapText="1"/>
      <protection locked="0"/>
    </xf>
    <xf numFmtId="0" fontId="26" fillId="0" borderId="117" xfId="0" applyFont="1" applyBorder="1" applyAlignment="1">
      <alignment horizontal="left" vertical="center" wrapText="1"/>
    </xf>
    <xf numFmtId="0" fontId="26" fillId="0" borderId="118" xfId="0" applyFont="1" applyBorder="1" applyAlignment="1">
      <alignment horizontal="left" vertical="center" wrapText="1"/>
    </xf>
    <xf numFmtId="0" fontId="26" fillId="0" borderId="120" xfId="0" applyFont="1" applyBorder="1" applyAlignment="1">
      <alignment horizontal="left" vertical="center" wrapText="1"/>
    </xf>
    <xf numFmtId="0" fontId="26" fillId="0" borderId="0" xfId="0" applyFont="1" applyBorder="1" applyAlignment="1">
      <alignment horizontal="left" vertical="center" wrapText="1"/>
    </xf>
    <xf numFmtId="0" fontId="26" fillId="0" borderId="122" xfId="0" applyFont="1" applyBorder="1" applyAlignment="1">
      <alignment horizontal="left" vertical="center" wrapText="1"/>
    </xf>
    <xf numFmtId="0" fontId="26" fillId="0" borderId="123" xfId="0" applyFont="1" applyBorder="1" applyAlignment="1">
      <alignment horizontal="left" vertical="center" wrapText="1"/>
    </xf>
    <xf numFmtId="0" fontId="53" fillId="0" borderId="117" xfId="0" applyFont="1" applyBorder="1" applyAlignment="1">
      <alignment horizontal="center" vertical="center" wrapText="1"/>
    </xf>
    <xf numFmtId="0" fontId="53" fillId="0" borderId="118" xfId="0" applyFont="1" applyBorder="1" applyAlignment="1">
      <alignment horizontal="center" vertical="center" wrapText="1"/>
    </xf>
    <xf numFmtId="0" fontId="53" fillId="0" borderId="119" xfId="0" applyFont="1" applyBorder="1" applyAlignment="1">
      <alignment horizontal="center" vertical="center" wrapText="1"/>
    </xf>
    <xf numFmtId="0" fontId="53" fillId="0" borderId="120" xfId="0" applyFont="1" applyBorder="1" applyAlignment="1">
      <alignment horizontal="center" vertical="center" wrapText="1"/>
    </xf>
    <xf numFmtId="0" fontId="53" fillId="0" borderId="0" xfId="0" applyFont="1" applyBorder="1" applyAlignment="1">
      <alignment horizontal="center" vertical="center" wrapText="1"/>
    </xf>
    <xf numFmtId="0" fontId="53" fillId="0" borderId="121" xfId="0" applyFont="1" applyBorder="1" applyAlignment="1">
      <alignment horizontal="center" vertical="center" wrapText="1"/>
    </xf>
    <xf numFmtId="0" fontId="53" fillId="0" borderId="122" xfId="0" applyFont="1" applyBorder="1" applyAlignment="1">
      <alignment horizontal="center" vertical="center" wrapText="1"/>
    </xf>
    <xf numFmtId="0" fontId="53" fillId="0" borderId="123" xfId="0" applyFont="1" applyBorder="1" applyAlignment="1">
      <alignment horizontal="center" vertical="center" wrapText="1"/>
    </xf>
    <xf numFmtId="0" fontId="53" fillId="0" borderId="124" xfId="0" applyFont="1" applyBorder="1" applyAlignment="1">
      <alignment horizontal="center" vertical="center" wrapText="1"/>
    </xf>
    <xf numFmtId="0" fontId="70" fillId="0" borderId="16" xfId="0" applyFont="1" applyBorder="1" applyAlignment="1">
      <alignment horizontal="left" vertical="center" wrapText="1"/>
    </xf>
    <xf numFmtId="0" fontId="0" fillId="0" borderId="128" xfId="0" applyNumberFormat="1" applyFont="1" applyFill="1" applyBorder="1" applyAlignment="1" applyProtection="1">
      <alignment horizontal="center" vertical="center" wrapText="1"/>
      <protection locked="0"/>
    </xf>
    <xf numFmtId="0" fontId="0" fillId="0" borderId="129" xfId="0" applyNumberFormat="1" applyFont="1" applyFill="1" applyBorder="1" applyAlignment="1" applyProtection="1">
      <alignment horizontal="center" vertical="center" wrapText="1"/>
      <protection locked="0"/>
    </xf>
    <xf numFmtId="0" fontId="0" fillId="0" borderId="130" xfId="0" applyNumberFormat="1" applyFont="1" applyFill="1" applyBorder="1" applyAlignment="1" applyProtection="1">
      <alignment horizontal="center" vertical="center" wrapText="1"/>
      <protection locked="0"/>
    </xf>
    <xf numFmtId="167" fontId="0" fillId="0" borderId="85" xfId="83" applyNumberFormat="1" applyFont="1" applyFill="1" applyBorder="1" applyAlignment="1" applyProtection="1">
      <alignment horizontal="center" vertical="center" wrapText="1"/>
      <protection locked="0"/>
    </xf>
    <xf numFmtId="167" fontId="0" fillId="0" borderId="86" xfId="83" applyNumberFormat="1" applyFont="1" applyFill="1" applyBorder="1" applyAlignment="1" applyProtection="1">
      <alignment horizontal="center" vertical="center" wrapText="1"/>
      <protection locked="0"/>
    </xf>
    <xf numFmtId="0" fontId="0" fillId="37" borderId="128" xfId="0" quotePrefix="1" applyFont="1" applyFill="1" applyBorder="1" applyAlignment="1" applyProtection="1">
      <alignment horizontal="left" vertical="center" wrapText="1"/>
      <protection locked="0"/>
    </xf>
    <xf numFmtId="0" fontId="85" fillId="37" borderId="128" xfId="0" applyFont="1" applyFill="1" applyBorder="1" applyAlignment="1" applyProtection="1">
      <alignment horizontal="left" vertical="center" wrapText="1"/>
      <protection locked="0"/>
    </xf>
    <xf numFmtId="3" fontId="0" fillId="37" borderId="102" xfId="0" applyNumberFormat="1" applyFont="1" applyFill="1" applyBorder="1" applyAlignment="1" applyProtection="1">
      <alignment horizontal="left" vertical="center" wrapText="1"/>
      <protection locked="0"/>
    </xf>
    <xf numFmtId="3" fontId="0" fillId="37" borderId="103" xfId="0" applyNumberFormat="1" applyFont="1" applyFill="1" applyBorder="1" applyAlignment="1" applyProtection="1">
      <alignment horizontal="left" vertical="center" wrapText="1"/>
      <protection locked="0"/>
    </xf>
    <xf numFmtId="3" fontId="0" fillId="0" borderId="104" xfId="66" applyNumberFormat="1" applyFont="1" applyFill="1" applyBorder="1" applyAlignment="1" applyProtection="1">
      <alignment horizontal="right" vertical="center" wrapText="1"/>
      <protection locked="0"/>
    </xf>
    <xf numFmtId="3" fontId="0" fillId="0" borderId="105" xfId="66" applyNumberFormat="1" applyFont="1" applyFill="1" applyBorder="1" applyAlignment="1" applyProtection="1">
      <alignment horizontal="right" vertical="center" wrapText="1"/>
      <protection locked="0"/>
    </xf>
    <xf numFmtId="3" fontId="0" fillId="37" borderId="104" xfId="66" applyNumberFormat="1" applyFont="1" applyFill="1" applyBorder="1" applyAlignment="1" applyProtection="1">
      <alignment horizontal="right" vertical="center" wrapText="1"/>
      <protection locked="0"/>
    </xf>
    <xf numFmtId="3" fontId="0" fillId="37" borderId="105" xfId="66" applyNumberFormat="1" applyFont="1" applyFill="1" applyBorder="1" applyAlignment="1" applyProtection="1">
      <alignment horizontal="right" vertical="center" wrapText="1"/>
      <protection locked="0"/>
    </xf>
    <xf numFmtId="3" fontId="0" fillId="37" borderId="99" xfId="66" applyNumberFormat="1" applyFont="1" applyFill="1" applyBorder="1" applyAlignment="1" applyProtection="1">
      <alignment horizontal="right" vertical="center" wrapText="1"/>
      <protection locked="0"/>
    </xf>
    <xf numFmtId="3" fontId="0" fillId="37" borderId="98" xfId="66" applyNumberFormat="1" applyFont="1" applyFill="1" applyBorder="1" applyAlignment="1" applyProtection="1">
      <alignment horizontal="right" vertical="center" wrapText="1"/>
      <protection locked="0"/>
    </xf>
    <xf numFmtId="3" fontId="0" fillId="0" borderId="102" xfId="66" applyNumberFormat="1" applyFont="1" applyFill="1" applyBorder="1" applyAlignment="1" applyProtection="1">
      <alignment horizontal="right" vertical="center" wrapText="1"/>
      <protection locked="0"/>
    </xf>
    <xf numFmtId="3" fontId="0" fillId="0" borderId="103" xfId="66" applyNumberFormat="1" applyFont="1" applyFill="1" applyBorder="1" applyAlignment="1" applyProtection="1">
      <alignment horizontal="right" vertical="center" wrapText="1"/>
      <protection locked="0"/>
    </xf>
    <xf numFmtId="3" fontId="0" fillId="37" borderId="102" xfId="66" applyNumberFormat="1" applyFont="1" applyFill="1" applyBorder="1" applyAlignment="1" applyProtection="1">
      <alignment horizontal="right" vertical="center" wrapText="1"/>
      <protection locked="0"/>
    </xf>
    <xf numFmtId="3" fontId="0" fillId="37" borderId="103" xfId="66" applyNumberFormat="1" applyFont="1" applyFill="1" applyBorder="1" applyAlignment="1" applyProtection="1">
      <alignment horizontal="right" vertical="center" wrapText="1"/>
      <protection locked="0"/>
    </xf>
    <xf numFmtId="0" fontId="24" fillId="0" borderId="83" xfId="0" applyFont="1" applyFill="1" applyBorder="1" applyAlignment="1" applyProtection="1">
      <alignment horizontal="center" vertical="center" wrapText="1"/>
      <protection locked="0"/>
    </xf>
    <xf numFmtId="0" fontId="24" fillId="0" borderId="8" xfId="0" applyFont="1" applyFill="1" applyBorder="1" applyAlignment="1" applyProtection="1">
      <alignment horizontal="center" vertical="center" wrapText="1"/>
      <protection locked="0"/>
    </xf>
    <xf numFmtId="0" fontId="24" fillId="0" borderId="9" xfId="0" applyFont="1" applyFill="1" applyBorder="1" applyAlignment="1" applyProtection="1">
      <alignment horizontal="center" vertical="center" wrapText="1"/>
      <protection locked="0"/>
    </xf>
    <xf numFmtId="0" fontId="24" fillId="0" borderId="117" xfId="0" applyFont="1" applyBorder="1" applyAlignment="1">
      <alignment horizontal="left" vertical="center" wrapText="1"/>
    </xf>
    <xf numFmtId="0" fontId="24" fillId="0" borderId="118" xfId="0" applyFont="1" applyBorder="1" applyAlignment="1">
      <alignment horizontal="left" vertical="center" wrapText="1"/>
    </xf>
    <xf numFmtId="0" fontId="24" fillId="0" borderId="120" xfId="0" applyFont="1" applyBorder="1" applyAlignment="1">
      <alignment horizontal="left" vertical="center" wrapText="1"/>
    </xf>
    <xf numFmtId="0" fontId="24" fillId="0" borderId="0" xfId="0" applyFont="1" applyBorder="1" applyAlignment="1">
      <alignment horizontal="left" vertical="center" wrapText="1"/>
    </xf>
    <xf numFmtId="0" fontId="24" fillId="0" borderId="122" xfId="0" applyFont="1" applyBorder="1" applyAlignment="1">
      <alignment horizontal="left" vertical="center" wrapText="1"/>
    </xf>
    <xf numFmtId="0" fontId="24" fillId="0" borderId="123" xfId="0" applyFont="1" applyBorder="1" applyAlignment="1">
      <alignment horizontal="left" vertical="center" wrapText="1"/>
    </xf>
    <xf numFmtId="0" fontId="54" fillId="35" borderId="1" xfId="0" applyFont="1" applyFill="1" applyBorder="1" applyAlignment="1" applyProtection="1">
      <alignment horizontal="center" vertical="center" wrapText="1"/>
    </xf>
    <xf numFmtId="0" fontId="55" fillId="36" borderId="1" xfId="0" applyNumberFormat="1" applyFont="1" applyFill="1" applyBorder="1" applyAlignment="1" applyProtection="1">
      <alignment horizontal="center" vertical="center" wrapText="1"/>
    </xf>
    <xf numFmtId="0" fontId="24" fillId="0" borderId="119" xfId="0" applyFont="1" applyBorder="1" applyAlignment="1">
      <alignment horizontal="left" vertical="center" wrapText="1"/>
    </xf>
    <xf numFmtId="0" fontId="24" fillId="0" borderId="121" xfId="0" applyFont="1" applyBorder="1" applyAlignment="1">
      <alignment horizontal="left" vertical="center" wrapText="1"/>
    </xf>
    <xf numFmtId="0" fontId="24" fillId="0" borderId="124" xfId="0" applyFont="1" applyBorder="1" applyAlignment="1">
      <alignment horizontal="left" vertical="center" wrapText="1"/>
    </xf>
    <xf numFmtId="0" fontId="25" fillId="2" borderId="1" xfId="76" applyFont="1" applyFill="1" applyBorder="1" applyAlignment="1" applyProtection="1">
      <alignment horizontal="left" vertical="center"/>
    </xf>
    <xf numFmtId="0" fontId="25" fillId="2" borderId="2" xfId="76" applyFont="1" applyFill="1" applyBorder="1" applyAlignment="1" applyProtection="1">
      <alignment horizontal="left" vertical="center"/>
    </xf>
    <xf numFmtId="0" fontId="25" fillId="2" borderId="21" xfId="76" applyFont="1" applyFill="1" applyBorder="1" applyAlignment="1" applyProtection="1">
      <alignment horizontal="left" vertical="center"/>
    </xf>
    <xf numFmtId="0" fontId="1" fillId="0" borderId="0" xfId="103" applyFont="1"/>
    <xf numFmtId="0" fontId="95" fillId="48" borderId="135" xfId="103" applyFont="1" applyFill="1" applyBorder="1" applyAlignment="1"/>
    <xf numFmtId="0" fontId="95" fillId="48" borderId="136" xfId="103" applyFont="1" applyFill="1" applyBorder="1" applyAlignment="1"/>
    <xf numFmtId="0" fontId="95" fillId="48" borderId="137" xfId="103" applyFont="1" applyFill="1" applyBorder="1" applyAlignment="1"/>
    <xf numFmtId="0" fontId="96" fillId="0" borderId="0" xfId="103" applyFont="1"/>
    <xf numFmtId="0" fontId="95" fillId="48" borderId="138" xfId="103" applyFont="1" applyFill="1" applyBorder="1" applyAlignment="1">
      <alignment vertical="center" wrapText="1"/>
    </xf>
    <xf numFmtId="0" fontId="95" fillId="48" borderId="139" xfId="103" applyFont="1" applyFill="1" applyBorder="1" applyAlignment="1">
      <alignment horizontal="center" vertical="center" wrapText="1"/>
    </xf>
    <xf numFmtId="0" fontId="95" fillId="48" borderId="140" xfId="103" applyFont="1" applyFill="1" applyBorder="1" applyAlignment="1">
      <alignment horizontal="center" vertical="center" wrapText="1"/>
    </xf>
    <xf numFmtId="0" fontId="95" fillId="49" borderId="141" xfId="103" applyFont="1" applyFill="1" applyBorder="1" applyAlignment="1">
      <alignment vertical="center" wrapText="1"/>
    </xf>
    <xf numFmtId="0" fontId="97" fillId="0" borderId="116" xfId="103" applyFont="1" applyBorder="1" applyAlignment="1">
      <alignment horizontal="center" vertical="center" wrapText="1"/>
    </xf>
    <xf numFmtId="0" fontId="1" fillId="0" borderId="21" xfId="103" applyFont="1" applyBorder="1" applyAlignment="1">
      <alignment horizontal="center"/>
    </xf>
    <xf numFmtId="0" fontId="97" fillId="0" borderId="21" xfId="103" applyFont="1" applyBorder="1" applyAlignment="1">
      <alignment horizontal="center" vertical="center" wrapText="1"/>
    </xf>
    <xf numFmtId="4" fontId="97" fillId="0" borderId="142" xfId="103" applyNumberFormat="1" applyFont="1" applyBorder="1" applyAlignment="1">
      <alignment vertical="center" wrapText="1"/>
    </xf>
    <xf numFmtId="0" fontId="93" fillId="0" borderId="0" xfId="103" applyFont="1"/>
    <xf numFmtId="172" fontId="93" fillId="0" borderId="21" xfId="103" applyNumberFormat="1" applyFont="1" applyBorder="1" applyAlignment="1">
      <alignment horizontal="center" vertical="center" wrapText="1"/>
    </xf>
    <xf numFmtId="4" fontId="97" fillId="50" borderId="142" xfId="103" applyNumberFormat="1" applyFont="1" applyFill="1" applyBorder="1" applyAlignment="1">
      <alignment vertical="center" wrapText="1"/>
    </xf>
    <xf numFmtId="0" fontId="0" fillId="0" borderId="21" xfId="103" applyFont="1" applyBorder="1" applyAlignment="1">
      <alignment horizontal="center"/>
    </xf>
    <xf numFmtId="0" fontId="93" fillId="0" borderId="21" xfId="103" applyFont="1" applyFill="1" applyBorder="1" applyAlignment="1">
      <alignment horizontal="center" vertical="center" wrapText="1"/>
    </xf>
    <xf numFmtId="0" fontId="95" fillId="48" borderId="143" xfId="103" applyFont="1" applyFill="1" applyBorder="1"/>
    <xf numFmtId="0" fontId="95" fillId="48" borderId="144" xfId="103" applyFont="1" applyFill="1" applyBorder="1" applyAlignment="1">
      <alignment vertical="center" wrapText="1"/>
    </xf>
    <xf numFmtId="0" fontId="95" fillId="48" borderId="144" xfId="103" applyFont="1" applyFill="1" applyBorder="1" applyAlignment="1">
      <alignment horizontal="center" vertical="center" wrapText="1"/>
    </xf>
    <xf numFmtId="4" fontId="95" fillId="48" borderId="145" xfId="103" applyNumberFormat="1" applyFont="1" applyFill="1" applyBorder="1" applyAlignment="1">
      <alignment vertical="center" wrapText="1"/>
    </xf>
    <xf numFmtId="0" fontId="1" fillId="0" borderId="0" xfId="103" applyFont="1" applyAlignment="1">
      <alignment vertical="center"/>
    </xf>
    <xf numFmtId="0" fontId="98" fillId="51" borderId="0" xfId="104" applyFont="1" applyFill="1" applyBorder="1" applyAlignment="1"/>
    <xf numFmtId="0" fontId="1" fillId="52" borderId="116" xfId="103" applyFont="1" applyFill="1" applyBorder="1" applyAlignment="1">
      <alignment vertical="center" wrapText="1"/>
    </xf>
    <xf numFmtId="0" fontId="94" fillId="52" borderId="116" xfId="103" applyFont="1" applyFill="1" applyBorder="1" applyAlignment="1">
      <alignment horizontal="center" vertical="center" wrapText="1"/>
    </xf>
    <xf numFmtId="0" fontId="0" fillId="0" borderId="116" xfId="103" applyFont="1" applyBorder="1" applyAlignment="1">
      <alignment vertical="center" wrapText="1"/>
    </xf>
    <xf numFmtId="0" fontId="1" fillId="0" borderId="116" xfId="103" applyFont="1" applyBorder="1" applyAlignment="1">
      <alignment vertical="center"/>
    </xf>
    <xf numFmtId="0" fontId="1" fillId="0" borderId="116" xfId="103" applyFont="1" applyBorder="1" applyAlignment="1">
      <alignment horizontal="right" vertical="center"/>
    </xf>
    <xf numFmtId="173" fontId="1" fillId="0" borderId="116" xfId="105" applyFont="1" applyBorder="1" applyAlignment="1">
      <alignment horizontal="right" vertical="center"/>
    </xf>
    <xf numFmtId="0" fontId="1" fillId="0" borderId="116" xfId="103" applyFont="1" applyBorder="1" applyAlignment="1">
      <alignment vertical="center" wrapText="1"/>
    </xf>
    <xf numFmtId="0" fontId="1" fillId="52" borderId="127" xfId="103" applyFont="1" applyFill="1" applyBorder="1" applyAlignment="1">
      <alignment vertical="center" wrapText="1"/>
    </xf>
    <xf numFmtId="0" fontId="94" fillId="52" borderId="124" xfId="103" applyFont="1" applyFill="1" applyBorder="1" applyAlignment="1">
      <alignment horizontal="center" vertical="center" wrapText="1"/>
    </xf>
    <xf numFmtId="0" fontId="1" fillId="0" borderId="127" xfId="103" applyFont="1" applyBorder="1" applyAlignment="1">
      <alignment vertical="center" wrapText="1"/>
    </xf>
    <xf numFmtId="0" fontId="1" fillId="0" borderId="124" xfId="103" applyFont="1" applyBorder="1" applyAlignment="1">
      <alignment vertical="center"/>
    </xf>
    <xf numFmtId="0" fontId="1" fillId="0" borderId="124" xfId="103" applyFont="1" applyBorder="1" applyAlignment="1">
      <alignment horizontal="right" vertical="center"/>
    </xf>
    <xf numFmtId="173" fontId="1" fillId="0" borderId="124" xfId="105" applyFont="1" applyBorder="1" applyAlignment="1">
      <alignment horizontal="right" vertical="center"/>
    </xf>
    <xf numFmtId="0" fontId="1" fillId="0" borderId="135" xfId="103" applyFont="1" applyBorder="1" applyAlignment="1">
      <alignment vertical="center" wrapText="1"/>
    </xf>
    <xf numFmtId="0" fontId="1" fillId="0" borderId="136" xfId="103" applyFont="1" applyBorder="1" applyAlignment="1">
      <alignment vertical="center" wrapText="1"/>
    </xf>
    <xf numFmtId="0" fontId="1" fillId="0" borderId="146" xfId="103" applyFont="1" applyBorder="1" applyAlignment="1">
      <alignment vertical="center" wrapText="1"/>
    </xf>
    <xf numFmtId="0" fontId="1" fillId="0" borderId="0" xfId="103" applyFont="1" applyAlignment="1">
      <alignment vertical="center" wrapText="1"/>
    </xf>
    <xf numFmtId="0" fontId="1" fillId="0" borderId="0" xfId="103" applyFont="1" applyBorder="1"/>
    <xf numFmtId="0" fontId="1" fillId="0" borderId="0" xfId="0" applyFont="1"/>
    <xf numFmtId="0" fontId="95" fillId="53" borderId="116" xfId="0" applyFont="1" applyFill="1" applyBorder="1" applyAlignment="1"/>
    <xf numFmtId="0" fontId="95" fillId="53" borderId="116" xfId="0" applyFont="1" applyFill="1" applyBorder="1" applyAlignment="1">
      <alignment horizontal="left" vertical="center"/>
    </xf>
    <xf numFmtId="0" fontId="95" fillId="53" borderId="116" xfId="0" applyFont="1" applyFill="1" applyBorder="1" applyAlignment="1">
      <alignment horizontal="left"/>
    </xf>
    <xf numFmtId="0" fontId="95" fillId="0" borderId="0" xfId="0" applyFont="1" applyBorder="1" applyAlignment="1">
      <alignment vertical="center" wrapText="1"/>
    </xf>
    <xf numFmtId="0" fontId="95" fillId="53" borderId="116" xfId="0" applyFont="1" applyFill="1" applyBorder="1" applyAlignment="1">
      <alignment vertical="center" wrapText="1"/>
    </xf>
    <xf numFmtId="0" fontId="95" fillId="53" borderId="116" xfId="0" applyFont="1" applyFill="1" applyBorder="1" applyAlignment="1">
      <alignment horizontal="center" vertical="center" wrapText="1"/>
    </xf>
    <xf numFmtId="0" fontId="95" fillId="49" borderId="116" xfId="0" applyFont="1" applyFill="1" applyBorder="1" applyAlignment="1">
      <alignment vertical="center" wrapText="1"/>
    </xf>
    <xf numFmtId="0" fontId="1" fillId="0" borderId="116" xfId="0" applyFont="1" applyBorder="1" applyAlignment="1">
      <alignment horizontal="center"/>
    </xf>
    <xf numFmtId="1" fontId="97" fillId="0" borderId="116" xfId="0" applyNumberFormat="1" applyFont="1" applyBorder="1" applyAlignment="1">
      <alignment horizontal="center" vertical="center" wrapText="1"/>
    </xf>
    <xf numFmtId="0" fontId="97" fillId="0" borderId="116" xfId="0" applyFont="1" applyBorder="1" applyAlignment="1">
      <alignment horizontal="center" vertical="center" wrapText="1"/>
    </xf>
    <xf numFmtId="4" fontId="97" fillId="0" borderId="116" xfId="0" applyNumberFormat="1" applyFont="1" applyBorder="1" applyAlignment="1">
      <alignment vertical="center" wrapText="1"/>
    </xf>
    <xf numFmtId="0" fontId="97" fillId="40" borderId="116" xfId="0" applyFont="1" applyFill="1" applyBorder="1" applyAlignment="1">
      <alignment horizontal="center" vertical="center" wrapText="1"/>
    </xf>
    <xf numFmtId="9" fontId="95" fillId="49" borderId="116" xfId="83" applyFont="1" applyFill="1" applyBorder="1" applyAlignment="1">
      <alignment vertical="center" wrapText="1"/>
    </xf>
    <xf numFmtId="0" fontId="1" fillId="0" borderId="116" xfId="0" applyFont="1" applyBorder="1"/>
    <xf numFmtId="0" fontId="95" fillId="48" borderId="116" xfId="0" applyFont="1" applyFill="1" applyBorder="1"/>
    <xf numFmtId="0" fontId="95" fillId="48" borderId="116" xfId="0" applyFont="1" applyFill="1" applyBorder="1" applyAlignment="1">
      <alignment horizontal="center" vertical="center" wrapText="1"/>
    </xf>
    <xf numFmtId="0" fontId="95" fillId="48" borderId="116" xfId="0" applyFont="1" applyFill="1" applyBorder="1" applyAlignment="1">
      <alignment vertical="center" wrapText="1"/>
    </xf>
    <xf numFmtId="4" fontId="95" fillId="48" borderId="116" xfId="0" applyNumberFormat="1" applyFont="1" applyFill="1" applyBorder="1" applyAlignment="1">
      <alignment vertical="center" wrapText="1"/>
    </xf>
    <xf numFmtId="0" fontId="1" fillId="0" borderId="116" xfId="103" applyFont="1" applyBorder="1"/>
    <xf numFmtId="4" fontId="97" fillId="0" borderId="116" xfId="0" applyNumberFormat="1" applyFont="1" applyFill="1" applyBorder="1" applyAlignment="1">
      <alignment vertical="center" wrapText="1"/>
    </xf>
    <xf numFmtId="0" fontId="93" fillId="0" borderId="0" xfId="0" applyFont="1"/>
    <xf numFmtId="0" fontId="99" fillId="0" borderId="0" xfId="0" applyFont="1" applyBorder="1" applyAlignment="1">
      <alignment vertical="center" wrapText="1"/>
    </xf>
    <xf numFmtId="0" fontId="94" fillId="53" borderId="116" xfId="0" applyFont="1" applyFill="1" applyBorder="1"/>
    <xf numFmtId="0" fontId="0" fillId="54" borderId="116" xfId="0" applyFont="1" applyFill="1" applyBorder="1"/>
    <xf numFmtId="0" fontId="1" fillId="54" borderId="116" xfId="0" applyFont="1" applyFill="1" applyBorder="1"/>
    <xf numFmtId="0" fontId="1" fillId="0" borderId="116" xfId="0" applyFont="1" applyFill="1" applyBorder="1"/>
    <xf numFmtId="0" fontId="94" fillId="0" borderId="116" xfId="0" applyFont="1" applyBorder="1"/>
    <xf numFmtId="0" fontId="100" fillId="0" borderId="116" xfId="0" applyFont="1" applyFill="1" applyBorder="1" applyAlignment="1">
      <alignment vertical="center" wrapText="1"/>
    </xf>
    <xf numFmtId="3" fontId="1" fillId="0" borderId="116" xfId="0" applyNumberFormat="1" applyFont="1" applyBorder="1"/>
    <xf numFmtId="3" fontId="94" fillId="0" borderId="116" xfId="0" applyNumberFormat="1" applyFont="1" applyBorder="1"/>
    <xf numFmtId="0" fontId="100" fillId="0" borderId="0" xfId="106" applyFont="1"/>
    <xf numFmtId="0" fontId="101" fillId="55" borderId="123" xfId="104" applyFont="1" applyFill="1" applyBorder="1" applyAlignment="1"/>
    <xf numFmtId="0" fontId="101" fillId="2" borderId="116" xfId="106" applyFont="1" applyFill="1" applyBorder="1" applyAlignment="1">
      <alignment horizontal="center" vertical="center" wrapText="1"/>
    </xf>
    <xf numFmtId="0" fontId="100" fillId="0" borderId="147" xfId="104" applyFont="1" applyBorder="1"/>
    <xf numFmtId="174" fontId="100" fillId="0" borderId="147" xfId="104" applyNumberFormat="1" applyFont="1" applyBorder="1"/>
    <xf numFmtId="0" fontId="100" fillId="0" borderId="147" xfId="104" applyFont="1" applyFill="1" applyBorder="1" applyAlignment="1">
      <alignment horizontal="center"/>
    </xf>
    <xf numFmtId="174" fontId="100" fillId="0" borderId="148" xfId="104" applyNumberFormat="1" applyFont="1" applyBorder="1"/>
    <xf numFmtId="0" fontId="100" fillId="0" borderId="116" xfId="104" applyFont="1" applyBorder="1"/>
    <xf numFmtId="174" fontId="100" fillId="0" borderId="116" xfId="104" applyNumberFormat="1" applyFont="1" applyBorder="1"/>
    <xf numFmtId="0" fontId="100" fillId="0" borderId="116" xfId="104" applyFont="1" applyBorder="1" applyAlignment="1">
      <alignment horizontal="center"/>
    </xf>
    <xf numFmtId="174" fontId="100" fillId="0" borderId="116" xfId="104" applyNumberFormat="1" applyFont="1" applyFill="1" applyBorder="1"/>
    <xf numFmtId="0" fontId="1" fillId="0" borderId="0" xfId="106" applyFont="1"/>
    <xf numFmtId="175" fontId="98" fillId="51" borderId="0" xfId="104" applyNumberFormat="1" applyFont="1" applyFill="1" applyBorder="1" applyAlignment="1"/>
    <xf numFmtId="0" fontId="94" fillId="0" borderId="0" xfId="103" applyFont="1"/>
    <xf numFmtId="0" fontId="1" fillId="0" borderId="0" xfId="0" applyFont="1" applyAlignment="1"/>
    <xf numFmtId="0" fontId="100" fillId="53" borderId="116" xfId="107" applyFont="1" applyFill="1" applyBorder="1" applyAlignment="1">
      <alignment vertical="center"/>
    </xf>
    <xf numFmtId="0" fontId="101" fillId="53" borderId="116" xfId="107" applyFont="1" applyFill="1" applyBorder="1" applyAlignment="1">
      <alignment horizontal="center" vertical="center"/>
    </xf>
    <xf numFmtId="0" fontId="100" fillId="0" borderId="20" xfId="107" applyFont="1" applyFill="1" applyBorder="1" applyAlignment="1">
      <alignment vertical="center"/>
    </xf>
    <xf numFmtId="0" fontId="100" fillId="0" borderId="8" xfId="107" applyFont="1" applyFill="1" applyBorder="1" applyAlignment="1">
      <alignment vertical="center"/>
    </xf>
    <xf numFmtId="0" fontId="100" fillId="0" borderId="9" xfId="107" applyFont="1" applyFill="1" applyBorder="1" applyAlignment="1">
      <alignment vertical="center"/>
    </xf>
    <xf numFmtId="0" fontId="100" fillId="0" borderId="116" xfId="107" applyFont="1" applyFill="1" applyBorder="1" applyAlignment="1">
      <alignment vertical="center"/>
    </xf>
    <xf numFmtId="2" fontId="100" fillId="0" borderId="116" xfId="107" applyNumberFormat="1" applyFont="1" applyFill="1" applyBorder="1" applyAlignment="1">
      <alignment vertical="center"/>
    </xf>
    <xf numFmtId="0" fontId="100" fillId="0" borderId="116" xfId="107" applyFont="1" applyFill="1" applyBorder="1" applyAlignment="1">
      <alignment vertical="center" wrapText="1"/>
    </xf>
    <xf numFmtId="0" fontId="1" fillId="0" borderId="0" xfId="0" applyFont="1" applyFill="1"/>
    <xf numFmtId="0" fontId="101" fillId="56" borderId="116" xfId="107" applyFont="1" applyFill="1" applyBorder="1" applyAlignment="1">
      <alignment horizontal="center" vertical="center"/>
    </xf>
    <xf numFmtId="0" fontId="100" fillId="0" borderId="116" xfId="107" applyFont="1" applyBorder="1" applyAlignment="1">
      <alignment horizontal="center"/>
    </xf>
    <xf numFmtId="173" fontId="97" fillId="0" borderId="116" xfId="108" applyFont="1" applyBorder="1"/>
    <xf numFmtId="173" fontId="97" fillId="0" borderId="116" xfId="108" applyFont="1" applyBorder="1" applyAlignment="1">
      <alignment horizontal="center"/>
    </xf>
    <xf numFmtId="173" fontId="102" fillId="0" borderId="116" xfId="108" applyFont="1" applyBorder="1"/>
    <xf numFmtId="0" fontId="102" fillId="0" borderId="116" xfId="107" applyFont="1" applyBorder="1"/>
    <xf numFmtId="0" fontId="103" fillId="55" borderId="123" xfId="104" applyFont="1" applyFill="1" applyBorder="1" applyAlignment="1"/>
    <xf numFmtId="0" fontId="100" fillId="0" borderId="116" xfId="107" applyFont="1" applyBorder="1"/>
    <xf numFmtId="4" fontId="100" fillId="0" borderId="116" xfId="107" applyNumberFormat="1" applyFont="1" applyBorder="1"/>
    <xf numFmtId="0" fontId="101" fillId="0" borderId="139" xfId="104" applyFont="1" applyFill="1" applyBorder="1" applyAlignment="1">
      <alignment horizontal="center" vertical="center" wrapText="1"/>
    </xf>
    <xf numFmtId="174" fontId="101" fillId="0" borderId="139" xfId="104" applyNumberFormat="1" applyFont="1" applyFill="1" applyBorder="1" applyAlignment="1">
      <alignment horizontal="center" vertical="center" wrapText="1"/>
    </xf>
    <xf numFmtId="0" fontId="101" fillId="0" borderId="140" xfId="104" applyFont="1" applyFill="1" applyBorder="1" applyAlignment="1">
      <alignment horizontal="center" vertical="center" wrapText="1"/>
    </xf>
    <xf numFmtId="0" fontId="100" fillId="0" borderId="149" xfId="104" applyFont="1" applyFill="1" applyBorder="1"/>
    <xf numFmtId="0" fontId="100" fillId="0" borderId="149" xfId="104" applyFont="1" applyFill="1" applyBorder="1" applyAlignment="1">
      <alignment horizontal="left"/>
    </xf>
    <xf numFmtId="4" fontId="100" fillId="0" borderId="147" xfId="104" applyNumberFormat="1" applyFont="1" applyFill="1" applyBorder="1" applyAlignment="1">
      <alignment horizontal="center"/>
    </xf>
    <xf numFmtId="43" fontId="98" fillId="51" borderId="0" xfId="93" applyNumberFormat="1" applyFont="1" applyFill="1" applyBorder="1" applyAlignment="1"/>
    <xf numFmtId="0" fontId="104" fillId="0" borderId="0" xfId="106" applyFont="1"/>
    <xf numFmtId="0" fontId="1" fillId="0" borderId="116" xfId="106" applyFont="1" applyBorder="1"/>
    <xf numFmtId="0" fontId="100" fillId="52" borderId="0" xfId="103" applyNumberFormat="1" applyFont="1" applyFill="1" applyBorder="1" applyAlignment="1" applyProtection="1">
      <alignment horizontal="center" vertical="top"/>
    </xf>
    <xf numFmtId="0" fontId="100" fillId="0" borderId="0" xfId="103" applyNumberFormat="1" applyFont="1" applyFill="1" applyBorder="1" applyAlignment="1" applyProtection="1">
      <alignment vertical="top"/>
    </xf>
    <xf numFmtId="0" fontId="100" fillId="0" borderId="0" xfId="103" applyNumberFormat="1" applyFont="1" applyFill="1" applyBorder="1" applyAlignment="1" applyProtection="1">
      <alignment horizontal="center" vertical="top"/>
    </xf>
    <xf numFmtId="176" fontId="100" fillId="0" borderId="0" xfId="103" applyNumberFormat="1" applyFont="1" applyFill="1" applyBorder="1" applyAlignment="1" applyProtection="1">
      <alignment vertical="top"/>
    </xf>
    <xf numFmtId="177" fontId="100" fillId="0" borderId="0" xfId="103" applyNumberFormat="1" applyFont="1" applyFill="1" applyBorder="1" applyAlignment="1" applyProtection="1">
      <alignment vertical="top"/>
    </xf>
    <xf numFmtId="0" fontId="100" fillId="0" borderId="116" xfId="103" applyNumberFormat="1" applyFont="1" applyFill="1" applyBorder="1" applyAlignment="1" applyProtection="1">
      <alignment horizontal="center" vertical="top"/>
    </xf>
    <xf numFmtId="0" fontId="100" fillId="0" borderId="116" xfId="103" applyNumberFormat="1" applyFont="1" applyFill="1" applyBorder="1" applyAlignment="1" applyProtection="1">
      <alignment vertical="top"/>
    </xf>
    <xf numFmtId="176" fontId="100" fillId="0" borderId="116" xfId="103" applyNumberFormat="1" applyFont="1" applyFill="1" applyBorder="1" applyAlignment="1" applyProtection="1">
      <alignment vertical="top"/>
    </xf>
    <xf numFmtId="177" fontId="100" fillId="0" borderId="116" xfId="103" applyNumberFormat="1" applyFont="1" applyFill="1" applyBorder="1" applyAlignment="1" applyProtection="1">
      <alignment vertical="top"/>
    </xf>
    <xf numFmtId="0" fontId="100" fillId="0" borderId="116" xfId="103" applyNumberFormat="1" applyFont="1" applyFill="1" applyBorder="1" applyAlignment="1" applyProtection="1">
      <alignment horizontal="left" vertical="top" wrapText="1"/>
    </xf>
    <xf numFmtId="176" fontId="100" fillId="0" borderId="116" xfId="103" applyNumberFormat="1" applyFont="1" applyFill="1" applyBorder="1" applyAlignment="1" applyProtection="1">
      <alignment horizontal="right" vertical="top"/>
    </xf>
    <xf numFmtId="165" fontId="98" fillId="51" borderId="0" xfId="93" applyFont="1" applyFill="1" applyBorder="1" applyAlignment="1"/>
    <xf numFmtId="0" fontId="0" fillId="0" borderId="116" xfId="106" applyFont="1" applyBorder="1"/>
    <xf numFmtId="174" fontId="100" fillId="0" borderId="150" xfId="104" applyNumberFormat="1" applyFont="1" applyBorder="1"/>
    <xf numFmtId="0" fontId="100" fillId="0" borderId="151" xfId="104" applyFont="1" applyBorder="1"/>
    <xf numFmtId="174" fontId="100" fillId="0" borderId="151" xfId="104" applyNumberFormat="1" applyFont="1" applyFill="1" applyBorder="1"/>
    <xf numFmtId="0" fontId="100" fillId="0" borderId="151" xfId="104" applyFont="1" applyBorder="1" applyAlignment="1">
      <alignment horizontal="center"/>
    </xf>
    <xf numFmtId="0" fontId="101" fillId="2" borderId="151" xfId="106" applyFont="1" applyFill="1" applyBorder="1" applyAlignment="1">
      <alignment horizontal="center" vertical="center" wrapText="1"/>
    </xf>
    <xf numFmtId="0" fontId="105" fillId="0" borderId="151" xfId="0" applyFont="1" applyBorder="1" applyAlignment="1">
      <alignment vertical="center"/>
    </xf>
    <xf numFmtId="0" fontId="107" fillId="0" borderId="151" xfId="109" applyFont="1" applyBorder="1"/>
    <xf numFmtId="0" fontId="107" fillId="0" borderId="151" xfId="109" applyFont="1" applyFill="1" applyBorder="1"/>
    <xf numFmtId="4" fontId="105" fillId="0" borderId="151" xfId="0" applyNumberFormat="1" applyFont="1" applyBorder="1" applyAlignment="1">
      <alignment horizontal="right" vertical="center"/>
    </xf>
    <xf numFmtId="0" fontId="105" fillId="0" borderId="151" xfId="0" applyFont="1" applyFill="1" applyBorder="1" applyAlignment="1">
      <alignment vertical="center"/>
    </xf>
    <xf numFmtId="4" fontId="105" fillId="0" borderId="151" xfId="0" applyNumberFormat="1" applyFont="1" applyFill="1" applyBorder="1" applyAlignment="1">
      <alignment horizontal="right" vertical="center"/>
    </xf>
    <xf numFmtId="0" fontId="105" fillId="0" borderId="151" xfId="0" applyFont="1" applyBorder="1" applyAlignment="1">
      <alignment vertical="center" wrapText="1"/>
    </xf>
    <xf numFmtId="4" fontId="107" fillId="0" borderId="151" xfId="109" applyNumberFormat="1" applyFont="1" applyBorder="1"/>
    <xf numFmtId="174" fontId="100" fillId="0" borderId="151" xfId="104" applyNumberFormat="1" applyFont="1" applyBorder="1"/>
    <xf numFmtId="0" fontId="100" fillId="0" borderId="151" xfId="0" applyFont="1" applyBorder="1" applyAlignment="1">
      <alignment horizontal="left" wrapText="1" indent="1"/>
    </xf>
    <xf numFmtId="0" fontId="1" fillId="0" borderId="151" xfId="0" applyFont="1" applyBorder="1"/>
    <xf numFmtId="3" fontId="100" fillId="0" borderId="151" xfId="110" applyNumberFormat="1" applyFont="1" applyBorder="1" applyAlignment="1">
      <alignment horizontal="center"/>
    </xf>
    <xf numFmtId="4" fontId="100" fillId="0" borderId="151" xfId="0" applyNumberFormat="1" applyFont="1" applyBorder="1" applyAlignment="1">
      <alignment horizontal="center"/>
    </xf>
    <xf numFmtId="4" fontId="100" fillId="0" borderId="151" xfId="0" applyNumberFormat="1" applyFont="1" applyBorder="1" applyAlignment="1">
      <alignment horizontal="center" wrapText="1"/>
    </xf>
    <xf numFmtId="170" fontId="85" fillId="57" borderId="116" xfId="0" applyNumberFormat="1" applyFont="1" applyFill="1" applyBorder="1" applyAlignment="1" applyProtection="1">
      <alignment vertical="center"/>
      <protection locked="0"/>
    </xf>
    <xf numFmtId="169" fontId="0" fillId="0" borderId="0" xfId="93" applyNumberFormat="1" applyFont="1"/>
    <xf numFmtId="4" fontId="108" fillId="0" borderId="151" xfId="0" applyNumberFormat="1" applyFont="1" applyFill="1" applyBorder="1" applyAlignment="1" applyProtection="1">
      <alignment vertical="center"/>
      <protection locked="0"/>
    </xf>
    <xf numFmtId="4" fontId="85" fillId="36" borderId="116" xfId="0" applyNumberFormat="1" applyFont="1" applyFill="1" applyBorder="1" applyAlignment="1" applyProtection="1">
      <alignment vertical="center"/>
      <protection locked="0"/>
    </xf>
    <xf numFmtId="4" fontId="108" fillId="0" borderId="116" xfId="0" applyNumberFormat="1" applyFont="1" applyFill="1" applyBorder="1" applyAlignment="1" applyProtection="1">
      <alignment vertical="center"/>
      <protection locked="0"/>
    </xf>
    <xf numFmtId="0" fontId="1" fillId="0" borderId="116" xfId="0" applyFont="1" applyBorder="1" applyAlignment="1"/>
    <xf numFmtId="0" fontId="100" fillId="0" borderId="0" xfId="0" applyFont="1"/>
  </cellXfs>
  <cellStyles count="111">
    <cellStyle name="20% - Accent1 2" xfId="1"/>
    <cellStyle name="20% - Accent1 2 2" xfId="2"/>
    <cellStyle name="20% - Accent1 2 2 2" xfId="3"/>
    <cellStyle name="20% - Accent1 2 3" xfId="4"/>
    <cellStyle name="20% - Accent2 2" xfId="5"/>
    <cellStyle name="20% - Accent2 2 2" xfId="6"/>
    <cellStyle name="20% - Accent2 2 2 2" xfId="7"/>
    <cellStyle name="20% - Accent2 2 3" xfId="8"/>
    <cellStyle name="20% - Accent3 2" xfId="9"/>
    <cellStyle name="20% - Accent3 2 2" xfId="10"/>
    <cellStyle name="20% - Accent3 2 2 2" xfId="11"/>
    <cellStyle name="20% - Accent3 2 3" xfId="12"/>
    <cellStyle name="20% - Accent4 2" xfId="13"/>
    <cellStyle name="20% - Accent4 2 2" xfId="14"/>
    <cellStyle name="20% - Accent4 2 2 2" xfId="15"/>
    <cellStyle name="20% - Accent4 2 3" xfId="16"/>
    <cellStyle name="20% - Accent5 2" xfId="17"/>
    <cellStyle name="20% - Accent5 2 2" xfId="18"/>
    <cellStyle name="20% - Accent5 2 2 2" xfId="19"/>
    <cellStyle name="20% - Accent5 2 3" xfId="20"/>
    <cellStyle name="20% - Accent6 2" xfId="21"/>
    <cellStyle name="20% - Accent6 2 2" xfId="22"/>
    <cellStyle name="20% - Accent6 2 2 2" xfId="23"/>
    <cellStyle name="20% - Accent6 2 3" xfId="24"/>
    <cellStyle name="40% - Accent1 2" xfId="25"/>
    <cellStyle name="40% - Accent1 2 2" xfId="26"/>
    <cellStyle name="40% - Accent1 2 2 2" xfId="27"/>
    <cellStyle name="40% - Accent1 2 3" xfId="28"/>
    <cellStyle name="40% - Accent2 2" xfId="29"/>
    <cellStyle name="40% - Accent2 2 2" xfId="30"/>
    <cellStyle name="40% - Accent2 2 2 2" xfId="31"/>
    <cellStyle name="40% - Accent2 2 3" xfId="32"/>
    <cellStyle name="40% - Accent3 2" xfId="33"/>
    <cellStyle name="40% - Accent3 2 2" xfId="34"/>
    <cellStyle name="40% - Accent3 2 2 2" xfId="35"/>
    <cellStyle name="40% - Accent3 2 3" xfId="36"/>
    <cellStyle name="40% - Accent4 2" xfId="37"/>
    <cellStyle name="40% - Accent4 2 2" xfId="38"/>
    <cellStyle name="40% - Accent4 2 2 2" xfId="39"/>
    <cellStyle name="40% - Accent4 2 3" xfId="40"/>
    <cellStyle name="40% - Accent5 2" xfId="41"/>
    <cellStyle name="40% - Accent5 2 2" xfId="42"/>
    <cellStyle name="40% - Accent5 2 2 2" xfId="43"/>
    <cellStyle name="40% - Accent5 2 3" xfId="44"/>
    <cellStyle name="40% - Accent6 2" xfId="45"/>
    <cellStyle name="40% - Accent6 2 2" xfId="46"/>
    <cellStyle name="40% - Accent6 2 2 2" xfId="47"/>
    <cellStyle name="40% - Accent6 2 3" xfId="48"/>
    <cellStyle name="60% - Accent1 2" xfId="49"/>
    <cellStyle name="60% - Accent2 2" xfId="50"/>
    <cellStyle name="60% - Accent3 2" xfId="51"/>
    <cellStyle name="60% - Accent4 2" xfId="52"/>
    <cellStyle name="60% - Accent5 2" xfId="53"/>
    <cellStyle name="60% - Accent6 2" xfId="54"/>
    <cellStyle name="Accent1 2" xfId="55"/>
    <cellStyle name="Accent2 2" xfId="56"/>
    <cellStyle name="Accent3 2" xfId="57"/>
    <cellStyle name="Accent4 2" xfId="58"/>
    <cellStyle name="Accent5 2" xfId="59"/>
    <cellStyle name="Accent6 2" xfId="60"/>
    <cellStyle name="Bad 2" xfId="61"/>
    <cellStyle name="Calculation 2" xfId="62"/>
    <cellStyle name="Check Cell 2" xfId="63"/>
    <cellStyle name="Comma 2" xfId="64"/>
    <cellStyle name="Comma 2 2" xfId="65"/>
    <cellStyle name="Excel Built-in Normal" xfId="92"/>
    <cellStyle name="Explanatory Text 2" xfId="67"/>
    <cellStyle name="Good 2" xfId="68"/>
    <cellStyle name="Heading 1 2" xfId="69"/>
    <cellStyle name="Heading 2 2" xfId="70"/>
    <cellStyle name="Heading 3 2" xfId="71"/>
    <cellStyle name="Heading 4 2" xfId="72"/>
    <cellStyle name="Input 2" xfId="73"/>
    <cellStyle name="Linked Cell 2" xfId="74"/>
    <cellStyle name="Neutral 2" xfId="75"/>
    <cellStyle name="Normal 2" xfId="76"/>
    <cellStyle name="Normal 2 2" xfId="77"/>
    <cellStyle name="Normal 3" xfId="88"/>
    <cellStyle name="Normal 4" xfId="89"/>
    <cellStyle name="Normal 4 2" xfId="90"/>
    <cellStyle name="Normal 7" xfId="91"/>
    <cellStyle name="Note 2" xfId="78"/>
    <cellStyle name="Note 2 2" xfId="79"/>
    <cellStyle name="Note 2 2 2" xfId="80"/>
    <cellStyle name="Note 2 3" xfId="81"/>
    <cellStyle name="Output 2" xfId="82"/>
    <cellStyle name="Percent 2" xfId="84"/>
    <cellStyle name="Title 2" xfId="85"/>
    <cellStyle name="Total 2" xfId="86"/>
    <cellStyle name="Warning Text 2" xfId="87"/>
    <cellStyle name="Гиперссылка" xfId="94" builtinId="8" hidden="1"/>
    <cellStyle name="Гиперссылка" xfId="96" builtinId="8" hidden="1"/>
    <cellStyle name="Гиперссылка" xfId="98" builtinId="8" hidden="1"/>
    <cellStyle name="Гиперссылка" xfId="100" builtinId="8" hidden="1"/>
    <cellStyle name="Гиперссылка" xfId="102" builtinId="8"/>
    <cellStyle name="Денежный" xfId="66" builtinId="4"/>
    <cellStyle name="Обычный" xfId="0" builtinId="0"/>
    <cellStyle name="Обычный 10" xfId="106"/>
    <cellStyle name="Обычный 14" xfId="110"/>
    <cellStyle name="Обычный 2 3" xfId="103"/>
    <cellStyle name="Обычный 3" xfId="107"/>
    <cellStyle name="Обычный_BA_OB3 by Ageeva" xfId="109"/>
    <cellStyle name="Обычный_Budget_0512-2 Coded 1+3+4+5+6+7 SDA" xfId="104"/>
    <cellStyle name="Открывавшаяся гиперссылка" xfId="95" builtinId="9" hidden="1"/>
    <cellStyle name="Открывавшаяся гиперссылка" xfId="97" builtinId="9" hidden="1"/>
    <cellStyle name="Открывавшаяся гиперссылка" xfId="99" builtinId="9" hidden="1"/>
    <cellStyle name="Открывавшаяся гиперссылка" xfId="101" builtinId="9" hidden="1"/>
    <cellStyle name="Процентный" xfId="83" builtinId="5"/>
    <cellStyle name="Финансовый" xfId="93" builtinId="3"/>
    <cellStyle name="Финансовый 3" xfId="108"/>
    <cellStyle name="Финансовый 4" xfId="105"/>
  </cellStyles>
  <dxfs count="11">
    <dxf>
      <fill>
        <patternFill>
          <bgColor rgb="FFFFC7CE"/>
        </patternFill>
      </fill>
    </dxf>
    <dxf>
      <fill>
        <patternFill>
          <bgColor rgb="FFFFC7CE"/>
        </patternFill>
      </fill>
    </dxf>
    <dxf>
      <font>
        <b/>
        <i val="0"/>
      </font>
      <fill>
        <patternFill>
          <bgColor theme="3" tint="0.79998168889431442"/>
        </patternFill>
      </fill>
    </dxf>
    <dxf>
      <font>
        <b/>
        <i val="0"/>
      </font>
      <fill>
        <patternFill>
          <bgColor theme="3" tint="0.79998168889431442"/>
        </patternFill>
      </fill>
    </dxf>
    <dxf>
      <font>
        <b/>
        <i val="0"/>
      </font>
      <fill>
        <patternFill>
          <bgColor theme="3" tint="0.79998168889431442"/>
        </patternFill>
      </fill>
    </dxf>
    <dxf>
      <font>
        <b/>
        <i val="0"/>
      </font>
      <fill>
        <patternFill>
          <bgColor theme="3" tint="0.79998168889431442"/>
        </patternFill>
      </fill>
    </dxf>
    <dxf>
      <fill>
        <patternFill>
          <bgColor theme="8" tint="0.79998168889431442"/>
        </patternFill>
      </fill>
    </dxf>
    <dxf>
      <border>
        <top style="thin">
          <color auto="1"/>
        </top>
        <bottom style="thin">
          <color auto="1"/>
        </bottom>
        <vertical/>
        <horizontal/>
      </border>
    </dxf>
    <dxf>
      <border>
        <top style="thin">
          <color auto="1"/>
        </top>
        <vertical/>
        <horizontal/>
      </border>
    </dxf>
    <dxf>
      <border>
        <top/>
        <vertical/>
        <horizontal/>
      </border>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osovo%20NFM%20CN_Budget_draft_2015%2001%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FM deteils"/>
      <sheetName val="BA_old"/>
      <sheetName val="Cost assumption"/>
      <sheetName val="Bdg details"/>
      <sheetName val="UKR"/>
      <sheetName val="Лист1"/>
      <sheetName val="Лист2"/>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2:AB85"/>
  <sheetViews>
    <sheetView view="pageBreakPreview" topLeftCell="A52" zoomScaleNormal="85" zoomScaleSheetLayoutView="100" zoomScalePageLayoutView="85" workbookViewId="0">
      <selection activeCell="A46" sqref="A46:C49"/>
    </sheetView>
  </sheetViews>
  <sheetFormatPr defaultColWidth="8.85546875" defaultRowHeight="15" x14ac:dyDescent="0.2"/>
  <cols>
    <col min="1" max="3" width="8.85546875" style="168"/>
    <col min="4" max="4" width="13.28515625" style="168" customWidth="1"/>
    <col min="5" max="9" width="8.85546875" style="168"/>
    <col min="10" max="10" width="13.42578125" style="168" customWidth="1"/>
    <col min="11" max="16384" width="8.85546875" style="168"/>
  </cols>
  <sheetData>
    <row r="2" spans="1:28" ht="18" x14ac:dyDescent="0.2">
      <c r="A2" s="218" t="str">
        <f>Translations!D88</f>
        <v xml:space="preserve">Enfoque modular - nota conceptual </v>
      </c>
      <c r="B2" s="219"/>
      <c r="C2" s="219"/>
      <c r="D2" s="219"/>
      <c r="E2" s="219"/>
      <c r="F2" s="219"/>
      <c r="G2" s="219"/>
      <c r="H2" s="219"/>
      <c r="I2" s="219"/>
      <c r="J2" s="219"/>
      <c r="K2" s="219"/>
      <c r="L2" s="219"/>
      <c r="M2" s="219"/>
      <c r="N2" s="172"/>
      <c r="O2" s="179" t="str">
        <f>Translations!D87</f>
        <v>Idioma</v>
      </c>
      <c r="P2" s="890" t="s">
        <v>1524</v>
      </c>
      <c r="Q2" s="891"/>
      <c r="R2" s="891"/>
      <c r="S2" s="891"/>
      <c r="T2" s="892"/>
      <c r="U2" s="211"/>
      <c r="V2" s="212"/>
      <c r="W2" s="212"/>
      <c r="X2" s="212"/>
      <c r="Y2" s="212"/>
      <c r="Z2" s="220"/>
      <c r="AA2" s="177"/>
      <c r="AB2" s="177"/>
    </row>
    <row r="3" spans="1:28" ht="18" x14ac:dyDescent="0.2">
      <c r="A3" s="217" t="str">
        <f>Translations!$D$7</f>
        <v>A. Datos del programa</v>
      </c>
      <c r="B3" s="206"/>
      <c r="C3" s="206"/>
      <c r="D3" s="206"/>
      <c r="E3" s="206"/>
      <c r="F3" s="206"/>
      <c r="G3" s="206"/>
      <c r="H3" s="206"/>
      <c r="I3" s="206"/>
      <c r="J3" s="206"/>
      <c r="K3" s="206"/>
      <c r="L3" s="206"/>
      <c r="M3" s="206"/>
      <c r="N3" s="170"/>
      <c r="O3" s="170"/>
      <c r="P3" s="170"/>
      <c r="Q3" s="170"/>
      <c r="R3" s="170"/>
      <c r="S3" s="170"/>
      <c r="T3" s="170"/>
      <c r="U3" s="224"/>
      <c r="V3" s="222"/>
      <c r="W3" s="222"/>
      <c r="X3" s="222"/>
      <c r="Y3" s="222"/>
      <c r="Z3" s="223"/>
      <c r="AA3" s="177"/>
      <c r="AB3" s="177"/>
    </row>
    <row r="4" spans="1:28" x14ac:dyDescent="0.2">
      <c r="A4" s="855" t="str">
        <f>Translations!$D$8</f>
        <v>País / Solicitante</v>
      </c>
      <c r="B4" s="856"/>
      <c r="C4" s="871"/>
      <c r="D4" s="824" t="str">
        <f>Translations!$D$77</f>
        <v>Seleccione…</v>
      </c>
      <c r="E4" s="824"/>
      <c r="F4" s="824"/>
      <c r="G4" s="893"/>
      <c r="H4" s="720" t="str">
        <f>Translations!$D$13</f>
        <v>Receptores principales</v>
      </c>
      <c r="I4" s="721"/>
      <c r="J4" s="894"/>
      <c r="K4" s="896"/>
      <c r="L4" s="896"/>
      <c r="M4" s="896"/>
      <c r="N4" s="896"/>
      <c r="O4" s="896"/>
      <c r="P4" s="896"/>
      <c r="Q4" s="896"/>
      <c r="R4" s="896"/>
      <c r="S4" s="897" t="s">
        <v>1525</v>
      </c>
      <c r="T4" s="898"/>
      <c r="U4" s="720" t="e">
        <f>Translations!$D$82
                                                                                                                                                                                                                                                                solicitado</f>
        <v>#NAME?</v>
      </c>
      <c r="V4" s="721"/>
      <c r="W4" s="721"/>
      <c r="X4" s="721"/>
      <c r="Y4" s="721"/>
      <c r="Z4" s="722"/>
      <c r="AA4" s="177"/>
      <c r="AB4" s="177"/>
    </row>
    <row r="5" spans="1:28" x14ac:dyDescent="0.2">
      <c r="A5" s="855" t="str">
        <f>Translations!$D$9</f>
        <v>Componente</v>
      </c>
      <c r="B5" s="856"/>
      <c r="C5" s="871"/>
      <c r="D5" s="899" t="str">
        <f>Translations!$D$77</f>
        <v>Seleccione…</v>
      </c>
      <c r="E5" s="899"/>
      <c r="F5" s="899"/>
      <c r="G5" s="900"/>
      <c r="H5" s="792"/>
      <c r="I5" s="787"/>
      <c r="J5" s="895"/>
      <c r="K5" s="873"/>
      <c r="L5" s="873"/>
      <c r="M5" s="873"/>
      <c r="N5" s="873"/>
      <c r="O5" s="873"/>
      <c r="P5" s="873"/>
      <c r="Q5" s="873"/>
      <c r="R5" s="873"/>
      <c r="S5" s="887" t="s">
        <v>1525</v>
      </c>
      <c r="T5" s="888"/>
      <c r="U5" s="792"/>
      <c r="V5" s="787"/>
      <c r="W5" s="787"/>
      <c r="X5" s="787"/>
      <c r="Y5" s="787"/>
      <c r="Z5" s="788"/>
      <c r="AA5" s="177"/>
      <c r="AB5" s="177"/>
    </row>
    <row r="6" spans="1:28" x14ac:dyDescent="0.2">
      <c r="A6" s="855" t="str">
        <f>Translations!$D$10</f>
        <v>Año de inicio</v>
      </c>
      <c r="B6" s="856"/>
      <c r="C6" s="871"/>
      <c r="D6" s="865" t="str">
        <f>Translations!$D$77</f>
        <v>Seleccione…</v>
      </c>
      <c r="E6" s="865"/>
      <c r="F6" s="865"/>
      <c r="G6" s="880"/>
      <c r="H6" s="881" t="str">
        <f>Translations!$D$14</f>
        <v>(seleccione uno de la lista o añada uno nuevo)</v>
      </c>
      <c r="I6" s="882"/>
      <c r="J6" s="883"/>
      <c r="K6" s="873"/>
      <c r="L6" s="873"/>
      <c r="M6" s="873"/>
      <c r="N6" s="873"/>
      <c r="O6" s="873"/>
      <c r="P6" s="873"/>
      <c r="Q6" s="873"/>
      <c r="R6" s="873"/>
      <c r="S6" s="887" t="s">
        <v>1525</v>
      </c>
      <c r="T6" s="888"/>
      <c r="U6" s="867" t="str">
        <f>Translations!$D$83</f>
        <v xml:space="preserve">Monto asignado </v>
      </c>
      <c r="V6" s="868"/>
      <c r="W6" s="868"/>
      <c r="X6" s="868"/>
      <c r="Y6" s="869">
        <v>0</v>
      </c>
      <c r="Z6" s="870"/>
      <c r="AA6" s="177"/>
      <c r="AB6" s="177"/>
    </row>
    <row r="7" spans="1:28" x14ac:dyDescent="0.2">
      <c r="A7" s="855" t="str">
        <f>Translations!$D$11</f>
        <v>Mes de inicio</v>
      </c>
      <c r="B7" s="856"/>
      <c r="C7" s="871"/>
      <c r="D7" s="862" t="str">
        <f>Translations!$D$77</f>
        <v>Seleccione…</v>
      </c>
      <c r="E7" s="862"/>
      <c r="F7" s="862"/>
      <c r="G7" s="872"/>
      <c r="H7" s="884"/>
      <c r="I7" s="885"/>
      <c r="J7" s="886"/>
      <c r="K7" s="873"/>
      <c r="L7" s="873"/>
      <c r="M7" s="873"/>
      <c r="N7" s="873"/>
      <c r="O7" s="873"/>
      <c r="P7" s="873"/>
      <c r="Q7" s="873"/>
      <c r="R7" s="873"/>
      <c r="S7" s="874" t="s">
        <v>1525</v>
      </c>
      <c r="T7" s="875"/>
      <c r="U7" s="876" t="str">
        <f>Translations!$D$85</f>
        <v xml:space="preserve">Monto asignado + Por encima del asignado + otros </v>
      </c>
      <c r="V7" s="877"/>
      <c r="W7" s="877"/>
      <c r="X7" s="877"/>
      <c r="Y7" s="878">
        <v>0</v>
      </c>
      <c r="Z7" s="879"/>
      <c r="AA7" s="177"/>
      <c r="AB7" s="177"/>
    </row>
    <row r="8" spans="1:28" x14ac:dyDescent="0.2">
      <c r="A8" s="889"/>
      <c r="B8" s="889"/>
      <c r="C8" s="889"/>
      <c r="D8" s="889"/>
      <c r="E8" s="889"/>
      <c r="F8" s="889"/>
      <c r="G8" s="889"/>
      <c r="H8" s="889"/>
      <c r="I8" s="889"/>
      <c r="J8" s="889"/>
      <c r="K8" s="889"/>
      <c r="L8" s="889"/>
      <c r="M8" s="889"/>
      <c r="N8" s="889"/>
      <c r="O8" s="889"/>
      <c r="P8" s="889"/>
      <c r="Q8" s="889"/>
      <c r="R8" s="889"/>
      <c r="S8" s="889"/>
      <c r="T8" s="889"/>
      <c r="U8" s="889"/>
      <c r="V8" s="889"/>
      <c r="W8" s="889"/>
      <c r="X8" s="889"/>
      <c r="Y8" s="889"/>
      <c r="Z8" s="221"/>
      <c r="AA8" s="177"/>
      <c r="AB8" s="177"/>
    </row>
    <row r="9" spans="1:28" ht="15.75" x14ac:dyDescent="0.2">
      <c r="A9" s="852" t="str">
        <f>Translations!$D$25</f>
        <v>B. Metas del programa e indicadores de impacto</v>
      </c>
      <c r="B9" s="853"/>
      <c r="C9" s="853"/>
      <c r="D9" s="853"/>
      <c r="E9" s="853"/>
      <c r="F9" s="853"/>
      <c r="G9" s="853"/>
      <c r="H9" s="853"/>
      <c r="I9" s="853"/>
      <c r="J9" s="853"/>
      <c r="K9" s="853"/>
      <c r="L9" s="853"/>
      <c r="M9" s="853"/>
      <c r="N9" s="853"/>
      <c r="O9" s="853"/>
      <c r="P9" s="853"/>
      <c r="Q9" s="853"/>
      <c r="R9" s="853"/>
      <c r="S9" s="853"/>
      <c r="T9" s="853"/>
      <c r="U9" s="853"/>
      <c r="V9" s="853"/>
      <c r="W9" s="853"/>
      <c r="X9" s="853"/>
      <c r="Y9" s="853"/>
      <c r="Z9" s="854"/>
      <c r="AA9" s="177"/>
      <c r="AB9" s="177"/>
    </row>
    <row r="10" spans="1:28" x14ac:dyDescent="0.2">
      <c r="A10" s="855" t="str">
        <f>Translations!$D$26</f>
        <v>Metas</v>
      </c>
      <c r="B10" s="856"/>
      <c r="C10" s="856"/>
      <c r="D10" s="856"/>
      <c r="E10" s="856"/>
      <c r="F10" s="856"/>
      <c r="G10" s="856"/>
      <c r="H10" s="856"/>
      <c r="I10" s="856"/>
      <c r="J10" s="856"/>
      <c r="K10" s="856"/>
      <c r="L10" s="856"/>
      <c r="M10" s="856"/>
      <c r="N10" s="856"/>
      <c r="O10" s="856"/>
      <c r="P10" s="856"/>
      <c r="Q10" s="856"/>
      <c r="R10" s="856"/>
      <c r="S10" s="856"/>
      <c r="T10" s="856"/>
      <c r="U10" s="856"/>
      <c r="V10" s="856"/>
      <c r="W10" s="856"/>
      <c r="X10" s="856"/>
      <c r="Y10" s="856"/>
      <c r="Z10" s="857"/>
      <c r="AA10" s="177"/>
      <c r="AB10" s="177"/>
    </row>
    <row r="11" spans="1:28" x14ac:dyDescent="0.2">
      <c r="A11" s="225">
        <v>1</v>
      </c>
      <c r="B11" s="858"/>
      <c r="C11" s="859"/>
      <c r="D11" s="859"/>
      <c r="E11" s="859"/>
      <c r="F11" s="859"/>
      <c r="G11" s="859"/>
      <c r="H11" s="859"/>
      <c r="I11" s="859"/>
      <c r="J11" s="859"/>
      <c r="K11" s="859"/>
      <c r="L11" s="859"/>
      <c r="M11" s="859"/>
      <c r="N11" s="859"/>
      <c r="O11" s="859"/>
      <c r="P11" s="859"/>
      <c r="Q11" s="859"/>
      <c r="R11" s="859"/>
      <c r="S11" s="859"/>
      <c r="T11" s="859"/>
      <c r="U11" s="859"/>
      <c r="V11" s="859"/>
      <c r="W11" s="859"/>
      <c r="X11" s="859"/>
      <c r="Y11" s="859"/>
      <c r="Z11" s="860"/>
      <c r="AA11" s="177"/>
      <c r="AB11" s="177"/>
    </row>
    <row r="12" spans="1:28" x14ac:dyDescent="0.2">
      <c r="A12" s="228">
        <v>2</v>
      </c>
      <c r="B12" s="834"/>
      <c r="C12" s="835"/>
      <c r="D12" s="835"/>
      <c r="E12" s="835"/>
      <c r="F12" s="835"/>
      <c r="G12" s="835"/>
      <c r="H12" s="835"/>
      <c r="I12" s="835"/>
      <c r="J12" s="835"/>
      <c r="K12" s="835"/>
      <c r="L12" s="835"/>
      <c r="M12" s="835"/>
      <c r="N12" s="835"/>
      <c r="O12" s="835"/>
      <c r="P12" s="835"/>
      <c r="Q12" s="835"/>
      <c r="R12" s="835"/>
      <c r="S12" s="835"/>
      <c r="T12" s="835"/>
      <c r="U12" s="835"/>
      <c r="V12" s="835"/>
      <c r="W12" s="835"/>
      <c r="X12" s="835"/>
      <c r="Y12" s="835"/>
      <c r="Z12" s="836"/>
      <c r="AA12" s="177"/>
      <c r="AB12" s="177"/>
    </row>
    <row r="13" spans="1:28" x14ac:dyDescent="0.2">
      <c r="A13" s="227">
        <v>3</v>
      </c>
      <c r="B13" s="837"/>
      <c r="C13" s="838"/>
      <c r="D13" s="838"/>
      <c r="E13" s="838"/>
      <c r="F13" s="838"/>
      <c r="G13" s="838"/>
      <c r="H13" s="838"/>
      <c r="I13" s="838"/>
      <c r="J13" s="838"/>
      <c r="K13" s="838"/>
      <c r="L13" s="838"/>
      <c r="M13" s="838"/>
      <c r="N13" s="838"/>
      <c r="O13" s="838"/>
      <c r="P13" s="838"/>
      <c r="Q13" s="838"/>
      <c r="R13" s="838"/>
      <c r="S13" s="838"/>
      <c r="T13" s="838"/>
      <c r="U13" s="838"/>
      <c r="V13" s="838"/>
      <c r="W13" s="838"/>
      <c r="X13" s="838"/>
      <c r="Y13" s="838"/>
      <c r="Z13" s="839"/>
      <c r="AA13" s="177"/>
      <c r="AB13" s="177"/>
    </row>
    <row r="14" spans="1:28" x14ac:dyDescent="0.2">
      <c r="A14" s="186"/>
      <c r="B14" s="186"/>
      <c r="C14" s="186"/>
      <c r="D14" s="186"/>
      <c r="E14" s="186"/>
      <c r="F14" s="186"/>
      <c r="G14" s="186"/>
      <c r="H14" s="186"/>
      <c r="I14" s="186"/>
      <c r="J14" s="186"/>
      <c r="K14" s="186"/>
      <c r="L14" s="186"/>
      <c r="M14" s="186"/>
      <c r="N14" s="186"/>
      <c r="O14" s="186"/>
      <c r="P14" s="186"/>
      <c r="Q14" s="186"/>
      <c r="R14" s="186"/>
      <c r="S14" s="186"/>
      <c r="T14" s="186"/>
      <c r="U14" s="186"/>
      <c r="V14" s="186"/>
      <c r="W14" s="186"/>
      <c r="X14" s="186"/>
      <c r="Y14" s="186"/>
      <c r="Z14" s="186"/>
      <c r="AA14" s="177"/>
      <c r="AB14" s="177"/>
    </row>
    <row r="15" spans="1:28" x14ac:dyDescent="0.2">
      <c r="A15" s="840" t="str">
        <f>Translations!$D$27</f>
        <v>Vinculado a lo(s) objetivos(s) nº</v>
      </c>
      <c r="B15" s="720" t="str">
        <f>Translations!$D$28</f>
        <v>Indicador de impacto</v>
      </c>
      <c r="C15" s="721"/>
      <c r="D15" s="721"/>
      <c r="E15" s="721"/>
      <c r="F15" s="721"/>
      <c r="G15" s="721"/>
      <c r="H15" s="722"/>
      <c r="I15" s="709" t="str">
        <f>Translations!$D$29</f>
        <v>Línea de base</v>
      </c>
      <c r="J15" s="795"/>
      <c r="K15" s="795"/>
      <c r="L15" s="795"/>
      <c r="M15" s="795"/>
      <c r="N15" s="710"/>
      <c r="O15" s="709" t="str">
        <f>Translations!$D$30</f>
        <v>Metas</v>
      </c>
      <c r="P15" s="795"/>
      <c r="Q15" s="795"/>
      <c r="R15" s="795"/>
      <c r="S15" s="795"/>
      <c r="T15" s="710"/>
      <c r="U15" s="843" t="str">
        <f>Translations!$D$78</f>
        <v>Comentarios y supuestos</v>
      </c>
      <c r="V15" s="844"/>
      <c r="W15" s="844"/>
      <c r="X15" s="844"/>
      <c r="Y15" s="844"/>
      <c r="Z15" s="845"/>
      <c r="AA15" s="177"/>
      <c r="AB15" s="177"/>
    </row>
    <row r="16" spans="1:28" x14ac:dyDescent="0.2">
      <c r="A16" s="841"/>
      <c r="B16" s="792"/>
      <c r="C16" s="787"/>
      <c r="D16" s="787"/>
      <c r="E16" s="787"/>
      <c r="F16" s="787"/>
      <c r="G16" s="787"/>
      <c r="H16" s="788"/>
      <c r="I16" s="720" t="str">
        <f>Translations!$D$32</f>
        <v>Valor</v>
      </c>
      <c r="J16" s="722"/>
      <c r="K16" s="729" t="str">
        <f>Translations!$D$33</f>
        <v xml:space="preserve">Año </v>
      </c>
      <c r="L16" s="720" t="str">
        <f>Translations!$D$34</f>
        <v>Fuente</v>
      </c>
      <c r="M16" s="721"/>
      <c r="N16" s="722"/>
      <c r="O16" s="709" t="str">
        <f>Translations!$D$35&amp;" 1"</f>
        <v>Año  1</v>
      </c>
      <c r="P16" s="710"/>
      <c r="Q16" s="709" t="str">
        <f>Translations!$D$35&amp;" 2"</f>
        <v>Año  2</v>
      </c>
      <c r="R16" s="710"/>
      <c r="S16" s="709" t="str">
        <f>Translations!$D$35&amp;" 3"</f>
        <v>Año  3</v>
      </c>
      <c r="T16" s="710"/>
      <c r="U16" s="846"/>
      <c r="V16" s="847"/>
      <c r="W16" s="847"/>
      <c r="X16" s="847"/>
      <c r="Y16" s="847"/>
      <c r="Z16" s="848"/>
      <c r="AA16" s="177"/>
      <c r="AB16" s="177"/>
    </row>
    <row r="17" spans="1:28" x14ac:dyDescent="0.2">
      <c r="A17" s="842"/>
      <c r="B17" s="723"/>
      <c r="C17" s="724"/>
      <c r="D17" s="724"/>
      <c r="E17" s="724"/>
      <c r="F17" s="724"/>
      <c r="G17" s="724"/>
      <c r="H17" s="725"/>
      <c r="I17" s="723"/>
      <c r="J17" s="725"/>
      <c r="K17" s="730"/>
      <c r="L17" s="723"/>
      <c r="M17" s="724"/>
      <c r="N17" s="725"/>
      <c r="O17" s="832">
        <f ca="1">IFERROR(IF(MonthIndex&lt;7,StartYearSelected,StartYearSelected+1),"")</f>
        <v>2016</v>
      </c>
      <c r="P17" s="833"/>
      <c r="Q17" s="832">
        <f ca="1">IFERROR(O17+1,"")</f>
        <v>2017</v>
      </c>
      <c r="R17" s="833"/>
      <c r="S17" s="832">
        <f ca="1">IFERROR(Q17+1,"")</f>
        <v>2018</v>
      </c>
      <c r="T17" s="833"/>
      <c r="U17" s="849"/>
      <c r="V17" s="850"/>
      <c r="W17" s="850"/>
      <c r="X17" s="850"/>
      <c r="Y17" s="850"/>
      <c r="Z17" s="851"/>
      <c r="AA17" s="177"/>
      <c r="AB17" s="177"/>
    </row>
    <row r="18" spans="1:28" ht="30" customHeight="1" x14ac:dyDescent="0.2">
      <c r="A18" s="169"/>
      <c r="B18" s="823" t="str">
        <f>Translations!$D$77</f>
        <v>Seleccione…</v>
      </c>
      <c r="C18" s="824"/>
      <c r="D18" s="824"/>
      <c r="E18" s="824"/>
      <c r="F18" s="824"/>
      <c r="G18" s="824"/>
      <c r="H18" s="825"/>
      <c r="I18" s="826"/>
      <c r="J18" s="827"/>
      <c r="K18" s="203"/>
      <c r="L18" s="828" t="str">
        <f>Translations!$D$77</f>
        <v>Seleccione…</v>
      </c>
      <c r="M18" s="829"/>
      <c r="N18" s="830"/>
      <c r="O18" s="826"/>
      <c r="P18" s="827"/>
      <c r="Q18" s="826"/>
      <c r="R18" s="827"/>
      <c r="S18" s="826"/>
      <c r="T18" s="831"/>
      <c r="U18" s="180"/>
      <c r="V18" s="181"/>
      <c r="W18" s="181"/>
      <c r="X18" s="181"/>
      <c r="Y18" s="181"/>
      <c r="Z18" s="182"/>
      <c r="AA18" s="177"/>
      <c r="AB18" s="177"/>
    </row>
    <row r="19" spans="1:28" ht="30" customHeight="1" x14ac:dyDescent="0.2">
      <c r="A19" s="173"/>
      <c r="B19" s="864" t="str">
        <f>Translations!$D$77</f>
        <v>Seleccione…</v>
      </c>
      <c r="C19" s="865"/>
      <c r="D19" s="865"/>
      <c r="E19" s="865"/>
      <c r="F19" s="865"/>
      <c r="G19" s="865"/>
      <c r="H19" s="866"/>
      <c r="I19" s="817"/>
      <c r="J19" s="818"/>
      <c r="K19" s="199"/>
      <c r="L19" s="819" t="str">
        <f>Translations!$D$77</f>
        <v>Seleccione…</v>
      </c>
      <c r="M19" s="820"/>
      <c r="N19" s="821"/>
      <c r="O19" s="817"/>
      <c r="P19" s="818"/>
      <c r="Q19" s="817"/>
      <c r="R19" s="818"/>
      <c r="S19" s="817"/>
      <c r="T19" s="822"/>
      <c r="U19" s="180"/>
      <c r="V19" s="181"/>
      <c r="W19" s="181"/>
      <c r="X19" s="181"/>
      <c r="Y19" s="181"/>
      <c r="Z19" s="182"/>
      <c r="AA19" s="177"/>
      <c r="AB19" s="177"/>
    </row>
    <row r="20" spans="1:28" ht="30" customHeight="1" x14ac:dyDescent="0.2">
      <c r="A20" s="174"/>
      <c r="B20" s="864" t="str">
        <f>Translations!$D$77</f>
        <v>Seleccione…</v>
      </c>
      <c r="C20" s="865"/>
      <c r="D20" s="865"/>
      <c r="E20" s="865"/>
      <c r="F20" s="865"/>
      <c r="G20" s="865"/>
      <c r="H20" s="866"/>
      <c r="I20" s="817"/>
      <c r="J20" s="818"/>
      <c r="K20" s="199"/>
      <c r="L20" s="819" t="str">
        <f>Translations!$D$77</f>
        <v>Seleccione…</v>
      </c>
      <c r="M20" s="820"/>
      <c r="N20" s="821"/>
      <c r="O20" s="817"/>
      <c r="P20" s="818"/>
      <c r="Q20" s="817"/>
      <c r="R20" s="818"/>
      <c r="S20" s="817"/>
      <c r="T20" s="822"/>
      <c r="U20" s="180"/>
      <c r="V20" s="181"/>
      <c r="W20" s="181"/>
      <c r="X20" s="181"/>
      <c r="Y20" s="181"/>
      <c r="Z20" s="182"/>
      <c r="AA20" s="177"/>
      <c r="AB20" s="177"/>
    </row>
    <row r="21" spans="1:28" ht="30" customHeight="1" x14ac:dyDescent="0.2">
      <c r="A21" s="174"/>
      <c r="B21" s="864" t="str">
        <f>Translations!$D$77</f>
        <v>Seleccione…</v>
      </c>
      <c r="C21" s="865"/>
      <c r="D21" s="865"/>
      <c r="E21" s="865"/>
      <c r="F21" s="865"/>
      <c r="G21" s="865"/>
      <c r="H21" s="866"/>
      <c r="I21" s="817"/>
      <c r="J21" s="818"/>
      <c r="K21" s="199"/>
      <c r="L21" s="819" t="str">
        <f>Translations!$D$77</f>
        <v>Seleccione…</v>
      </c>
      <c r="M21" s="820"/>
      <c r="N21" s="821"/>
      <c r="O21" s="817"/>
      <c r="P21" s="818"/>
      <c r="Q21" s="817"/>
      <c r="R21" s="818"/>
      <c r="S21" s="817"/>
      <c r="T21" s="822"/>
      <c r="U21" s="180"/>
      <c r="V21" s="181"/>
      <c r="W21" s="181"/>
      <c r="X21" s="181"/>
      <c r="Y21" s="181"/>
      <c r="Z21" s="182"/>
      <c r="AA21" s="177"/>
      <c r="AB21" s="177"/>
    </row>
    <row r="22" spans="1:28" ht="30" customHeight="1" x14ac:dyDescent="0.2">
      <c r="A22" s="176"/>
      <c r="B22" s="861" t="str">
        <f>Translations!$D$77</f>
        <v>Seleccione…</v>
      </c>
      <c r="C22" s="862"/>
      <c r="D22" s="862"/>
      <c r="E22" s="862"/>
      <c r="F22" s="862"/>
      <c r="G22" s="862"/>
      <c r="H22" s="863"/>
      <c r="I22" s="808"/>
      <c r="J22" s="809"/>
      <c r="K22" s="200"/>
      <c r="L22" s="810" t="str">
        <f>Translations!$D$77</f>
        <v>Seleccione…</v>
      </c>
      <c r="M22" s="811"/>
      <c r="N22" s="812"/>
      <c r="O22" s="808"/>
      <c r="P22" s="809"/>
      <c r="Q22" s="808"/>
      <c r="R22" s="809"/>
      <c r="S22" s="808"/>
      <c r="T22" s="813"/>
      <c r="U22" s="180"/>
      <c r="V22" s="181"/>
      <c r="W22" s="181"/>
      <c r="X22" s="181"/>
      <c r="Y22" s="181"/>
      <c r="Z22" s="182"/>
      <c r="AA22" s="177"/>
      <c r="AB22" s="177"/>
    </row>
    <row r="23" spans="1:28" x14ac:dyDescent="0.2">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77"/>
      <c r="AB23" s="177"/>
    </row>
    <row r="24" spans="1:28" ht="15.75" x14ac:dyDescent="0.2">
      <c r="A24" s="852" t="str">
        <f>Translations!$D$42</f>
        <v>C. Objetivos del programa e indicadores de resultados</v>
      </c>
      <c r="B24" s="853"/>
      <c r="C24" s="853"/>
      <c r="D24" s="853"/>
      <c r="E24" s="853"/>
      <c r="F24" s="853"/>
      <c r="G24" s="853"/>
      <c r="H24" s="853"/>
      <c r="I24" s="853"/>
      <c r="J24" s="853"/>
      <c r="K24" s="853"/>
      <c r="L24" s="853"/>
      <c r="M24" s="853"/>
      <c r="N24" s="853"/>
      <c r="O24" s="853"/>
      <c r="P24" s="853"/>
      <c r="Q24" s="853"/>
      <c r="R24" s="853"/>
      <c r="S24" s="853"/>
      <c r="T24" s="853"/>
      <c r="U24" s="853"/>
      <c r="V24" s="853"/>
      <c r="W24" s="853"/>
      <c r="X24" s="853"/>
      <c r="Y24" s="853"/>
      <c r="Z24" s="854"/>
      <c r="AA24" s="177"/>
      <c r="AB24" s="177"/>
    </row>
    <row r="25" spans="1:28" x14ac:dyDescent="0.2">
      <c r="A25" s="855" t="str">
        <f>Translations!$D$43</f>
        <v>Objetivos</v>
      </c>
      <c r="B25" s="856"/>
      <c r="C25" s="856"/>
      <c r="D25" s="856"/>
      <c r="E25" s="856"/>
      <c r="F25" s="856"/>
      <c r="G25" s="856"/>
      <c r="H25" s="856"/>
      <c r="I25" s="856"/>
      <c r="J25" s="856"/>
      <c r="K25" s="856"/>
      <c r="L25" s="856"/>
      <c r="M25" s="856"/>
      <c r="N25" s="856"/>
      <c r="O25" s="856"/>
      <c r="P25" s="856"/>
      <c r="Q25" s="856"/>
      <c r="R25" s="856"/>
      <c r="S25" s="856"/>
      <c r="T25" s="856"/>
      <c r="U25" s="856"/>
      <c r="V25" s="856"/>
      <c r="W25" s="856"/>
      <c r="X25" s="856"/>
      <c r="Y25" s="856"/>
      <c r="Z25" s="857"/>
      <c r="AA25" s="177"/>
      <c r="AB25" s="177"/>
    </row>
    <row r="26" spans="1:28" ht="30" customHeight="1" x14ac:dyDescent="0.2">
      <c r="A26" s="225">
        <v>1</v>
      </c>
      <c r="B26" s="858"/>
      <c r="C26" s="859"/>
      <c r="D26" s="859"/>
      <c r="E26" s="859"/>
      <c r="F26" s="859"/>
      <c r="G26" s="859"/>
      <c r="H26" s="859"/>
      <c r="I26" s="859"/>
      <c r="J26" s="859"/>
      <c r="K26" s="859"/>
      <c r="L26" s="859"/>
      <c r="M26" s="859"/>
      <c r="N26" s="859"/>
      <c r="O26" s="859"/>
      <c r="P26" s="859"/>
      <c r="Q26" s="859"/>
      <c r="R26" s="859"/>
      <c r="S26" s="859"/>
      <c r="T26" s="859"/>
      <c r="U26" s="859"/>
      <c r="V26" s="859"/>
      <c r="W26" s="859"/>
      <c r="X26" s="859"/>
      <c r="Y26" s="859"/>
      <c r="Z26" s="860"/>
      <c r="AA26" s="177"/>
      <c r="AB26" s="177"/>
    </row>
    <row r="27" spans="1:28" ht="30" customHeight="1" x14ac:dyDescent="0.2">
      <c r="A27" s="226">
        <v>2</v>
      </c>
      <c r="B27" s="834"/>
      <c r="C27" s="835"/>
      <c r="D27" s="835"/>
      <c r="E27" s="835"/>
      <c r="F27" s="835"/>
      <c r="G27" s="835"/>
      <c r="H27" s="835"/>
      <c r="I27" s="835"/>
      <c r="J27" s="835"/>
      <c r="K27" s="835"/>
      <c r="L27" s="835"/>
      <c r="M27" s="835"/>
      <c r="N27" s="835"/>
      <c r="O27" s="835"/>
      <c r="P27" s="835"/>
      <c r="Q27" s="835"/>
      <c r="R27" s="835"/>
      <c r="S27" s="835"/>
      <c r="T27" s="835"/>
      <c r="U27" s="835"/>
      <c r="V27" s="835"/>
      <c r="W27" s="835"/>
      <c r="X27" s="835"/>
      <c r="Y27" s="835"/>
      <c r="Z27" s="836"/>
      <c r="AA27" s="177"/>
      <c r="AB27" s="177"/>
    </row>
    <row r="28" spans="1:28" ht="30" customHeight="1" x14ac:dyDescent="0.2">
      <c r="A28" s="226">
        <v>3</v>
      </c>
      <c r="B28" s="834"/>
      <c r="C28" s="835"/>
      <c r="D28" s="835"/>
      <c r="E28" s="835"/>
      <c r="F28" s="835"/>
      <c r="G28" s="835"/>
      <c r="H28" s="835"/>
      <c r="I28" s="835"/>
      <c r="J28" s="835"/>
      <c r="K28" s="835"/>
      <c r="L28" s="835"/>
      <c r="M28" s="835"/>
      <c r="N28" s="835"/>
      <c r="O28" s="835"/>
      <c r="P28" s="835"/>
      <c r="Q28" s="835"/>
      <c r="R28" s="835"/>
      <c r="S28" s="835"/>
      <c r="T28" s="835"/>
      <c r="U28" s="835"/>
      <c r="V28" s="835"/>
      <c r="W28" s="835"/>
      <c r="X28" s="835"/>
      <c r="Y28" s="835"/>
      <c r="Z28" s="836"/>
      <c r="AA28" s="177"/>
      <c r="AB28" s="177"/>
    </row>
    <row r="29" spans="1:28" ht="30" customHeight="1" x14ac:dyDescent="0.2">
      <c r="A29" s="226">
        <v>4</v>
      </c>
      <c r="B29" s="834"/>
      <c r="C29" s="835"/>
      <c r="D29" s="835"/>
      <c r="E29" s="835"/>
      <c r="F29" s="835"/>
      <c r="G29" s="835"/>
      <c r="H29" s="835"/>
      <c r="I29" s="835"/>
      <c r="J29" s="835"/>
      <c r="K29" s="835"/>
      <c r="L29" s="835"/>
      <c r="M29" s="835"/>
      <c r="N29" s="835"/>
      <c r="O29" s="835"/>
      <c r="P29" s="835"/>
      <c r="Q29" s="835"/>
      <c r="R29" s="835"/>
      <c r="S29" s="835"/>
      <c r="T29" s="835"/>
      <c r="U29" s="835"/>
      <c r="V29" s="835"/>
      <c r="W29" s="835"/>
      <c r="X29" s="835"/>
      <c r="Y29" s="835"/>
      <c r="Z29" s="836"/>
      <c r="AA29" s="177"/>
      <c r="AB29" s="177"/>
    </row>
    <row r="30" spans="1:28" ht="30" customHeight="1" x14ac:dyDescent="0.2">
      <c r="A30" s="226">
        <v>5</v>
      </c>
      <c r="B30" s="834"/>
      <c r="C30" s="835"/>
      <c r="D30" s="835"/>
      <c r="E30" s="835"/>
      <c r="F30" s="835"/>
      <c r="G30" s="835"/>
      <c r="H30" s="835"/>
      <c r="I30" s="835"/>
      <c r="J30" s="835"/>
      <c r="K30" s="835"/>
      <c r="L30" s="835"/>
      <c r="M30" s="835"/>
      <c r="N30" s="835"/>
      <c r="O30" s="835"/>
      <c r="P30" s="835"/>
      <c r="Q30" s="835"/>
      <c r="R30" s="835"/>
      <c r="S30" s="835"/>
      <c r="T30" s="835"/>
      <c r="U30" s="835"/>
      <c r="V30" s="835"/>
      <c r="W30" s="835"/>
      <c r="X30" s="835"/>
      <c r="Y30" s="835"/>
      <c r="Z30" s="836"/>
      <c r="AA30" s="177"/>
      <c r="AB30" s="177"/>
    </row>
    <row r="31" spans="1:28" ht="30" customHeight="1" x14ac:dyDescent="0.2">
      <c r="A31" s="227">
        <v>6</v>
      </c>
      <c r="B31" s="837"/>
      <c r="C31" s="838"/>
      <c r="D31" s="838"/>
      <c r="E31" s="838"/>
      <c r="F31" s="838"/>
      <c r="G31" s="838"/>
      <c r="H31" s="838"/>
      <c r="I31" s="838"/>
      <c r="J31" s="838"/>
      <c r="K31" s="838"/>
      <c r="L31" s="838"/>
      <c r="M31" s="838"/>
      <c r="N31" s="838"/>
      <c r="O31" s="838"/>
      <c r="P31" s="838"/>
      <c r="Q31" s="838"/>
      <c r="R31" s="838"/>
      <c r="S31" s="838"/>
      <c r="T31" s="838"/>
      <c r="U31" s="838"/>
      <c r="V31" s="838"/>
      <c r="W31" s="838"/>
      <c r="X31" s="838"/>
      <c r="Y31" s="838"/>
      <c r="Z31" s="839"/>
      <c r="AA31" s="177"/>
      <c r="AB31" s="177"/>
    </row>
    <row r="32" spans="1:28" x14ac:dyDescent="0.2">
      <c r="A32" s="213"/>
      <c r="B32" s="213"/>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04"/>
    </row>
    <row r="33" spans="1:28" x14ac:dyDescent="0.2">
      <c r="A33" s="840" t="str">
        <f>Translations!$D$44</f>
        <v xml:space="preserve">Vinculado al (los) objetivo(s) nº </v>
      </c>
      <c r="B33" s="720" t="str">
        <f>Translations!D45</f>
        <v>Indicador de resultados</v>
      </c>
      <c r="C33" s="721"/>
      <c r="D33" s="721"/>
      <c r="E33" s="721"/>
      <c r="F33" s="721"/>
      <c r="G33" s="721"/>
      <c r="H33" s="722"/>
      <c r="I33" s="709" t="str">
        <f>Translations!$D$29</f>
        <v>Línea de base</v>
      </c>
      <c r="J33" s="795"/>
      <c r="K33" s="795"/>
      <c r="L33" s="795"/>
      <c r="M33" s="795"/>
      <c r="N33" s="710"/>
      <c r="O33" s="709" t="str">
        <f>Translations!$D$30</f>
        <v>Metas</v>
      </c>
      <c r="P33" s="795"/>
      <c r="Q33" s="795"/>
      <c r="R33" s="795"/>
      <c r="S33" s="795"/>
      <c r="T33" s="710"/>
      <c r="U33" s="843" t="str">
        <f>Translations!$D$78</f>
        <v>Comentarios y supuestos</v>
      </c>
      <c r="V33" s="844"/>
      <c r="W33" s="844"/>
      <c r="X33" s="844"/>
      <c r="Y33" s="844"/>
      <c r="Z33" s="845"/>
      <c r="AA33" s="214"/>
      <c r="AB33" s="201"/>
    </row>
    <row r="34" spans="1:28" x14ac:dyDescent="0.2">
      <c r="A34" s="841"/>
      <c r="B34" s="792"/>
      <c r="C34" s="787"/>
      <c r="D34" s="787"/>
      <c r="E34" s="787"/>
      <c r="F34" s="787"/>
      <c r="G34" s="787"/>
      <c r="H34" s="788"/>
      <c r="I34" s="720" t="str">
        <f>Translations!$D$32</f>
        <v>Valor</v>
      </c>
      <c r="J34" s="722"/>
      <c r="K34" s="729" t="str">
        <f>Translations!$D$33</f>
        <v xml:space="preserve">Año </v>
      </c>
      <c r="L34" s="720" t="str">
        <f>Translations!$D$34</f>
        <v>Fuente</v>
      </c>
      <c r="M34" s="721"/>
      <c r="N34" s="722"/>
      <c r="O34" s="709" t="str">
        <f>Translations!$D$35&amp;" 1"</f>
        <v>Año  1</v>
      </c>
      <c r="P34" s="710"/>
      <c r="Q34" s="709" t="str">
        <f>Translations!$D$35&amp;" 2"</f>
        <v>Año  2</v>
      </c>
      <c r="R34" s="710"/>
      <c r="S34" s="709" t="str">
        <f>Translations!$D$35&amp;" 3"</f>
        <v>Año  3</v>
      </c>
      <c r="T34" s="710"/>
      <c r="U34" s="846"/>
      <c r="V34" s="847"/>
      <c r="W34" s="847"/>
      <c r="X34" s="847"/>
      <c r="Y34" s="847"/>
      <c r="Z34" s="848"/>
      <c r="AA34" s="214"/>
      <c r="AB34" s="201"/>
    </row>
    <row r="35" spans="1:28" x14ac:dyDescent="0.2">
      <c r="A35" s="842"/>
      <c r="B35" s="723"/>
      <c r="C35" s="724"/>
      <c r="D35" s="724"/>
      <c r="E35" s="724"/>
      <c r="F35" s="724"/>
      <c r="G35" s="724"/>
      <c r="H35" s="725"/>
      <c r="I35" s="723"/>
      <c r="J35" s="725"/>
      <c r="K35" s="730"/>
      <c r="L35" s="723"/>
      <c r="M35" s="724"/>
      <c r="N35" s="725"/>
      <c r="O35" s="832">
        <f ca="1">O17</f>
        <v>2016</v>
      </c>
      <c r="P35" s="833"/>
      <c r="Q35" s="832">
        <f ca="1">Q17</f>
        <v>2017</v>
      </c>
      <c r="R35" s="833"/>
      <c r="S35" s="832">
        <f ca="1">S17</f>
        <v>2018</v>
      </c>
      <c r="T35" s="833"/>
      <c r="U35" s="849"/>
      <c r="V35" s="850"/>
      <c r="W35" s="850"/>
      <c r="X35" s="850"/>
      <c r="Y35" s="850"/>
      <c r="Z35" s="851"/>
      <c r="AA35" s="214"/>
      <c r="AB35" s="201"/>
    </row>
    <row r="36" spans="1:28" ht="30" customHeight="1" x14ac:dyDescent="0.2">
      <c r="A36" s="169"/>
      <c r="B36" s="823" t="str">
        <f>Translations!$D$77</f>
        <v>Seleccione…</v>
      </c>
      <c r="C36" s="824"/>
      <c r="D36" s="824"/>
      <c r="E36" s="824"/>
      <c r="F36" s="824"/>
      <c r="G36" s="824"/>
      <c r="H36" s="825"/>
      <c r="I36" s="826"/>
      <c r="J36" s="827"/>
      <c r="K36" s="203"/>
      <c r="L36" s="828" t="str">
        <f>Translations!$D$77</f>
        <v>Seleccione…</v>
      </c>
      <c r="M36" s="829"/>
      <c r="N36" s="830"/>
      <c r="O36" s="826"/>
      <c r="P36" s="827"/>
      <c r="Q36" s="826"/>
      <c r="R36" s="827"/>
      <c r="S36" s="826"/>
      <c r="T36" s="831"/>
      <c r="U36" s="188"/>
      <c r="V36" s="189"/>
      <c r="W36" s="189"/>
      <c r="X36" s="189"/>
      <c r="Y36" s="189"/>
      <c r="Z36" s="190"/>
      <c r="AA36" s="215"/>
      <c r="AB36" s="216"/>
    </row>
    <row r="37" spans="1:28" ht="30" customHeight="1" x14ac:dyDescent="0.2">
      <c r="A37" s="173"/>
      <c r="B37" s="814" t="str">
        <f>Translations!$D$77</f>
        <v>Seleccione…</v>
      </c>
      <c r="C37" s="815"/>
      <c r="D37" s="815"/>
      <c r="E37" s="815"/>
      <c r="F37" s="815"/>
      <c r="G37" s="815"/>
      <c r="H37" s="816"/>
      <c r="I37" s="817"/>
      <c r="J37" s="818"/>
      <c r="K37" s="199"/>
      <c r="L37" s="819" t="str">
        <f>Translations!$D$77</f>
        <v>Seleccione…</v>
      </c>
      <c r="M37" s="820"/>
      <c r="N37" s="821"/>
      <c r="O37" s="817"/>
      <c r="P37" s="818"/>
      <c r="Q37" s="817"/>
      <c r="R37" s="818"/>
      <c r="S37" s="817"/>
      <c r="T37" s="822"/>
      <c r="U37" s="191"/>
      <c r="V37" s="192"/>
      <c r="W37" s="192"/>
      <c r="X37" s="192"/>
      <c r="Y37" s="192"/>
      <c r="Z37" s="193"/>
      <c r="AA37" s="215"/>
      <c r="AB37" s="216"/>
    </row>
    <row r="38" spans="1:28" ht="30" customHeight="1" x14ac:dyDescent="0.2">
      <c r="A38" s="174"/>
      <c r="B38" s="814" t="str">
        <f>Translations!$D$77</f>
        <v>Seleccione…</v>
      </c>
      <c r="C38" s="815"/>
      <c r="D38" s="815"/>
      <c r="E38" s="815"/>
      <c r="F38" s="815"/>
      <c r="G38" s="815"/>
      <c r="H38" s="816"/>
      <c r="I38" s="817"/>
      <c r="J38" s="818"/>
      <c r="K38" s="199"/>
      <c r="L38" s="819" t="str">
        <f>Translations!$D$77</f>
        <v>Seleccione…</v>
      </c>
      <c r="M38" s="820"/>
      <c r="N38" s="821"/>
      <c r="O38" s="817"/>
      <c r="P38" s="818"/>
      <c r="Q38" s="817"/>
      <c r="R38" s="818"/>
      <c r="S38" s="817"/>
      <c r="T38" s="822"/>
      <c r="U38" s="191"/>
      <c r="V38" s="192"/>
      <c r="W38" s="192"/>
      <c r="X38" s="192"/>
      <c r="Y38" s="192"/>
      <c r="Z38" s="193"/>
      <c r="AA38" s="215"/>
      <c r="AB38" s="216"/>
    </row>
    <row r="39" spans="1:28" ht="30" customHeight="1" x14ac:dyDescent="0.2">
      <c r="A39" s="174"/>
      <c r="B39" s="814" t="str">
        <f>Translations!$D$77</f>
        <v>Seleccione…</v>
      </c>
      <c r="C39" s="815"/>
      <c r="D39" s="815"/>
      <c r="E39" s="815"/>
      <c r="F39" s="815"/>
      <c r="G39" s="815"/>
      <c r="H39" s="816"/>
      <c r="I39" s="817"/>
      <c r="J39" s="818"/>
      <c r="K39" s="199"/>
      <c r="L39" s="819" t="str">
        <f>Translations!$D$77</f>
        <v>Seleccione…</v>
      </c>
      <c r="M39" s="820"/>
      <c r="N39" s="821"/>
      <c r="O39" s="817"/>
      <c r="P39" s="818"/>
      <c r="Q39" s="817"/>
      <c r="R39" s="818"/>
      <c r="S39" s="817"/>
      <c r="T39" s="822"/>
      <c r="U39" s="191"/>
      <c r="V39" s="192"/>
      <c r="W39" s="192"/>
      <c r="X39" s="192"/>
      <c r="Y39" s="192"/>
      <c r="Z39" s="193"/>
      <c r="AA39" s="215"/>
      <c r="AB39" s="216"/>
    </row>
    <row r="40" spans="1:28" ht="30" customHeight="1" x14ac:dyDescent="0.2">
      <c r="A40" s="176"/>
      <c r="B40" s="805" t="str">
        <f>Translations!$D$77</f>
        <v>Seleccione…</v>
      </c>
      <c r="C40" s="806"/>
      <c r="D40" s="806"/>
      <c r="E40" s="806"/>
      <c r="F40" s="806"/>
      <c r="G40" s="806"/>
      <c r="H40" s="807"/>
      <c r="I40" s="808"/>
      <c r="J40" s="809"/>
      <c r="K40" s="200"/>
      <c r="L40" s="810" t="str">
        <f>Translations!$D$77</f>
        <v>Seleccione…</v>
      </c>
      <c r="M40" s="811"/>
      <c r="N40" s="812"/>
      <c r="O40" s="808"/>
      <c r="P40" s="809"/>
      <c r="Q40" s="808"/>
      <c r="R40" s="809"/>
      <c r="S40" s="808"/>
      <c r="T40" s="813"/>
      <c r="U40" s="194"/>
      <c r="V40" s="195"/>
      <c r="W40" s="195"/>
      <c r="X40" s="195"/>
      <c r="Y40" s="195"/>
      <c r="Z40" s="196"/>
      <c r="AA40" s="215"/>
      <c r="AB40" s="216"/>
    </row>
    <row r="41" spans="1:28" x14ac:dyDescent="0.2">
      <c r="A41" s="175"/>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row>
    <row r="42" spans="1:28" ht="15.75" x14ac:dyDescent="0.2">
      <c r="A42" s="779" t="str">
        <f>Translations!$D$79</f>
        <v>D. Módulos</v>
      </c>
      <c r="B42" s="780"/>
      <c r="C42" s="780"/>
      <c r="D42" s="780"/>
      <c r="E42" s="780"/>
      <c r="F42" s="780"/>
      <c r="G42" s="780"/>
      <c r="H42" s="780"/>
      <c r="I42" s="780"/>
      <c r="J42" s="780"/>
      <c r="K42" s="780"/>
      <c r="L42" s="780"/>
      <c r="M42" s="780"/>
      <c r="N42" s="780"/>
      <c r="O42" s="780"/>
      <c r="P42" s="780"/>
      <c r="Q42" s="780"/>
      <c r="R42" s="780"/>
      <c r="S42" s="780"/>
      <c r="T42" s="780"/>
      <c r="U42" s="780"/>
      <c r="V42" s="780"/>
      <c r="W42" s="780"/>
      <c r="X42" s="780"/>
      <c r="Y42" s="780"/>
      <c r="Z42" s="780"/>
      <c r="AA42" s="780"/>
      <c r="AB42" s="781"/>
    </row>
    <row r="43" spans="1:28" ht="15.75" x14ac:dyDescent="0.2">
      <c r="A43" s="183"/>
      <c r="B43" s="184"/>
      <c r="C43" s="184"/>
      <c r="D43" s="184"/>
      <c r="E43" s="184"/>
      <c r="F43" s="184"/>
      <c r="G43" s="184"/>
      <c r="H43" s="184"/>
      <c r="I43" s="184"/>
      <c r="J43" s="184"/>
      <c r="K43" s="184"/>
      <c r="L43" s="184"/>
      <c r="M43" s="184"/>
      <c r="N43" s="184"/>
      <c r="O43" s="184"/>
      <c r="P43" s="185"/>
      <c r="Q43" s="185"/>
      <c r="R43" s="185"/>
      <c r="S43" s="185"/>
      <c r="T43" s="185"/>
      <c r="U43" s="185"/>
      <c r="V43" s="185"/>
      <c r="W43" s="185"/>
      <c r="X43" s="185"/>
      <c r="Y43" s="185"/>
      <c r="Z43" s="178"/>
      <c r="AA43" s="178"/>
      <c r="AB43" s="178"/>
    </row>
    <row r="44" spans="1:28" ht="15.75" x14ac:dyDescent="0.2">
      <c r="A44" s="782" t="str">
        <f>Translations!$D$80</f>
        <v>Módulo</v>
      </c>
      <c r="B44" s="783"/>
      <c r="C44" s="236">
        <v>1</v>
      </c>
      <c r="D44" s="784" t="str">
        <f>Translations!$D$77</f>
        <v>Seleccione…</v>
      </c>
      <c r="E44" s="784"/>
      <c r="F44" s="784"/>
      <c r="G44" s="784"/>
      <c r="H44" s="784"/>
      <c r="I44" s="784"/>
      <c r="J44" s="784"/>
      <c r="K44" s="210"/>
      <c r="L44" s="170"/>
      <c r="M44" s="170"/>
      <c r="N44" s="170"/>
      <c r="O44" s="170"/>
      <c r="P44" s="170"/>
      <c r="Q44" s="170"/>
      <c r="R44" s="170"/>
      <c r="S44" s="170"/>
      <c r="T44" s="170"/>
      <c r="U44" s="170"/>
      <c r="V44" s="170"/>
      <c r="W44" s="170"/>
      <c r="X44" s="170"/>
      <c r="Y44" s="170"/>
      <c r="Z44" s="170"/>
      <c r="AA44" s="170"/>
      <c r="AB44" s="171"/>
    </row>
    <row r="45" spans="1:28" ht="15.75" x14ac:dyDescent="0.2">
      <c r="A45" s="217" t="str">
        <f>Translations!$D$81</f>
        <v>Marco de medición por módulo</v>
      </c>
      <c r="B45" s="231"/>
      <c r="C45" s="231"/>
      <c r="D45" s="231"/>
      <c r="E45" s="231"/>
      <c r="F45" s="231"/>
      <c r="G45" s="205"/>
      <c r="H45" s="205"/>
      <c r="I45" s="205"/>
      <c r="J45" s="205"/>
      <c r="K45" s="205"/>
      <c r="L45" s="205"/>
      <c r="M45" s="205"/>
      <c r="N45" s="205"/>
      <c r="O45" s="205"/>
      <c r="P45" s="205"/>
      <c r="Q45" s="205"/>
      <c r="R45" s="785"/>
      <c r="S45" s="785"/>
      <c r="T45" s="785"/>
      <c r="U45" s="785"/>
      <c r="V45" s="785"/>
      <c r="W45" s="785"/>
      <c r="X45" s="785"/>
      <c r="Y45" s="785"/>
      <c r="Z45" s="785"/>
      <c r="AA45" s="785"/>
      <c r="AB45" s="786"/>
    </row>
    <row r="46" spans="1:28" x14ac:dyDescent="0.2">
      <c r="A46" s="721" t="str">
        <f>Translations!$D$50</f>
        <v>Indicador de cobertura/producto</v>
      </c>
      <c r="B46" s="721"/>
      <c r="C46" s="722"/>
      <c r="D46" s="789" t="str">
        <f>Translations!$D$71</f>
        <v>Receptores principales</v>
      </c>
      <c r="E46" s="720" t="str">
        <f>Translations!$D$70</f>
        <v>Vinculado al</v>
      </c>
      <c r="F46" s="722"/>
      <c r="G46" s="720" t="str">
        <f>Translations!$D$29</f>
        <v>Línea de base</v>
      </c>
      <c r="H46" s="721"/>
      <c r="I46" s="721"/>
      <c r="J46" s="722"/>
      <c r="K46" s="720"/>
      <c r="L46" s="721"/>
      <c r="M46" s="709" t="str">
        <f>Translations!$D$30</f>
        <v>Metas</v>
      </c>
      <c r="N46" s="795"/>
      <c r="O46" s="795"/>
      <c r="P46" s="795"/>
      <c r="Q46" s="795"/>
      <c r="R46" s="710"/>
      <c r="S46" s="796" t="str">
        <f>Translations!$D$89</f>
        <v>Supuestos de metas</v>
      </c>
      <c r="T46" s="797"/>
      <c r="U46" s="797"/>
      <c r="V46" s="797"/>
      <c r="W46" s="797"/>
      <c r="X46" s="797"/>
      <c r="Y46" s="797"/>
      <c r="Z46" s="797"/>
      <c r="AA46" s="797"/>
      <c r="AB46" s="798"/>
    </row>
    <row r="47" spans="1:28" x14ac:dyDescent="0.2">
      <c r="A47" s="787"/>
      <c r="B47" s="787"/>
      <c r="C47" s="788"/>
      <c r="D47" s="790"/>
      <c r="E47" s="792"/>
      <c r="F47" s="788"/>
      <c r="G47" s="723"/>
      <c r="H47" s="724"/>
      <c r="I47" s="724"/>
      <c r="J47" s="725"/>
      <c r="K47" s="792"/>
      <c r="L47" s="787"/>
      <c r="M47" s="709" t="str">
        <f>Translations!$D$35&amp;" 1"</f>
        <v>Año  1</v>
      </c>
      <c r="N47" s="710"/>
      <c r="O47" s="709" t="str">
        <f>Translations!$D$35&amp;" 2"</f>
        <v>Año  2</v>
      </c>
      <c r="P47" s="710"/>
      <c r="Q47" s="709" t="str">
        <f>Translations!$D$35&amp;" 3"</f>
        <v>Año  3</v>
      </c>
      <c r="R47" s="710"/>
      <c r="S47" s="799" t="str">
        <f>Translations!$D$90</f>
        <v>Describa lo siguiente: 1) supuestos generales usados al calcular las metas;: 2) tasa de ampliación prevista; 3) estimaciones del tamaño de la población; 4) descripción del indicador/paquete de servicios; 5) fuente de datos; 6) otra información pertinente.</v>
      </c>
      <c r="T47" s="800"/>
      <c r="U47" s="800"/>
      <c r="V47" s="800"/>
      <c r="W47" s="800"/>
      <c r="X47" s="800"/>
      <c r="Y47" s="800"/>
      <c r="Z47" s="800"/>
      <c r="AA47" s="800"/>
      <c r="AB47" s="801"/>
    </row>
    <row r="48" spans="1:28" ht="25.5" x14ac:dyDescent="0.2">
      <c r="A48" s="787"/>
      <c r="B48" s="787"/>
      <c r="C48" s="788"/>
      <c r="D48" s="790"/>
      <c r="E48" s="792"/>
      <c r="F48" s="788"/>
      <c r="G48" s="202" t="s">
        <v>1526</v>
      </c>
      <c r="H48" s="729" t="s">
        <v>14</v>
      </c>
      <c r="I48" s="729" t="str">
        <f>Translations!$D$33</f>
        <v xml:space="preserve">Año </v>
      </c>
      <c r="J48" s="729" t="str">
        <f>Translations!$D$34</f>
        <v>Fuente</v>
      </c>
      <c r="K48" s="792"/>
      <c r="L48" s="793"/>
      <c r="M48" s="229" t="s">
        <v>1526</v>
      </c>
      <c r="N48" s="777" t="s">
        <v>14</v>
      </c>
      <c r="O48" s="229" t="s">
        <v>1526</v>
      </c>
      <c r="P48" s="777" t="s">
        <v>14</v>
      </c>
      <c r="Q48" s="229" t="s">
        <v>1526</v>
      </c>
      <c r="R48" s="777" t="s">
        <v>14</v>
      </c>
      <c r="S48" s="799"/>
      <c r="T48" s="800"/>
      <c r="U48" s="800"/>
      <c r="V48" s="800"/>
      <c r="W48" s="800"/>
      <c r="X48" s="800"/>
      <c r="Y48" s="800"/>
      <c r="Z48" s="800"/>
      <c r="AA48" s="800"/>
      <c r="AB48" s="801"/>
    </row>
    <row r="49" spans="1:28" ht="25.5" x14ac:dyDescent="0.2">
      <c r="A49" s="724"/>
      <c r="B49" s="724"/>
      <c r="C49" s="725"/>
      <c r="D49" s="791"/>
      <c r="E49" s="723"/>
      <c r="F49" s="725"/>
      <c r="G49" s="198" t="s">
        <v>1527</v>
      </c>
      <c r="H49" s="730"/>
      <c r="I49" s="730"/>
      <c r="J49" s="730"/>
      <c r="K49" s="723"/>
      <c r="L49" s="794"/>
      <c r="M49" s="230" t="s">
        <v>1527</v>
      </c>
      <c r="N49" s="778"/>
      <c r="O49" s="230" t="s">
        <v>1527</v>
      </c>
      <c r="P49" s="778"/>
      <c r="Q49" s="230" t="s">
        <v>1527</v>
      </c>
      <c r="R49" s="778"/>
      <c r="S49" s="802"/>
      <c r="T49" s="803"/>
      <c r="U49" s="803"/>
      <c r="V49" s="803"/>
      <c r="W49" s="803"/>
      <c r="X49" s="803"/>
      <c r="Y49" s="803"/>
      <c r="Z49" s="803"/>
      <c r="AA49" s="803"/>
      <c r="AB49" s="804"/>
    </row>
    <row r="50" spans="1:28" x14ac:dyDescent="0.2">
      <c r="A50" s="746"/>
      <c r="B50" s="747"/>
      <c r="C50" s="748"/>
      <c r="D50" s="755" t="str">
        <f>Translations!$D$77</f>
        <v>Seleccione…</v>
      </c>
      <c r="E50" s="758" t="str">
        <f>Translations!$D$77</f>
        <v>Seleccione…</v>
      </c>
      <c r="F50" s="759"/>
      <c r="G50" s="764"/>
      <c r="H50" s="731" t="str">
        <f>IF($G52&lt;&gt;"",$G50/$G52,"")</f>
        <v/>
      </c>
      <c r="I50" s="767"/>
      <c r="J50" s="770" t="str">
        <f>Translations!$D$77</f>
        <v>Seleccione…</v>
      </c>
      <c r="K50" s="773" t="str">
        <f>Translations!$D$83</f>
        <v xml:space="preserve">Monto asignado </v>
      </c>
      <c r="L50" s="774"/>
      <c r="M50" s="237"/>
      <c r="N50" s="731" t="str">
        <f>IF(M51&lt;&gt;"",M50/M51,"")</f>
        <v/>
      </c>
      <c r="O50" s="239"/>
      <c r="P50" s="731" t="str">
        <f>IF(O51&lt;&gt;"",O50/O51,"")</f>
        <v/>
      </c>
      <c r="Q50" s="239"/>
      <c r="R50" s="731" t="str">
        <f>IF(Q51&lt;&gt;"",Q50/Q51,"")</f>
        <v/>
      </c>
      <c r="S50" s="733"/>
      <c r="T50" s="734"/>
      <c r="U50" s="734"/>
      <c r="V50" s="734"/>
      <c r="W50" s="734"/>
      <c r="X50" s="734"/>
      <c r="Y50" s="734"/>
      <c r="Z50" s="734"/>
      <c r="AA50" s="734"/>
      <c r="AB50" s="735"/>
    </row>
    <row r="51" spans="1:28" x14ac:dyDescent="0.2">
      <c r="A51" s="749"/>
      <c r="B51" s="750"/>
      <c r="C51" s="751"/>
      <c r="D51" s="756"/>
      <c r="E51" s="760"/>
      <c r="F51" s="761"/>
      <c r="G51" s="765"/>
      <c r="H51" s="766"/>
      <c r="I51" s="768"/>
      <c r="J51" s="771"/>
      <c r="K51" s="775"/>
      <c r="L51" s="776"/>
      <c r="M51" s="238"/>
      <c r="N51" s="732"/>
      <c r="O51" s="240"/>
      <c r="P51" s="732"/>
      <c r="Q51" s="240"/>
      <c r="R51" s="732"/>
      <c r="S51" s="736"/>
      <c r="T51" s="737"/>
      <c r="U51" s="737"/>
      <c r="V51" s="737"/>
      <c r="W51" s="737"/>
      <c r="X51" s="737"/>
      <c r="Y51" s="737"/>
      <c r="Z51" s="737"/>
      <c r="AA51" s="737"/>
      <c r="AB51" s="738"/>
    </row>
    <row r="52" spans="1:28" x14ac:dyDescent="0.2">
      <c r="A52" s="749"/>
      <c r="B52" s="750"/>
      <c r="C52" s="751"/>
      <c r="D52" s="756"/>
      <c r="E52" s="760"/>
      <c r="F52" s="761"/>
      <c r="G52" s="764"/>
      <c r="H52" s="766"/>
      <c r="I52" s="768"/>
      <c r="J52" s="771"/>
      <c r="K52" s="742" t="str">
        <f>Translations!$D$85</f>
        <v xml:space="preserve">Monto asignado + Por encima del asignado + otros </v>
      </c>
      <c r="L52" s="743"/>
      <c r="M52" s="237"/>
      <c r="N52" s="731" t="str">
        <f>IF(M53&lt;&gt;"",M52/M53,"")</f>
        <v/>
      </c>
      <c r="O52" s="239"/>
      <c r="P52" s="731" t="str">
        <f>IF(O53&lt;&gt;"",O52/O53,"")</f>
        <v/>
      </c>
      <c r="Q52" s="239"/>
      <c r="R52" s="731" t="str">
        <f>IF(Q53&lt;&gt;"",Q52/Q53,"")</f>
        <v/>
      </c>
      <c r="S52" s="736"/>
      <c r="T52" s="737"/>
      <c r="U52" s="737"/>
      <c r="V52" s="737"/>
      <c r="W52" s="737"/>
      <c r="X52" s="737"/>
      <c r="Y52" s="737"/>
      <c r="Z52" s="737"/>
      <c r="AA52" s="737"/>
      <c r="AB52" s="738"/>
    </row>
    <row r="53" spans="1:28" x14ac:dyDescent="0.2">
      <c r="A53" s="752"/>
      <c r="B53" s="753"/>
      <c r="C53" s="754"/>
      <c r="D53" s="757"/>
      <c r="E53" s="762"/>
      <c r="F53" s="763"/>
      <c r="G53" s="765"/>
      <c r="H53" s="732"/>
      <c r="I53" s="769"/>
      <c r="J53" s="772"/>
      <c r="K53" s="744"/>
      <c r="L53" s="745"/>
      <c r="M53" s="238"/>
      <c r="N53" s="732"/>
      <c r="O53" s="240"/>
      <c r="P53" s="732"/>
      <c r="Q53" s="240"/>
      <c r="R53" s="732"/>
      <c r="S53" s="739"/>
      <c r="T53" s="740"/>
      <c r="U53" s="740"/>
      <c r="V53" s="740"/>
      <c r="W53" s="740"/>
      <c r="X53" s="740"/>
      <c r="Y53" s="740"/>
      <c r="Z53" s="740"/>
      <c r="AA53" s="740"/>
      <c r="AB53" s="741"/>
    </row>
    <row r="54" spans="1:28" x14ac:dyDescent="0.2">
      <c r="A54" s="746"/>
      <c r="B54" s="747"/>
      <c r="C54" s="748"/>
      <c r="D54" s="755" t="str">
        <f>Translations!$D$77</f>
        <v>Seleccione…</v>
      </c>
      <c r="E54" s="758" t="str">
        <f>Translations!$D$77</f>
        <v>Seleccione…</v>
      </c>
      <c r="F54" s="759"/>
      <c r="G54" s="764"/>
      <c r="H54" s="731" t="str">
        <f>IF($G56&lt;&gt;"",$G54/$G56,"")</f>
        <v/>
      </c>
      <c r="I54" s="767"/>
      <c r="J54" s="770" t="str">
        <f>Translations!$D$77</f>
        <v>Seleccione…</v>
      </c>
      <c r="K54" s="773" t="str">
        <f>Translations!$D$83</f>
        <v xml:space="preserve">Monto asignado </v>
      </c>
      <c r="L54" s="774"/>
      <c r="M54" s="237"/>
      <c r="N54" s="731" t="str">
        <f>IF(M55&lt;&gt;"",M54/M55,"")</f>
        <v/>
      </c>
      <c r="O54" s="239"/>
      <c r="P54" s="731" t="str">
        <f>IF(O55&lt;&gt;"",O54/O55,"")</f>
        <v/>
      </c>
      <c r="Q54" s="239"/>
      <c r="R54" s="731" t="str">
        <f>IF(Q55&lt;&gt;"",Q54/Q55,"")</f>
        <v/>
      </c>
      <c r="S54" s="733"/>
      <c r="T54" s="734"/>
      <c r="U54" s="734"/>
      <c r="V54" s="734"/>
      <c r="W54" s="734"/>
      <c r="X54" s="734"/>
      <c r="Y54" s="734"/>
      <c r="Z54" s="734"/>
      <c r="AA54" s="734"/>
      <c r="AB54" s="735"/>
    </row>
    <row r="55" spans="1:28" x14ac:dyDescent="0.2">
      <c r="A55" s="749"/>
      <c r="B55" s="750"/>
      <c r="C55" s="751"/>
      <c r="D55" s="756"/>
      <c r="E55" s="760"/>
      <c r="F55" s="761"/>
      <c r="G55" s="765"/>
      <c r="H55" s="766"/>
      <c r="I55" s="768"/>
      <c r="J55" s="771"/>
      <c r="K55" s="775"/>
      <c r="L55" s="776"/>
      <c r="M55" s="238"/>
      <c r="N55" s="732"/>
      <c r="O55" s="240"/>
      <c r="P55" s="732"/>
      <c r="Q55" s="240"/>
      <c r="R55" s="732"/>
      <c r="S55" s="736"/>
      <c r="T55" s="737"/>
      <c r="U55" s="737"/>
      <c r="V55" s="737"/>
      <c r="W55" s="737"/>
      <c r="X55" s="737"/>
      <c r="Y55" s="737"/>
      <c r="Z55" s="737"/>
      <c r="AA55" s="737"/>
      <c r="AB55" s="738"/>
    </row>
    <row r="56" spans="1:28" x14ac:dyDescent="0.2">
      <c r="A56" s="749"/>
      <c r="B56" s="750"/>
      <c r="C56" s="751"/>
      <c r="D56" s="756"/>
      <c r="E56" s="760"/>
      <c r="F56" s="761"/>
      <c r="G56" s="764"/>
      <c r="H56" s="766"/>
      <c r="I56" s="768"/>
      <c r="J56" s="771"/>
      <c r="K56" s="742" t="str">
        <f>Translations!$D$85</f>
        <v xml:space="preserve">Monto asignado + Por encima del asignado + otros </v>
      </c>
      <c r="L56" s="743"/>
      <c r="M56" s="237"/>
      <c r="N56" s="731" t="str">
        <f>IF(M57&lt;&gt;"",M56/M57,"")</f>
        <v/>
      </c>
      <c r="O56" s="239"/>
      <c r="P56" s="731" t="str">
        <f>IF(O57&lt;&gt;"",O56/O57,"")</f>
        <v/>
      </c>
      <c r="Q56" s="239"/>
      <c r="R56" s="731" t="str">
        <f>IF(Q57&lt;&gt;"",Q56/Q57,"")</f>
        <v/>
      </c>
      <c r="S56" s="736"/>
      <c r="T56" s="737"/>
      <c r="U56" s="737"/>
      <c r="V56" s="737"/>
      <c r="W56" s="737"/>
      <c r="X56" s="737"/>
      <c r="Y56" s="737"/>
      <c r="Z56" s="737"/>
      <c r="AA56" s="737"/>
      <c r="AB56" s="738"/>
    </row>
    <row r="57" spans="1:28" x14ac:dyDescent="0.2">
      <c r="A57" s="752"/>
      <c r="B57" s="753"/>
      <c r="C57" s="754"/>
      <c r="D57" s="757"/>
      <c r="E57" s="762"/>
      <c r="F57" s="763"/>
      <c r="G57" s="765"/>
      <c r="H57" s="732"/>
      <c r="I57" s="769"/>
      <c r="J57" s="772"/>
      <c r="K57" s="744"/>
      <c r="L57" s="745"/>
      <c r="M57" s="238"/>
      <c r="N57" s="732"/>
      <c r="O57" s="240"/>
      <c r="P57" s="732"/>
      <c r="Q57" s="240"/>
      <c r="R57" s="732"/>
      <c r="S57" s="739"/>
      <c r="T57" s="740"/>
      <c r="U57" s="740"/>
      <c r="V57" s="740"/>
      <c r="W57" s="740"/>
      <c r="X57" s="740"/>
      <c r="Y57" s="740"/>
      <c r="Z57" s="740"/>
      <c r="AA57" s="740"/>
      <c r="AB57" s="741"/>
    </row>
    <row r="58" spans="1:28" x14ac:dyDescent="0.2">
      <c r="A58" s="746"/>
      <c r="B58" s="747"/>
      <c r="C58" s="748"/>
      <c r="D58" s="755" t="str">
        <f>Translations!$D$77</f>
        <v>Seleccione…</v>
      </c>
      <c r="E58" s="758" t="str">
        <f>Translations!$D$77</f>
        <v>Seleccione…</v>
      </c>
      <c r="F58" s="759"/>
      <c r="G58" s="764"/>
      <c r="H58" s="731" t="str">
        <f>IF($G60&lt;&gt;"",$G58/$G60,"")</f>
        <v/>
      </c>
      <c r="I58" s="767"/>
      <c r="J58" s="770" t="str">
        <f>Translations!$D$77</f>
        <v>Seleccione…</v>
      </c>
      <c r="K58" s="773" t="str">
        <f>Translations!$D$83</f>
        <v xml:space="preserve">Monto asignado </v>
      </c>
      <c r="L58" s="774"/>
      <c r="M58" s="237"/>
      <c r="N58" s="731" t="str">
        <f>IF(M59&lt;&gt;"",M58/M59,"")</f>
        <v/>
      </c>
      <c r="O58" s="239"/>
      <c r="P58" s="731" t="str">
        <f>IF(O59&lt;&gt;"",O58/O59,"")</f>
        <v/>
      </c>
      <c r="Q58" s="239"/>
      <c r="R58" s="731" t="str">
        <f>IF(Q59&lt;&gt;"",Q58/Q59,"")</f>
        <v/>
      </c>
      <c r="S58" s="733"/>
      <c r="T58" s="734"/>
      <c r="U58" s="734"/>
      <c r="V58" s="734"/>
      <c r="W58" s="734"/>
      <c r="X58" s="734"/>
      <c r="Y58" s="734"/>
      <c r="Z58" s="734"/>
      <c r="AA58" s="734"/>
      <c r="AB58" s="735"/>
    </row>
    <row r="59" spans="1:28" x14ac:dyDescent="0.2">
      <c r="A59" s="749"/>
      <c r="B59" s="750"/>
      <c r="C59" s="751"/>
      <c r="D59" s="756"/>
      <c r="E59" s="760"/>
      <c r="F59" s="761"/>
      <c r="G59" s="765"/>
      <c r="H59" s="766"/>
      <c r="I59" s="768"/>
      <c r="J59" s="771"/>
      <c r="K59" s="775"/>
      <c r="L59" s="776"/>
      <c r="M59" s="238"/>
      <c r="N59" s="732"/>
      <c r="O59" s="240"/>
      <c r="P59" s="732"/>
      <c r="Q59" s="240"/>
      <c r="R59" s="732"/>
      <c r="S59" s="736"/>
      <c r="T59" s="737"/>
      <c r="U59" s="737"/>
      <c r="V59" s="737"/>
      <c r="W59" s="737"/>
      <c r="X59" s="737"/>
      <c r="Y59" s="737"/>
      <c r="Z59" s="737"/>
      <c r="AA59" s="737"/>
      <c r="AB59" s="738"/>
    </row>
    <row r="60" spans="1:28" x14ac:dyDescent="0.2">
      <c r="A60" s="749"/>
      <c r="B60" s="750"/>
      <c r="C60" s="751"/>
      <c r="D60" s="756"/>
      <c r="E60" s="760"/>
      <c r="F60" s="761"/>
      <c r="G60" s="764"/>
      <c r="H60" s="766"/>
      <c r="I60" s="768"/>
      <c r="J60" s="771"/>
      <c r="K60" s="742" t="str">
        <f>Translations!$D$85</f>
        <v xml:space="preserve">Monto asignado + Por encima del asignado + otros </v>
      </c>
      <c r="L60" s="743"/>
      <c r="M60" s="237"/>
      <c r="N60" s="731" t="str">
        <f>IF(M61&lt;&gt;"",M60/M61,"")</f>
        <v/>
      </c>
      <c r="O60" s="239"/>
      <c r="P60" s="731" t="str">
        <f>IF(O61&lt;&gt;"",O60/O61,"")</f>
        <v/>
      </c>
      <c r="Q60" s="239"/>
      <c r="R60" s="731" t="str">
        <f>IF(Q61&lt;&gt;"",Q60/Q61,"")</f>
        <v/>
      </c>
      <c r="S60" s="736"/>
      <c r="T60" s="737"/>
      <c r="U60" s="737"/>
      <c r="V60" s="737"/>
      <c r="W60" s="737"/>
      <c r="X60" s="737"/>
      <c r="Y60" s="737"/>
      <c r="Z60" s="737"/>
      <c r="AA60" s="737"/>
      <c r="AB60" s="738"/>
    </row>
    <row r="61" spans="1:28" x14ac:dyDescent="0.2">
      <c r="A61" s="752"/>
      <c r="B61" s="753"/>
      <c r="C61" s="754"/>
      <c r="D61" s="757"/>
      <c r="E61" s="762"/>
      <c r="F61" s="763"/>
      <c r="G61" s="765"/>
      <c r="H61" s="732"/>
      <c r="I61" s="769"/>
      <c r="J61" s="772"/>
      <c r="K61" s="744"/>
      <c r="L61" s="745"/>
      <c r="M61" s="238"/>
      <c r="N61" s="732"/>
      <c r="O61" s="240"/>
      <c r="P61" s="732"/>
      <c r="Q61" s="240"/>
      <c r="R61" s="732"/>
      <c r="S61" s="739"/>
      <c r="T61" s="740"/>
      <c r="U61" s="740"/>
      <c r="V61" s="740"/>
      <c r="W61" s="740"/>
      <c r="X61" s="740"/>
      <c r="Y61" s="740"/>
      <c r="Z61" s="740"/>
      <c r="AA61" s="740"/>
      <c r="AB61" s="741"/>
    </row>
    <row r="62" spans="1:28" ht="15.75" x14ac:dyDescent="0.2">
      <c r="A62" s="217" t="str">
        <f>Translations!$D$94</f>
        <v>Presupuesto del módulo</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9"/>
    </row>
    <row r="63" spans="1:28" x14ac:dyDescent="0.2">
      <c r="A63" s="712" t="str">
        <f>Translations!$D$91</f>
        <v>Solicitud del monto asignado para  el módulo</v>
      </c>
      <c r="B63" s="713"/>
      <c r="C63" s="713"/>
      <c r="D63" s="713"/>
      <c r="E63" s="714"/>
      <c r="F63" s="235">
        <v>0</v>
      </c>
      <c r="G63" s="234"/>
      <c r="H63" s="234"/>
      <c r="I63" s="232"/>
      <c r="J63" s="715" t="str">
        <f>Translations!$D$92</f>
        <v>Solicitud por encima del monto asignado para el módulo</v>
      </c>
      <c r="K63" s="716"/>
      <c r="L63" s="716"/>
      <c r="M63" s="716"/>
      <c r="N63" s="716"/>
      <c r="O63" s="716"/>
      <c r="P63" s="716"/>
      <c r="Q63" s="717">
        <v>0</v>
      </c>
      <c r="R63" s="718"/>
      <c r="S63" s="719"/>
      <c r="T63" s="719"/>
      <c r="U63" s="719"/>
      <c r="V63" s="232"/>
      <c r="W63" s="232"/>
      <c r="X63" s="232"/>
      <c r="Y63" s="232"/>
      <c r="Z63" s="232"/>
      <c r="AA63" s="232"/>
      <c r="AB63" s="233"/>
    </row>
    <row r="64" spans="1:28" x14ac:dyDescent="0.2">
      <c r="A64" s="720" t="str">
        <f>Translations!$D$93</f>
        <v>Intervención</v>
      </c>
      <c r="B64" s="721"/>
      <c r="C64" s="722"/>
      <c r="D64" s="726" t="str">
        <f>Translations!$D$95</f>
        <v>Descripción de la intervención</v>
      </c>
      <c r="E64" s="727"/>
      <c r="F64" s="727"/>
      <c r="G64" s="727"/>
      <c r="H64" s="727"/>
      <c r="I64" s="728"/>
      <c r="J64" s="729" t="str">
        <f>Translations!$D$71</f>
        <v>Receptores principales</v>
      </c>
      <c r="K64" s="720" t="str">
        <f>Translations!$D$97</f>
        <v>Presupuesto de la intervención (solicitud al Fondo Mundial exclusivamente)</v>
      </c>
      <c r="L64" s="721"/>
      <c r="M64" s="721"/>
      <c r="N64" s="721"/>
      <c r="O64" s="721"/>
      <c r="P64" s="721"/>
      <c r="Q64" s="721"/>
      <c r="R64" s="722"/>
      <c r="S64" s="726" t="str">
        <f>Translations!$D$98</f>
        <v>Supuestos de costo para la solicitud al Fondo Mundial</v>
      </c>
      <c r="T64" s="727"/>
      <c r="U64" s="727"/>
      <c r="V64" s="727"/>
      <c r="W64" s="727"/>
      <c r="X64" s="727"/>
      <c r="Y64" s="728"/>
      <c r="Z64" s="711" t="str">
        <f>Translations!$D$100</f>
        <v>Otros fondos recibidos para esta intervención (incluido el alcance de las actividades financiadas)</v>
      </c>
      <c r="AA64" s="711"/>
      <c r="AB64" s="711"/>
    </row>
    <row r="65" spans="1:28" ht="40.5" customHeight="1" x14ac:dyDescent="0.2">
      <c r="A65" s="723"/>
      <c r="B65" s="724"/>
      <c r="C65" s="725"/>
      <c r="D65" s="706" t="str">
        <f>Translations!$D$96</f>
        <v>Describa lo siguiente: 1) la población objetivo y alcance geográfico; e) el enfoque de ejecución; y 3) otra información pertinente. Diferencie entre el alcance de la solicitud de del monto asignado y por encima del del monto asignado</v>
      </c>
      <c r="E65" s="707"/>
      <c r="F65" s="707"/>
      <c r="G65" s="707"/>
      <c r="H65" s="707"/>
      <c r="I65" s="708"/>
      <c r="J65" s="730"/>
      <c r="K65" s="207"/>
      <c r="L65" s="208"/>
      <c r="M65" s="709" t="str">
        <f>Translations!$D$35&amp;" 1"</f>
        <v>Año  1</v>
      </c>
      <c r="N65" s="710"/>
      <c r="O65" s="711" t="str">
        <f>Translations!$D$35&amp;" 2"</f>
        <v>Año  2</v>
      </c>
      <c r="P65" s="711"/>
      <c r="Q65" s="711" t="str">
        <f>Translations!$D$35&amp;" 3"</f>
        <v>Año  3</v>
      </c>
      <c r="R65" s="711"/>
      <c r="S65" s="706" t="str">
        <f>Translations!$D$99</f>
        <v>Describa lo siguiente: 1)  fuentes de los supuestos de costo; 2) actividades clave; 3) otra información pertinente. Diferencie entre el alcance de la solicitud de del monto asignado y por encima del del monto asignado</v>
      </c>
      <c r="T65" s="707"/>
      <c r="U65" s="707"/>
      <c r="V65" s="707"/>
      <c r="W65" s="707"/>
      <c r="X65" s="707"/>
      <c r="Y65" s="708"/>
      <c r="Z65" s="711"/>
      <c r="AA65" s="711"/>
      <c r="AB65" s="711"/>
    </row>
    <row r="66" spans="1:28" ht="20.25" customHeight="1" x14ac:dyDescent="0.2">
      <c r="A66" s="659" t="str">
        <f>Translations!$D$77</f>
        <v>Seleccione…</v>
      </c>
      <c r="B66" s="660"/>
      <c r="C66" s="661"/>
      <c r="D66" s="695"/>
      <c r="E66" s="696"/>
      <c r="F66" s="696"/>
      <c r="G66" s="696"/>
      <c r="H66" s="696"/>
      <c r="I66" s="697"/>
      <c r="J66" s="704"/>
      <c r="K66" s="683" t="str">
        <f>Translations!$D$83</f>
        <v xml:space="preserve">Monto asignado </v>
      </c>
      <c r="L66" s="684"/>
      <c r="M66" s="685"/>
      <c r="N66" s="686"/>
      <c r="O66" s="652"/>
      <c r="P66" s="653"/>
      <c r="Q66" s="652"/>
      <c r="R66" s="653"/>
      <c r="S66" s="654"/>
      <c r="T66" s="654"/>
      <c r="U66" s="654"/>
      <c r="V66" s="654"/>
      <c r="W66" s="654"/>
      <c r="X66" s="654"/>
      <c r="Y66" s="654"/>
      <c r="Z66" s="660"/>
      <c r="AA66" s="660"/>
      <c r="AB66" s="661"/>
    </row>
    <row r="67" spans="1:28" ht="21.75" customHeight="1" x14ac:dyDescent="0.2">
      <c r="A67" s="669"/>
      <c r="B67" s="670"/>
      <c r="C67" s="671"/>
      <c r="D67" s="698"/>
      <c r="E67" s="699"/>
      <c r="F67" s="699"/>
      <c r="G67" s="699"/>
      <c r="H67" s="699"/>
      <c r="I67" s="700"/>
      <c r="J67" s="705"/>
      <c r="K67" s="655" t="str">
        <f>Translations!$D$86</f>
        <v xml:space="preserve">Por encima del asignado  </v>
      </c>
      <c r="L67" s="656"/>
      <c r="M67" s="665"/>
      <c r="N67" s="666"/>
      <c r="O67" s="657"/>
      <c r="P67" s="658"/>
      <c r="Q67" s="667"/>
      <c r="R67" s="668"/>
      <c r="S67" s="654"/>
      <c r="T67" s="654"/>
      <c r="U67" s="654"/>
      <c r="V67" s="654"/>
      <c r="W67" s="654"/>
      <c r="X67" s="654"/>
      <c r="Y67" s="654"/>
      <c r="Z67" s="663"/>
      <c r="AA67" s="663"/>
      <c r="AB67" s="664"/>
    </row>
    <row r="68" spans="1:28" ht="21.75" customHeight="1" x14ac:dyDescent="0.2">
      <c r="A68" s="669"/>
      <c r="B68" s="670"/>
      <c r="C68" s="671"/>
      <c r="D68" s="698"/>
      <c r="E68" s="699"/>
      <c r="F68" s="699"/>
      <c r="G68" s="699"/>
      <c r="H68" s="699"/>
      <c r="I68" s="700"/>
      <c r="J68" s="687"/>
      <c r="K68" s="683" t="str">
        <f>Translations!$D$83</f>
        <v xml:space="preserve">Monto asignado </v>
      </c>
      <c r="L68" s="684"/>
      <c r="M68" s="685"/>
      <c r="N68" s="686"/>
      <c r="O68" s="652"/>
      <c r="P68" s="653"/>
      <c r="Q68" s="652"/>
      <c r="R68" s="653"/>
      <c r="S68" s="654"/>
      <c r="T68" s="654"/>
      <c r="U68" s="654"/>
      <c r="V68" s="654"/>
      <c r="W68" s="654"/>
      <c r="X68" s="654"/>
      <c r="Y68" s="654"/>
      <c r="Z68" s="659"/>
      <c r="AA68" s="660"/>
      <c r="AB68" s="661"/>
    </row>
    <row r="69" spans="1:28" ht="24" customHeight="1" x14ac:dyDescent="0.2">
      <c r="A69" s="662"/>
      <c r="B69" s="663"/>
      <c r="C69" s="664"/>
      <c r="D69" s="701"/>
      <c r="E69" s="702"/>
      <c r="F69" s="702"/>
      <c r="G69" s="702"/>
      <c r="H69" s="702"/>
      <c r="I69" s="703"/>
      <c r="J69" s="688"/>
      <c r="K69" s="655" t="str">
        <f>Translations!$D$86</f>
        <v xml:space="preserve">Por encima del asignado  </v>
      </c>
      <c r="L69" s="656"/>
      <c r="M69" s="665"/>
      <c r="N69" s="666"/>
      <c r="O69" s="657"/>
      <c r="P69" s="658"/>
      <c r="Q69" s="667"/>
      <c r="R69" s="668"/>
      <c r="S69" s="654"/>
      <c r="T69" s="654"/>
      <c r="U69" s="654"/>
      <c r="V69" s="654"/>
      <c r="W69" s="654"/>
      <c r="X69" s="654"/>
      <c r="Y69" s="654"/>
      <c r="Z69" s="662"/>
      <c r="AA69" s="663"/>
      <c r="AB69" s="664"/>
    </row>
    <row r="70" spans="1:28" x14ac:dyDescent="0.2">
      <c r="A70" s="659" t="str">
        <f>Translations!$D$77</f>
        <v>Seleccione…</v>
      </c>
      <c r="B70" s="660"/>
      <c r="C70" s="661"/>
      <c r="D70" s="672"/>
      <c r="E70" s="673"/>
      <c r="F70" s="673"/>
      <c r="G70" s="673"/>
      <c r="H70" s="673"/>
      <c r="I70" s="674"/>
      <c r="J70" s="681"/>
      <c r="K70" s="683" t="str">
        <f>Translations!$D$83</f>
        <v xml:space="preserve">Monto asignado </v>
      </c>
      <c r="L70" s="684"/>
      <c r="M70" s="685"/>
      <c r="N70" s="686"/>
      <c r="O70" s="652"/>
      <c r="P70" s="653"/>
      <c r="Q70" s="652"/>
      <c r="R70" s="653"/>
      <c r="S70" s="654"/>
      <c r="T70" s="654"/>
      <c r="U70" s="654"/>
      <c r="V70" s="654"/>
      <c r="W70" s="654"/>
      <c r="X70" s="654"/>
      <c r="Y70" s="654"/>
      <c r="Z70" s="659"/>
      <c r="AA70" s="660"/>
      <c r="AB70" s="661"/>
    </row>
    <row r="71" spans="1:28" ht="22.5" customHeight="1" x14ac:dyDescent="0.2">
      <c r="A71" s="669"/>
      <c r="B71" s="670"/>
      <c r="C71" s="671"/>
      <c r="D71" s="675"/>
      <c r="E71" s="676"/>
      <c r="F71" s="676"/>
      <c r="G71" s="676"/>
      <c r="H71" s="676"/>
      <c r="I71" s="677"/>
      <c r="J71" s="682"/>
      <c r="K71" s="655" t="str">
        <f>Translations!$D$86</f>
        <v xml:space="preserve">Por encima del asignado  </v>
      </c>
      <c r="L71" s="656"/>
      <c r="M71" s="665"/>
      <c r="N71" s="666"/>
      <c r="O71" s="657"/>
      <c r="P71" s="658"/>
      <c r="Q71" s="667"/>
      <c r="R71" s="668"/>
      <c r="S71" s="654"/>
      <c r="T71" s="654"/>
      <c r="U71" s="654"/>
      <c r="V71" s="654"/>
      <c r="W71" s="654"/>
      <c r="X71" s="654"/>
      <c r="Y71" s="654"/>
      <c r="Z71" s="662"/>
      <c r="AA71" s="663"/>
      <c r="AB71" s="664"/>
    </row>
    <row r="72" spans="1:28" x14ac:dyDescent="0.2">
      <c r="A72" s="669"/>
      <c r="B72" s="670"/>
      <c r="C72" s="671"/>
      <c r="D72" s="675"/>
      <c r="E72" s="676"/>
      <c r="F72" s="676"/>
      <c r="G72" s="676"/>
      <c r="H72" s="676"/>
      <c r="I72" s="677"/>
      <c r="J72" s="687"/>
      <c r="K72" s="683" t="str">
        <f>Translations!$D$83</f>
        <v xml:space="preserve">Monto asignado </v>
      </c>
      <c r="L72" s="684"/>
      <c r="M72" s="685"/>
      <c r="N72" s="686"/>
      <c r="O72" s="652"/>
      <c r="P72" s="653"/>
      <c r="Q72" s="652"/>
      <c r="R72" s="653"/>
      <c r="S72" s="654"/>
      <c r="T72" s="654"/>
      <c r="U72" s="654"/>
      <c r="V72" s="654"/>
      <c r="W72" s="654"/>
      <c r="X72" s="654"/>
      <c r="Y72" s="654"/>
      <c r="Z72" s="659"/>
      <c r="AA72" s="660"/>
      <c r="AB72" s="661"/>
    </row>
    <row r="73" spans="1:28" ht="22.5" customHeight="1" x14ac:dyDescent="0.2">
      <c r="A73" s="662"/>
      <c r="B73" s="663"/>
      <c r="C73" s="664"/>
      <c r="D73" s="678"/>
      <c r="E73" s="679"/>
      <c r="F73" s="679"/>
      <c r="G73" s="679"/>
      <c r="H73" s="679"/>
      <c r="I73" s="680"/>
      <c r="J73" s="688"/>
      <c r="K73" s="655" t="str">
        <f>Translations!$D$86</f>
        <v xml:space="preserve">Por encima del asignado  </v>
      </c>
      <c r="L73" s="656"/>
      <c r="M73" s="665"/>
      <c r="N73" s="666"/>
      <c r="O73" s="657"/>
      <c r="P73" s="658"/>
      <c r="Q73" s="667"/>
      <c r="R73" s="668"/>
      <c r="S73" s="654"/>
      <c r="T73" s="654"/>
      <c r="U73" s="654"/>
      <c r="V73" s="654"/>
      <c r="W73" s="654"/>
      <c r="X73" s="654"/>
      <c r="Y73" s="654"/>
      <c r="Z73" s="662"/>
      <c r="AA73" s="663"/>
      <c r="AB73" s="664"/>
    </row>
    <row r="74" spans="1:28" x14ac:dyDescent="0.2">
      <c r="A74" s="659" t="str">
        <f>Translations!$D$77</f>
        <v>Seleccione…</v>
      </c>
      <c r="B74" s="660"/>
      <c r="C74" s="661"/>
      <c r="D74" s="672"/>
      <c r="E74" s="673"/>
      <c r="F74" s="673"/>
      <c r="G74" s="673"/>
      <c r="H74" s="673"/>
      <c r="I74" s="674"/>
      <c r="J74" s="681"/>
      <c r="K74" s="683" t="str">
        <f>Translations!$D$83</f>
        <v xml:space="preserve">Monto asignado </v>
      </c>
      <c r="L74" s="684"/>
      <c r="M74" s="685"/>
      <c r="N74" s="686"/>
      <c r="O74" s="652"/>
      <c r="P74" s="653"/>
      <c r="Q74" s="652"/>
      <c r="R74" s="653"/>
      <c r="S74" s="654"/>
      <c r="T74" s="654"/>
      <c r="U74" s="654"/>
      <c r="V74" s="654"/>
      <c r="W74" s="654"/>
      <c r="X74" s="654"/>
      <c r="Y74" s="654"/>
      <c r="Z74" s="689"/>
      <c r="AA74" s="690"/>
      <c r="AB74" s="691"/>
    </row>
    <row r="75" spans="1:28" x14ac:dyDescent="0.2">
      <c r="A75" s="669"/>
      <c r="B75" s="670"/>
      <c r="C75" s="671"/>
      <c r="D75" s="675"/>
      <c r="E75" s="676"/>
      <c r="F75" s="676"/>
      <c r="G75" s="676"/>
      <c r="H75" s="676"/>
      <c r="I75" s="677"/>
      <c r="J75" s="682"/>
      <c r="K75" s="655" t="str">
        <f>Translations!$D$86</f>
        <v xml:space="preserve">Por encima del asignado  </v>
      </c>
      <c r="L75" s="656"/>
      <c r="M75" s="665"/>
      <c r="N75" s="666"/>
      <c r="O75" s="197"/>
      <c r="P75" s="197"/>
      <c r="Q75" s="657"/>
      <c r="R75" s="658"/>
      <c r="S75" s="654"/>
      <c r="T75" s="654"/>
      <c r="U75" s="654"/>
      <c r="V75" s="654"/>
      <c r="W75" s="654"/>
      <c r="X75" s="654"/>
      <c r="Y75" s="654"/>
      <c r="Z75" s="692"/>
      <c r="AA75" s="693"/>
      <c r="AB75" s="694"/>
    </row>
    <row r="76" spans="1:28" x14ac:dyDescent="0.2">
      <c r="A76" s="669"/>
      <c r="B76" s="670"/>
      <c r="C76" s="671"/>
      <c r="D76" s="675"/>
      <c r="E76" s="676"/>
      <c r="F76" s="676"/>
      <c r="G76" s="676"/>
      <c r="H76" s="676"/>
      <c r="I76" s="677"/>
      <c r="J76" s="687"/>
      <c r="K76" s="683" t="str">
        <f>Translations!$D$83</f>
        <v xml:space="preserve">Monto asignado </v>
      </c>
      <c r="L76" s="684"/>
      <c r="M76" s="685"/>
      <c r="N76" s="686"/>
      <c r="O76" s="652"/>
      <c r="P76" s="653"/>
      <c r="Q76" s="652"/>
      <c r="R76" s="653"/>
      <c r="S76" s="654"/>
      <c r="T76" s="654"/>
      <c r="U76" s="654"/>
      <c r="V76" s="654"/>
      <c r="W76" s="654"/>
      <c r="X76" s="654"/>
      <c r="Y76" s="654"/>
      <c r="Z76" s="659"/>
      <c r="AA76" s="660"/>
      <c r="AB76" s="661"/>
    </row>
    <row r="77" spans="1:28" ht="25.5" customHeight="1" x14ac:dyDescent="0.2">
      <c r="A77" s="662"/>
      <c r="B77" s="663"/>
      <c r="C77" s="664"/>
      <c r="D77" s="678"/>
      <c r="E77" s="679"/>
      <c r="F77" s="679"/>
      <c r="G77" s="679"/>
      <c r="H77" s="679"/>
      <c r="I77" s="680"/>
      <c r="J77" s="688"/>
      <c r="K77" s="655" t="str">
        <f>Translations!$D$85</f>
        <v xml:space="preserve">Monto asignado + Por encima del asignado + otros </v>
      </c>
      <c r="L77" s="656"/>
      <c r="M77" s="665"/>
      <c r="N77" s="666"/>
      <c r="O77" s="657"/>
      <c r="P77" s="658"/>
      <c r="Q77" s="667"/>
      <c r="R77" s="668"/>
      <c r="S77" s="654"/>
      <c r="T77" s="654"/>
      <c r="U77" s="654"/>
      <c r="V77" s="654"/>
      <c r="W77" s="654"/>
      <c r="X77" s="654"/>
      <c r="Y77" s="654"/>
      <c r="Z77" s="662"/>
      <c r="AA77" s="663"/>
      <c r="AB77" s="664"/>
    </row>
    <row r="78" spans="1:28" x14ac:dyDescent="0.2">
      <c r="A78" s="659" t="str">
        <f>Translations!$D$77</f>
        <v>Seleccione…</v>
      </c>
      <c r="B78" s="660"/>
      <c r="C78" s="661"/>
      <c r="D78" s="672"/>
      <c r="E78" s="673"/>
      <c r="F78" s="673"/>
      <c r="G78" s="673"/>
      <c r="H78" s="673"/>
      <c r="I78" s="674"/>
      <c r="J78" s="681"/>
      <c r="K78" s="683" t="str">
        <f>Translations!$D$83</f>
        <v xml:space="preserve">Monto asignado </v>
      </c>
      <c r="L78" s="684"/>
      <c r="M78" s="685"/>
      <c r="N78" s="686"/>
      <c r="O78" s="652"/>
      <c r="P78" s="653"/>
      <c r="Q78" s="652"/>
      <c r="R78" s="653"/>
      <c r="S78" s="654"/>
      <c r="T78" s="654"/>
      <c r="U78" s="654"/>
      <c r="V78" s="654"/>
      <c r="W78" s="654"/>
      <c r="X78" s="654"/>
      <c r="Y78" s="654"/>
      <c r="Z78" s="659"/>
      <c r="AA78" s="660"/>
      <c r="AB78" s="661"/>
    </row>
    <row r="79" spans="1:28" ht="27.75" customHeight="1" x14ac:dyDescent="0.2">
      <c r="A79" s="669"/>
      <c r="B79" s="670"/>
      <c r="C79" s="671"/>
      <c r="D79" s="675"/>
      <c r="E79" s="676"/>
      <c r="F79" s="676"/>
      <c r="G79" s="676"/>
      <c r="H79" s="676"/>
      <c r="I79" s="677"/>
      <c r="J79" s="682"/>
      <c r="K79" s="655" t="str">
        <f>Translations!$D$85</f>
        <v xml:space="preserve">Monto asignado + Por encima del asignado + otros </v>
      </c>
      <c r="L79" s="656"/>
      <c r="M79" s="665"/>
      <c r="N79" s="666"/>
      <c r="O79" s="657"/>
      <c r="P79" s="658"/>
      <c r="Q79" s="667"/>
      <c r="R79" s="668"/>
      <c r="S79" s="654"/>
      <c r="T79" s="654"/>
      <c r="U79" s="654"/>
      <c r="V79" s="654"/>
      <c r="W79" s="654"/>
      <c r="X79" s="654"/>
      <c r="Y79" s="654"/>
      <c r="Z79" s="662"/>
      <c r="AA79" s="663"/>
      <c r="AB79" s="664"/>
    </row>
    <row r="80" spans="1:28" ht="20.25" customHeight="1" x14ac:dyDescent="0.2">
      <c r="A80" s="669"/>
      <c r="B80" s="670"/>
      <c r="C80" s="671"/>
      <c r="D80" s="675"/>
      <c r="E80" s="676"/>
      <c r="F80" s="676"/>
      <c r="G80" s="676"/>
      <c r="H80" s="676"/>
      <c r="I80" s="677"/>
      <c r="J80" s="687"/>
      <c r="K80" s="683" t="str">
        <f>Translations!$D$83</f>
        <v xml:space="preserve">Monto asignado </v>
      </c>
      <c r="L80" s="684"/>
      <c r="M80" s="685"/>
      <c r="N80" s="686"/>
      <c r="O80" s="652"/>
      <c r="P80" s="653"/>
      <c r="Q80" s="652"/>
      <c r="R80" s="653"/>
      <c r="S80" s="654"/>
      <c r="T80" s="654"/>
      <c r="U80" s="654"/>
      <c r="V80" s="654"/>
      <c r="W80" s="654"/>
      <c r="X80" s="654"/>
      <c r="Y80" s="654"/>
      <c r="Z80" s="659"/>
      <c r="AA80" s="660"/>
      <c r="AB80" s="661"/>
    </row>
    <row r="81" spans="1:28" ht="24.75" customHeight="1" x14ac:dyDescent="0.2">
      <c r="A81" s="662"/>
      <c r="B81" s="663"/>
      <c r="C81" s="664"/>
      <c r="D81" s="678"/>
      <c r="E81" s="679"/>
      <c r="F81" s="679"/>
      <c r="G81" s="679"/>
      <c r="H81" s="679"/>
      <c r="I81" s="680"/>
      <c r="J81" s="688"/>
      <c r="K81" s="655" t="str">
        <f>Translations!$D$85</f>
        <v xml:space="preserve">Monto asignado + Por encima del asignado + otros </v>
      </c>
      <c r="L81" s="656"/>
      <c r="M81" s="665"/>
      <c r="N81" s="666"/>
      <c r="O81" s="657"/>
      <c r="P81" s="658"/>
      <c r="Q81" s="667"/>
      <c r="R81" s="668"/>
      <c r="S81" s="654"/>
      <c r="T81" s="654"/>
      <c r="U81" s="654"/>
      <c r="V81" s="654"/>
      <c r="W81" s="654"/>
      <c r="X81" s="654"/>
      <c r="Y81" s="654"/>
      <c r="Z81" s="662"/>
      <c r="AA81" s="663"/>
      <c r="AB81" s="664"/>
    </row>
    <row r="82" spans="1:28" x14ac:dyDescent="0.2">
      <c r="A82" s="659" t="str">
        <f>Translations!$D$77</f>
        <v>Seleccione…</v>
      </c>
      <c r="B82" s="660"/>
      <c r="C82" s="661"/>
      <c r="D82" s="672"/>
      <c r="E82" s="673"/>
      <c r="F82" s="673"/>
      <c r="G82" s="673"/>
      <c r="H82" s="673"/>
      <c r="I82" s="674"/>
      <c r="J82" s="681"/>
      <c r="K82" s="683" t="str">
        <f>Translations!$D$83</f>
        <v xml:space="preserve">Monto asignado </v>
      </c>
      <c r="L82" s="684"/>
      <c r="M82" s="685"/>
      <c r="N82" s="686"/>
      <c r="O82" s="652"/>
      <c r="P82" s="653"/>
      <c r="Q82" s="652"/>
      <c r="R82" s="653"/>
      <c r="S82" s="654"/>
      <c r="T82" s="654"/>
      <c r="U82" s="654"/>
      <c r="V82" s="654"/>
      <c r="W82" s="654"/>
      <c r="X82" s="654"/>
      <c r="Y82" s="654"/>
      <c r="Z82" s="659"/>
      <c r="AA82" s="660"/>
      <c r="AB82" s="661"/>
    </row>
    <row r="83" spans="1:28" ht="31.5" customHeight="1" x14ac:dyDescent="0.2">
      <c r="A83" s="669"/>
      <c r="B83" s="670"/>
      <c r="C83" s="671"/>
      <c r="D83" s="675"/>
      <c r="E83" s="676"/>
      <c r="F83" s="676"/>
      <c r="G83" s="676"/>
      <c r="H83" s="676"/>
      <c r="I83" s="677"/>
      <c r="J83" s="682"/>
      <c r="K83" s="655" t="str">
        <f>Translations!$D$85</f>
        <v xml:space="preserve">Monto asignado + Por encima del asignado + otros </v>
      </c>
      <c r="L83" s="656"/>
      <c r="M83" s="665"/>
      <c r="N83" s="666"/>
      <c r="O83" s="657"/>
      <c r="P83" s="658"/>
      <c r="Q83" s="667"/>
      <c r="R83" s="668"/>
      <c r="S83" s="654"/>
      <c r="T83" s="654"/>
      <c r="U83" s="654"/>
      <c r="V83" s="654"/>
      <c r="W83" s="654"/>
      <c r="X83" s="654"/>
      <c r="Y83" s="654"/>
      <c r="Z83" s="662"/>
      <c r="AA83" s="663"/>
      <c r="AB83" s="664"/>
    </row>
    <row r="84" spans="1:28" x14ac:dyDescent="0.2">
      <c r="A84" s="669"/>
      <c r="B84" s="670"/>
      <c r="C84" s="671"/>
      <c r="D84" s="675"/>
      <c r="E84" s="676"/>
      <c r="F84" s="676"/>
      <c r="G84" s="676"/>
      <c r="H84" s="676"/>
      <c r="I84" s="677"/>
      <c r="J84" s="681"/>
      <c r="K84" s="683" t="str">
        <f>Translations!$D$83</f>
        <v xml:space="preserve">Monto asignado </v>
      </c>
      <c r="L84" s="684"/>
      <c r="M84" s="685"/>
      <c r="N84" s="686"/>
      <c r="O84" s="652"/>
      <c r="P84" s="653"/>
      <c r="Q84" s="652"/>
      <c r="R84" s="653"/>
      <c r="S84" s="654"/>
      <c r="T84" s="654"/>
      <c r="U84" s="654"/>
      <c r="V84" s="654"/>
      <c r="W84" s="654"/>
      <c r="X84" s="654"/>
      <c r="Y84" s="654"/>
      <c r="Z84" s="654"/>
      <c r="AA84" s="654"/>
      <c r="AB84" s="654"/>
    </row>
    <row r="85" spans="1:28" ht="25.5" customHeight="1" x14ac:dyDescent="0.2">
      <c r="A85" s="662"/>
      <c r="B85" s="663"/>
      <c r="C85" s="664"/>
      <c r="D85" s="678"/>
      <c r="E85" s="679"/>
      <c r="F85" s="679"/>
      <c r="G85" s="679"/>
      <c r="H85" s="679"/>
      <c r="I85" s="680"/>
      <c r="J85" s="682"/>
      <c r="K85" s="655" t="str">
        <f>Translations!$D$85</f>
        <v xml:space="preserve">Monto asignado + Por encima del asignado + otros </v>
      </c>
      <c r="L85" s="656"/>
      <c r="M85" s="657"/>
      <c r="N85" s="658"/>
      <c r="O85" s="657"/>
      <c r="P85" s="658"/>
      <c r="Q85" s="657"/>
      <c r="R85" s="658"/>
      <c r="S85" s="654"/>
      <c r="T85" s="654"/>
      <c r="U85" s="654"/>
      <c r="V85" s="654"/>
      <c r="W85" s="654"/>
      <c r="X85" s="654"/>
      <c r="Y85" s="654"/>
      <c r="Z85" s="654"/>
      <c r="AA85" s="654"/>
      <c r="AB85" s="654"/>
    </row>
  </sheetData>
  <sheetProtection formatCells="0" formatColumns="0" formatRows="0" insertRows="0" deleteRows="0" selectLockedCells="1" sort="0" autoFilter="0"/>
  <mergeCells count="332">
    <mergeCell ref="P2:T2"/>
    <mergeCell ref="A4:C4"/>
    <mergeCell ref="D4:G4"/>
    <mergeCell ref="H4:J5"/>
    <mergeCell ref="K4:R4"/>
    <mergeCell ref="S4:T4"/>
    <mergeCell ref="U4:Z5"/>
    <mergeCell ref="A5:C5"/>
    <mergeCell ref="D5:G5"/>
    <mergeCell ref="K5:R5"/>
    <mergeCell ref="S5:T5"/>
    <mergeCell ref="B12:Z12"/>
    <mergeCell ref="B13:Z13"/>
    <mergeCell ref="U6:X6"/>
    <mergeCell ref="Y6:Z6"/>
    <mergeCell ref="A7:C7"/>
    <mergeCell ref="D7:G7"/>
    <mergeCell ref="K7:R7"/>
    <mergeCell ref="S7:T7"/>
    <mergeCell ref="U7:X7"/>
    <mergeCell ref="Y7:Z7"/>
    <mergeCell ref="A6:C6"/>
    <mergeCell ref="D6:G6"/>
    <mergeCell ref="H6:J7"/>
    <mergeCell ref="K6:R6"/>
    <mergeCell ref="S6:T6"/>
    <mergeCell ref="A8:Y8"/>
    <mergeCell ref="A9:Z9"/>
    <mergeCell ref="A10:Z10"/>
    <mergeCell ref="B11:Z11"/>
    <mergeCell ref="A15:A17"/>
    <mergeCell ref="B15:H17"/>
    <mergeCell ref="I15:N15"/>
    <mergeCell ref="O15:T15"/>
    <mergeCell ref="U15:Z17"/>
    <mergeCell ref="I16:J17"/>
    <mergeCell ref="K16:K17"/>
    <mergeCell ref="L16:N17"/>
    <mergeCell ref="O16:P16"/>
    <mergeCell ref="Q16:R16"/>
    <mergeCell ref="B19:H19"/>
    <mergeCell ref="I19:J19"/>
    <mergeCell ref="L19:N19"/>
    <mergeCell ref="O19:P19"/>
    <mergeCell ref="Q19:R19"/>
    <mergeCell ref="S19:T19"/>
    <mergeCell ref="S16:T16"/>
    <mergeCell ref="O17:P17"/>
    <mergeCell ref="Q17:R17"/>
    <mergeCell ref="S17:T17"/>
    <mergeCell ref="B18:H18"/>
    <mergeCell ref="I18:J18"/>
    <mergeCell ref="L18:N18"/>
    <mergeCell ref="O18:P18"/>
    <mergeCell ref="Q18:R18"/>
    <mergeCell ref="S18:T18"/>
    <mergeCell ref="B21:H21"/>
    <mergeCell ref="I21:J21"/>
    <mergeCell ref="L21:N21"/>
    <mergeCell ref="O21:P21"/>
    <mergeCell ref="Q21:R21"/>
    <mergeCell ref="S21:T21"/>
    <mergeCell ref="B20:H20"/>
    <mergeCell ref="I20:J20"/>
    <mergeCell ref="L20:N20"/>
    <mergeCell ref="O20:P20"/>
    <mergeCell ref="Q20:R20"/>
    <mergeCell ref="S20:T20"/>
    <mergeCell ref="A24:Z24"/>
    <mergeCell ref="A25:Z25"/>
    <mergeCell ref="B26:Z26"/>
    <mergeCell ref="B27:Z27"/>
    <mergeCell ref="B28:Z28"/>
    <mergeCell ref="B29:Z29"/>
    <mergeCell ref="B22:H22"/>
    <mergeCell ref="I22:J22"/>
    <mergeCell ref="L22:N22"/>
    <mergeCell ref="O22:P22"/>
    <mergeCell ref="Q22:R22"/>
    <mergeCell ref="S22:T22"/>
    <mergeCell ref="B30:Z30"/>
    <mergeCell ref="B31:Z31"/>
    <mergeCell ref="A33:A35"/>
    <mergeCell ref="B33:H35"/>
    <mergeCell ref="I33:N33"/>
    <mergeCell ref="O33:T33"/>
    <mergeCell ref="U33:Z35"/>
    <mergeCell ref="I34:J35"/>
    <mergeCell ref="K34:K35"/>
    <mergeCell ref="L34:N35"/>
    <mergeCell ref="B36:H36"/>
    <mergeCell ref="I36:J36"/>
    <mergeCell ref="L36:N36"/>
    <mergeCell ref="O36:P36"/>
    <mergeCell ref="Q36:R36"/>
    <mergeCell ref="S36:T36"/>
    <mergeCell ref="O34:P34"/>
    <mergeCell ref="Q34:R34"/>
    <mergeCell ref="S34:T34"/>
    <mergeCell ref="O35:P35"/>
    <mergeCell ref="Q35:R35"/>
    <mergeCell ref="S35:T35"/>
    <mergeCell ref="B38:H38"/>
    <mergeCell ref="I38:J38"/>
    <mergeCell ref="L38:N38"/>
    <mergeCell ref="O38:P38"/>
    <mergeCell ref="Q38:R38"/>
    <mergeCell ref="S38:T38"/>
    <mergeCell ref="B37:H37"/>
    <mergeCell ref="I37:J37"/>
    <mergeCell ref="L37:N37"/>
    <mergeCell ref="O37:P37"/>
    <mergeCell ref="Q37:R37"/>
    <mergeCell ref="S37:T37"/>
    <mergeCell ref="B40:H40"/>
    <mergeCell ref="I40:J40"/>
    <mergeCell ref="L40:N40"/>
    <mergeCell ref="O40:P40"/>
    <mergeCell ref="Q40:R40"/>
    <mergeCell ref="S40:T40"/>
    <mergeCell ref="B39:H39"/>
    <mergeCell ref="I39:J39"/>
    <mergeCell ref="L39:N39"/>
    <mergeCell ref="O39:P39"/>
    <mergeCell ref="Q39:R39"/>
    <mergeCell ref="S39:T39"/>
    <mergeCell ref="A42:AB42"/>
    <mergeCell ref="A44:B44"/>
    <mergeCell ref="D44:J44"/>
    <mergeCell ref="R45:AB45"/>
    <mergeCell ref="A46:C49"/>
    <mergeCell ref="D46:D49"/>
    <mergeCell ref="E46:F49"/>
    <mergeCell ref="G46:J47"/>
    <mergeCell ref="K46:L49"/>
    <mergeCell ref="M46:R46"/>
    <mergeCell ref="S46:AB46"/>
    <mergeCell ref="M47:N47"/>
    <mergeCell ref="O47:P47"/>
    <mergeCell ref="Q47:R47"/>
    <mergeCell ref="S47:AB49"/>
    <mergeCell ref="H48:H49"/>
    <mergeCell ref="I48:I49"/>
    <mergeCell ref="J48:J49"/>
    <mergeCell ref="N48:N49"/>
    <mergeCell ref="P48:P49"/>
    <mergeCell ref="A50:C53"/>
    <mergeCell ref="D50:D53"/>
    <mergeCell ref="E50:F53"/>
    <mergeCell ref="G50:G51"/>
    <mergeCell ref="H50:H53"/>
    <mergeCell ref="I50:I53"/>
    <mergeCell ref="J50:J53"/>
    <mergeCell ref="K50:L51"/>
    <mergeCell ref="N50:N51"/>
    <mergeCell ref="P50:P51"/>
    <mergeCell ref="R50:R51"/>
    <mergeCell ref="S50:AB53"/>
    <mergeCell ref="G52:G53"/>
    <mergeCell ref="K52:L53"/>
    <mergeCell ref="N52:N53"/>
    <mergeCell ref="P52:P53"/>
    <mergeCell ref="R52:R53"/>
    <mergeCell ref="R48:R49"/>
    <mergeCell ref="N54:N55"/>
    <mergeCell ref="P54:P55"/>
    <mergeCell ref="R54:R55"/>
    <mergeCell ref="S54:AB57"/>
    <mergeCell ref="K56:L57"/>
    <mergeCell ref="N56:N57"/>
    <mergeCell ref="P56:P57"/>
    <mergeCell ref="R56:R57"/>
    <mergeCell ref="A54:C57"/>
    <mergeCell ref="D54:D57"/>
    <mergeCell ref="E54:F57"/>
    <mergeCell ref="G54:G55"/>
    <mergeCell ref="H54:H57"/>
    <mergeCell ref="I54:I57"/>
    <mergeCell ref="G56:G57"/>
    <mergeCell ref="A58:C61"/>
    <mergeCell ref="D58:D61"/>
    <mergeCell ref="E58:F61"/>
    <mergeCell ref="G58:G59"/>
    <mergeCell ref="H58:H61"/>
    <mergeCell ref="I58:I61"/>
    <mergeCell ref="G60:G61"/>
    <mergeCell ref="J54:J57"/>
    <mergeCell ref="K54:L55"/>
    <mergeCell ref="J58:J61"/>
    <mergeCell ref="K58:L59"/>
    <mergeCell ref="N58:N59"/>
    <mergeCell ref="P58:P59"/>
    <mergeCell ref="R58:R59"/>
    <mergeCell ref="S58:AB61"/>
    <mergeCell ref="K60:L61"/>
    <mergeCell ref="N60:N61"/>
    <mergeCell ref="P60:P61"/>
    <mergeCell ref="R60:R61"/>
    <mergeCell ref="Z64:AB65"/>
    <mergeCell ref="D65:I65"/>
    <mergeCell ref="M65:N65"/>
    <mergeCell ref="O65:P65"/>
    <mergeCell ref="Q65:R65"/>
    <mergeCell ref="S65:Y65"/>
    <mergeCell ref="A63:E63"/>
    <mergeCell ref="J63:P63"/>
    <mergeCell ref="Q63:R63"/>
    <mergeCell ref="S63:U63"/>
    <mergeCell ref="A64:C65"/>
    <mergeCell ref="D64:I64"/>
    <mergeCell ref="J64:J65"/>
    <mergeCell ref="K64:R64"/>
    <mergeCell ref="S64:Y64"/>
    <mergeCell ref="A66:C69"/>
    <mergeCell ref="D66:I69"/>
    <mergeCell ref="J66:J67"/>
    <mergeCell ref="K66:L66"/>
    <mergeCell ref="M66:N66"/>
    <mergeCell ref="O66:P66"/>
    <mergeCell ref="J68:J69"/>
    <mergeCell ref="K68:L68"/>
    <mergeCell ref="M68:N68"/>
    <mergeCell ref="O68:P68"/>
    <mergeCell ref="Q68:R68"/>
    <mergeCell ref="S68:Y69"/>
    <mergeCell ref="Z68:AB69"/>
    <mergeCell ref="K69:L69"/>
    <mergeCell ref="M69:N69"/>
    <mergeCell ref="O69:P69"/>
    <mergeCell ref="Q69:R69"/>
    <mergeCell ref="Q66:R66"/>
    <mergeCell ref="S66:Y67"/>
    <mergeCell ref="Z66:AB67"/>
    <mergeCell ref="K67:L67"/>
    <mergeCell ref="M67:N67"/>
    <mergeCell ref="O67:P67"/>
    <mergeCell ref="Q67:R67"/>
    <mergeCell ref="A70:C73"/>
    <mergeCell ref="D70:I73"/>
    <mergeCell ref="J70:J71"/>
    <mergeCell ref="K70:L70"/>
    <mergeCell ref="M70:N70"/>
    <mergeCell ref="O70:P70"/>
    <mergeCell ref="J72:J73"/>
    <mergeCell ref="K72:L72"/>
    <mergeCell ref="M72:N72"/>
    <mergeCell ref="O72:P72"/>
    <mergeCell ref="Q72:R72"/>
    <mergeCell ref="S72:Y73"/>
    <mergeCell ref="Z72:AB73"/>
    <mergeCell ref="K73:L73"/>
    <mergeCell ref="M73:N73"/>
    <mergeCell ref="O73:P73"/>
    <mergeCell ref="Q73:R73"/>
    <mergeCell ref="Q70:R70"/>
    <mergeCell ref="S70:Y71"/>
    <mergeCell ref="Z70:AB71"/>
    <mergeCell ref="K71:L71"/>
    <mergeCell ref="M71:N71"/>
    <mergeCell ref="O71:P71"/>
    <mergeCell ref="Q71:R71"/>
    <mergeCell ref="A74:C77"/>
    <mergeCell ref="D74:I77"/>
    <mergeCell ref="J74:J75"/>
    <mergeCell ref="K74:L74"/>
    <mergeCell ref="M74:N74"/>
    <mergeCell ref="O74:P74"/>
    <mergeCell ref="J76:J77"/>
    <mergeCell ref="K76:L76"/>
    <mergeCell ref="M76:N76"/>
    <mergeCell ref="O76:P76"/>
    <mergeCell ref="Q76:R76"/>
    <mergeCell ref="S76:Y77"/>
    <mergeCell ref="Z76:AB77"/>
    <mergeCell ref="K77:L77"/>
    <mergeCell ref="M77:N77"/>
    <mergeCell ref="O77:P77"/>
    <mergeCell ref="Q77:R77"/>
    <mergeCell ref="Q74:R74"/>
    <mergeCell ref="S74:Y75"/>
    <mergeCell ref="Z74:AB75"/>
    <mergeCell ref="K75:L75"/>
    <mergeCell ref="M75:N75"/>
    <mergeCell ref="Q75:R75"/>
    <mergeCell ref="A78:C81"/>
    <mergeCell ref="D78:I81"/>
    <mergeCell ref="J78:J79"/>
    <mergeCell ref="K78:L78"/>
    <mergeCell ref="M78:N78"/>
    <mergeCell ref="O78:P78"/>
    <mergeCell ref="J80:J81"/>
    <mergeCell ref="K80:L80"/>
    <mergeCell ref="M80:N80"/>
    <mergeCell ref="O80:P80"/>
    <mergeCell ref="Q80:R80"/>
    <mergeCell ref="S80:Y81"/>
    <mergeCell ref="Z80:AB81"/>
    <mergeCell ref="K81:L81"/>
    <mergeCell ref="M81:N81"/>
    <mergeCell ref="O81:P81"/>
    <mergeCell ref="Q81:R81"/>
    <mergeCell ref="Q78:R78"/>
    <mergeCell ref="S78:Y79"/>
    <mergeCell ref="Z78:AB79"/>
    <mergeCell ref="K79:L79"/>
    <mergeCell ref="M79:N79"/>
    <mergeCell ref="O79:P79"/>
    <mergeCell ref="Q79:R79"/>
    <mergeCell ref="A82:C85"/>
    <mergeCell ref="D82:I85"/>
    <mergeCell ref="J82:J83"/>
    <mergeCell ref="K82:L82"/>
    <mergeCell ref="M82:N82"/>
    <mergeCell ref="O82:P82"/>
    <mergeCell ref="J84:J85"/>
    <mergeCell ref="K84:L84"/>
    <mergeCell ref="M84:N84"/>
    <mergeCell ref="O84:P84"/>
    <mergeCell ref="Q84:R84"/>
    <mergeCell ref="S84:Y85"/>
    <mergeCell ref="Z84:AB85"/>
    <mergeCell ref="K85:L85"/>
    <mergeCell ref="M85:N85"/>
    <mergeCell ref="O85:P85"/>
    <mergeCell ref="Q85:R85"/>
    <mergeCell ref="Q82:R82"/>
    <mergeCell ref="S82:Y83"/>
    <mergeCell ref="Z82:AB83"/>
    <mergeCell ref="K83:L83"/>
    <mergeCell ref="M83:N83"/>
    <mergeCell ref="O83:P83"/>
    <mergeCell ref="Q83:R83"/>
  </mergeCells>
  <dataValidations disablePrompts="1" count="14">
    <dataValidation type="list" allowBlank="1" showInputMessage="1" showErrorMessage="1" sqref="D44:J44 IZ44:JF44 SV44:TB44 ACR44:ACX44 AMN44:AMT44 AWJ44:AWP44 BGF44:BGL44 BQB44:BQH44 BZX44:CAD44 CJT44:CJZ44 CTP44:CTV44 DDL44:DDR44 DNH44:DNN44 DXD44:DXJ44 EGZ44:EHF44 EQV44:ERB44 FAR44:FAX44 FKN44:FKT44 FUJ44:FUP44 GEF44:GEL44 GOB44:GOH44 GXX44:GYD44 HHT44:HHZ44 HRP44:HRV44 IBL44:IBR44 ILH44:ILN44 IVD44:IVJ44 JEZ44:JFF44 JOV44:JPB44 JYR44:JYX44 KIN44:KIT44 KSJ44:KSP44 LCF44:LCL44 LMB44:LMH44 LVX44:LWD44 MFT44:MFZ44 MPP44:MPV44 MZL44:MZR44 NJH44:NJN44 NTD44:NTJ44 OCZ44:ODF44 OMV44:ONB44 OWR44:OWX44 PGN44:PGT44 PQJ44:PQP44 QAF44:QAL44 QKB44:QKH44 QTX44:QUD44 RDT44:RDZ44 RNP44:RNV44 RXL44:RXR44 SHH44:SHN44 SRD44:SRJ44 TAZ44:TBF44 TKV44:TLB44 TUR44:TUX44 UEN44:UET44 UOJ44:UOP44 UYF44:UYL44 VIB44:VIH44 VRX44:VSD44 WBT44:WBZ44 WLP44:WLV44 WVL44:WVR44 D65580:J65580 IZ65580:JF65580 SV65580:TB65580 ACR65580:ACX65580 AMN65580:AMT65580 AWJ65580:AWP65580 BGF65580:BGL65580 BQB65580:BQH65580 BZX65580:CAD65580 CJT65580:CJZ65580 CTP65580:CTV65580 DDL65580:DDR65580 DNH65580:DNN65580 DXD65580:DXJ65580 EGZ65580:EHF65580 EQV65580:ERB65580 FAR65580:FAX65580 FKN65580:FKT65580 FUJ65580:FUP65580 GEF65580:GEL65580 GOB65580:GOH65580 GXX65580:GYD65580 HHT65580:HHZ65580 HRP65580:HRV65580 IBL65580:IBR65580 ILH65580:ILN65580 IVD65580:IVJ65580 JEZ65580:JFF65580 JOV65580:JPB65580 JYR65580:JYX65580 KIN65580:KIT65580 KSJ65580:KSP65580 LCF65580:LCL65580 LMB65580:LMH65580 LVX65580:LWD65580 MFT65580:MFZ65580 MPP65580:MPV65580 MZL65580:MZR65580 NJH65580:NJN65580 NTD65580:NTJ65580 OCZ65580:ODF65580 OMV65580:ONB65580 OWR65580:OWX65580 PGN65580:PGT65580 PQJ65580:PQP65580 QAF65580:QAL65580 QKB65580:QKH65580 QTX65580:QUD65580 RDT65580:RDZ65580 RNP65580:RNV65580 RXL65580:RXR65580 SHH65580:SHN65580 SRD65580:SRJ65580 TAZ65580:TBF65580 TKV65580:TLB65580 TUR65580:TUX65580 UEN65580:UET65580 UOJ65580:UOP65580 UYF65580:UYL65580 VIB65580:VIH65580 VRX65580:VSD65580 WBT65580:WBZ65580 WLP65580:WLV65580 WVL65580:WVR65580 D131116:J131116 IZ131116:JF131116 SV131116:TB131116 ACR131116:ACX131116 AMN131116:AMT131116 AWJ131116:AWP131116 BGF131116:BGL131116 BQB131116:BQH131116 BZX131116:CAD131116 CJT131116:CJZ131116 CTP131116:CTV131116 DDL131116:DDR131116 DNH131116:DNN131116 DXD131116:DXJ131116 EGZ131116:EHF131116 EQV131116:ERB131116 FAR131116:FAX131116 FKN131116:FKT131116 FUJ131116:FUP131116 GEF131116:GEL131116 GOB131116:GOH131116 GXX131116:GYD131116 HHT131116:HHZ131116 HRP131116:HRV131116 IBL131116:IBR131116 ILH131116:ILN131116 IVD131116:IVJ131116 JEZ131116:JFF131116 JOV131116:JPB131116 JYR131116:JYX131116 KIN131116:KIT131116 KSJ131116:KSP131116 LCF131116:LCL131116 LMB131116:LMH131116 LVX131116:LWD131116 MFT131116:MFZ131116 MPP131116:MPV131116 MZL131116:MZR131116 NJH131116:NJN131116 NTD131116:NTJ131116 OCZ131116:ODF131116 OMV131116:ONB131116 OWR131116:OWX131116 PGN131116:PGT131116 PQJ131116:PQP131116 QAF131116:QAL131116 QKB131116:QKH131116 QTX131116:QUD131116 RDT131116:RDZ131116 RNP131116:RNV131116 RXL131116:RXR131116 SHH131116:SHN131116 SRD131116:SRJ131116 TAZ131116:TBF131116 TKV131116:TLB131116 TUR131116:TUX131116 UEN131116:UET131116 UOJ131116:UOP131116 UYF131116:UYL131116 VIB131116:VIH131116 VRX131116:VSD131116 WBT131116:WBZ131116 WLP131116:WLV131116 WVL131116:WVR131116 D196652:J196652 IZ196652:JF196652 SV196652:TB196652 ACR196652:ACX196652 AMN196652:AMT196652 AWJ196652:AWP196652 BGF196652:BGL196652 BQB196652:BQH196652 BZX196652:CAD196652 CJT196652:CJZ196652 CTP196652:CTV196652 DDL196652:DDR196652 DNH196652:DNN196652 DXD196652:DXJ196652 EGZ196652:EHF196652 EQV196652:ERB196652 FAR196652:FAX196652 FKN196652:FKT196652 FUJ196652:FUP196652 GEF196652:GEL196652 GOB196652:GOH196652 GXX196652:GYD196652 HHT196652:HHZ196652 HRP196652:HRV196652 IBL196652:IBR196652 ILH196652:ILN196652 IVD196652:IVJ196652 JEZ196652:JFF196652 JOV196652:JPB196652 JYR196652:JYX196652 KIN196652:KIT196652 KSJ196652:KSP196652 LCF196652:LCL196652 LMB196652:LMH196652 LVX196652:LWD196652 MFT196652:MFZ196652 MPP196652:MPV196652 MZL196652:MZR196652 NJH196652:NJN196652 NTD196652:NTJ196652 OCZ196652:ODF196652 OMV196652:ONB196652 OWR196652:OWX196652 PGN196652:PGT196652 PQJ196652:PQP196652 QAF196652:QAL196652 QKB196652:QKH196652 QTX196652:QUD196652 RDT196652:RDZ196652 RNP196652:RNV196652 RXL196652:RXR196652 SHH196652:SHN196652 SRD196652:SRJ196652 TAZ196652:TBF196652 TKV196652:TLB196652 TUR196652:TUX196652 UEN196652:UET196652 UOJ196652:UOP196652 UYF196652:UYL196652 VIB196652:VIH196652 VRX196652:VSD196652 WBT196652:WBZ196652 WLP196652:WLV196652 WVL196652:WVR196652 D262188:J262188 IZ262188:JF262188 SV262188:TB262188 ACR262188:ACX262188 AMN262188:AMT262188 AWJ262188:AWP262188 BGF262188:BGL262188 BQB262188:BQH262188 BZX262188:CAD262188 CJT262188:CJZ262188 CTP262188:CTV262188 DDL262188:DDR262188 DNH262188:DNN262188 DXD262188:DXJ262188 EGZ262188:EHF262188 EQV262188:ERB262188 FAR262188:FAX262188 FKN262188:FKT262188 FUJ262188:FUP262188 GEF262188:GEL262188 GOB262188:GOH262188 GXX262188:GYD262188 HHT262188:HHZ262188 HRP262188:HRV262188 IBL262188:IBR262188 ILH262188:ILN262188 IVD262188:IVJ262188 JEZ262188:JFF262188 JOV262188:JPB262188 JYR262188:JYX262188 KIN262188:KIT262188 KSJ262188:KSP262188 LCF262188:LCL262188 LMB262188:LMH262188 LVX262188:LWD262188 MFT262188:MFZ262188 MPP262188:MPV262188 MZL262188:MZR262188 NJH262188:NJN262188 NTD262188:NTJ262188 OCZ262188:ODF262188 OMV262188:ONB262188 OWR262188:OWX262188 PGN262188:PGT262188 PQJ262188:PQP262188 QAF262188:QAL262188 QKB262188:QKH262188 QTX262188:QUD262188 RDT262188:RDZ262188 RNP262188:RNV262188 RXL262188:RXR262188 SHH262188:SHN262188 SRD262188:SRJ262188 TAZ262188:TBF262188 TKV262188:TLB262188 TUR262188:TUX262188 UEN262188:UET262188 UOJ262188:UOP262188 UYF262188:UYL262188 VIB262188:VIH262188 VRX262188:VSD262188 WBT262188:WBZ262188 WLP262188:WLV262188 WVL262188:WVR262188 D327724:J327724 IZ327724:JF327724 SV327724:TB327724 ACR327724:ACX327724 AMN327724:AMT327724 AWJ327724:AWP327724 BGF327724:BGL327724 BQB327724:BQH327724 BZX327724:CAD327724 CJT327724:CJZ327724 CTP327724:CTV327724 DDL327724:DDR327724 DNH327724:DNN327724 DXD327724:DXJ327724 EGZ327724:EHF327724 EQV327724:ERB327724 FAR327724:FAX327724 FKN327724:FKT327724 FUJ327724:FUP327724 GEF327724:GEL327724 GOB327724:GOH327724 GXX327724:GYD327724 HHT327724:HHZ327724 HRP327724:HRV327724 IBL327724:IBR327724 ILH327724:ILN327724 IVD327724:IVJ327724 JEZ327724:JFF327724 JOV327724:JPB327724 JYR327724:JYX327724 KIN327724:KIT327724 KSJ327724:KSP327724 LCF327724:LCL327724 LMB327724:LMH327724 LVX327724:LWD327724 MFT327724:MFZ327724 MPP327724:MPV327724 MZL327724:MZR327724 NJH327724:NJN327724 NTD327724:NTJ327724 OCZ327724:ODF327724 OMV327724:ONB327724 OWR327724:OWX327724 PGN327724:PGT327724 PQJ327724:PQP327724 QAF327724:QAL327724 QKB327724:QKH327724 QTX327724:QUD327724 RDT327724:RDZ327724 RNP327724:RNV327724 RXL327724:RXR327724 SHH327724:SHN327724 SRD327724:SRJ327724 TAZ327724:TBF327724 TKV327724:TLB327724 TUR327724:TUX327724 UEN327724:UET327724 UOJ327724:UOP327724 UYF327724:UYL327724 VIB327724:VIH327724 VRX327724:VSD327724 WBT327724:WBZ327724 WLP327724:WLV327724 WVL327724:WVR327724 D393260:J393260 IZ393260:JF393260 SV393260:TB393260 ACR393260:ACX393260 AMN393260:AMT393260 AWJ393260:AWP393260 BGF393260:BGL393260 BQB393260:BQH393260 BZX393260:CAD393260 CJT393260:CJZ393260 CTP393260:CTV393260 DDL393260:DDR393260 DNH393260:DNN393260 DXD393260:DXJ393260 EGZ393260:EHF393260 EQV393260:ERB393260 FAR393260:FAX393260 FKN393260:FKT393260 FUJ393260:FUP393260 GEF393260:GEL393260 GOB393260:GOH393260 GXX393260:GYD393260 HHT393260:HHZ393260 HRP393260:HRV393260 IBL393260:IBR393260 ILH393260:ILN393260 IVD393260:IVJ393260 JEZ393260:JFF393260 JOV393260:JPB393260 JYR393260:JYX393260 KIN393260:KIT393260 KSJ393260:KSP393260 LCF393260:LCL393260 LMB393260:LMH393260 LVX393260:LWD393260 MFT393260:MFZ393260 MPP393260:MPV393260 MZL393260:MZR393260 NJH393260:NJN393260 NTD393260:NTJ393260 OCZ393260:ODF393260 OMV393260:ONB393260 OWR393260:OWX393260 PGN393260:PGT393260 PQJ393260:PQP393260 QAF393260:QAL393260 QKB393260:QKH393260 QTX393260:QUD393260 RDT393260:RDZ393260 RNP393260:RNV393260 RXL393260:RXR393260 SHH393260:SHN393260 SRD393260:SRJ393260 TAZ393260:TBF393260 TKV393260:TLB393260 TUR393260:TUX393260 UEN393260:UET393260 UOJ393260:UOP393260 UYF393260:UYL393260 VIB393260:VIH393260 VRX393260:VSD393260 WBT393260:WBZ393260 WLP393260:WLV393260 WVL393260:WVR393260 D458796:J458796 IZ458796:JF458796 SV458796:TB458796 ACR458796:ACX458796 AMN458796:AMT458796 AWJ458796:AWP458796 BGF458796:BGL458796 BQB458796:BQH458796 BZX458796:CAD458796 CJT458796:CJZ458796 CTP458796:CTV458796 DDL458796:DDR458796 DNH458796:DNN458796 DXD458796:DXJ458796 EGZ458796:EHF458796 EQV458796:ERB458796 FAR458796:FAX458796 FKN458796:FKT458796 FUJ458796:FUP458796 GEF458796:GEL458796 GOB458796:GOH458796 GXX458796:GYD458796 HHT458796:HHZ458796 HRP458796:HRV458796 IBL458796:IBR458796 ILH458796:ILN458796 IVD458796:IVJ458796 JEZ458796:JFF458796 JOV458796:JPB458796 JYR458796:JYX458796 KIN458796:KIT458796 KSJ458796:KSP458796 LCF458796:LCL458796 LMB458796:LMH458796 LVX458796:LWD458796 MFT458796:MFZ458796 MPP458796:MPV458796 MZL458796:MZR458796 NJH458796:NJN458796 NTD458796:NTJ458796 OCZ458796:ODF458796 OMV458796:ONB458796 OWR458796:OWX458796 PGN458796:PGT458796 PQJ458796:PQP458796 QAF458796:QAL458796 QKB458796:QKH458796 QTX458796:QUD458796 RDT458796:RDZ458796 RNP458796:RNV458796 RXL458796:RXR458796 SHH458796:SHN458796 SRD458796:SRJ458796 TAZ458796:TBF458796 TKV458796:TLB458796 TUR458796:TUX458796 UEN458796:UET458796 UOJ458796:UOP458796 UYF458796:UYL458796 VIB458796:VIH458796 VRX458796:VSD458796 WBT458796:WBZ458796 WLP458796:WLV458796 WVL458796:WVR458796 D524332:J524332 IZ524332:JF524332 SV524332:TB524332 ACR524332:ACX524332 AMN524332:AMT524332 AWJ524332:AWP524332 BGF524332:BGL524332 BQB524332:BQH524332 BZX524332:CAD524332 CJT524332:CJZ524332 CTP524332:CTV524332 DDL524332:DDR524332 DNH524332:DNN524332 DXD524332:DXJ524332 EGZ524332:EHF524332 EQV524332:ERB524332 FAR524332:FAX524332 FKN524332:FKT524332 FUJ524332:FUP524332 GEF524332:GEL524332 GOB524332:GOH524332 GXX524332:GYD524332 HHT524332:HHZ524332 HRP524332:HRV524332 IBL524332:IBR524332 ILH524332:ILN524332 IVD524332:IVJ524332 JEZ524332:JFF524332 JOV524332:JPB524332 JYR524332:JYX524332 KIN524332:KIT524332 KSJ524332:KSP524332 LCF524332:LCL524332 LMB524332:LMH524332 LVX524332:LWD524332 MFT524332:MFZ524332 MPP524332:MPV524332 MZL524332:MZR524332 NJH524332:NJN524332 NTD524332:NTJ524332 OCZ524332:ODF524332 OMV524332:ONB524332 OWR524332:OWX524332 PGN524332:PGT524332 PQJ524332:PQP524332 QAF524332:QAL524332 QKB524332:QKH524332 QTX524332:QUD524332 RDT524332:RDZ524332 RNP524332:RNV524332 RXL524332:RXR524332 SHH524332:SHN524332 SRD524332:SRJ524332 TAZ524332:TBF524332 TKV524332:TLB524332 TUR524332:TUX524332 UEN524332:UET524332 UOJ524332:UOP524332 UYF524332:UYL524332 VIB524332:VIH524332 VRX524332:VSD524332 WBT524332:WBZ524332 WLP524332:WLV524332 WVL524332:WVR524332 D589868:J589868 IZ589868:JF589868 SV589868:TB589868 ACR589868:ACX589868 AMN589868:AMT589868 AWJ589868:AWP589868 BGF589868:BGL589868 BQB589868:BQH589868 BZX589868:CAD589868 CJT589868:CJZ589868 CTP589868:CTV589868 DDL589868:DDR589868 DNH589868:DNN589868 DXD589868:DXJ589868 EGZ589868:EHF589868 EQV589868:ERB589868 FAR589868:FAX589868 FKN589868:FKT589868 FUJ589868:FUP589868 GEF589868:GEL589868 GOB589868:GOH589868 GXX589868:GYD589868 HHT589868:HHZ589868 HRP589868:HRV589868 IBL589868:IBR589868 ILH589868:ILN589868 IVD589868:IVJ589868 JEZ589868:JFF589868 JOV589868:JPB589868 JYR589868:JYX589868 KIN589868:KIT589868 KSJ589868:KSP589868 LCF589868:LCL589868 LMB589868:LMH589868 LVX589868:LWD589868 MFT589868:MFZ589868 MPP589868:MPV589868 MZL589868:MZR589868 NJH589868:NJN589868 NTD589868:NTJ589868 OCZ589868:ODF589868 OMV589868:ONB589868 OWR589868:OWX589868 PGN589868:PGT589868 PQJ589868:PQP589868 QAF589868:QAL589868 QKB589868:QKH589868 QTX589868:QUD589868 RDT589868:RDZ589868 RNP589868:RNV589868 RXL589868:RXR589868 SHH589868:SHN589868 SRD589868:SRJ589868 TAZ589868:TBF589868 TKV589868:TLB589868 TUR589868:TUX589868 UEN589868:UET589868 UOJ589868:UOP589868 UYF589868:UYL589868 VIB589868:VIH589868 VRX589868:VSD589868 WBT589868:WBZ589868 WLP589868:WLV589868 WVL589868:WVR589868 D655404:J655404 IZ655404:JF655404 SV655404:TB655404 ACR655404:ACX655404 AMN655404:AMT655404 AWJ655404:AWP655404 BGF655404:BGL655404 BQB655404:BQH655404 BZX655404:CAD655404 CJT655404:CJZ655404 CTP655404:CTV655404 DDL655404:DDR655404 DNH655404:DNN655404 DXD655404:DXJ655404 EGZ655404:EHF655404 EQV655404:ERB655404 FAR655404:FAX655404 FKN655404:FKT655404 FUJ655404:FUP655404 GEF655404:GEL655404 GOB655404:GOH655404 GXX655404:GYD655404 HHT655404:HHZ655404 HRP655404:HRV655404 IBL655404:IBR655404 ILH655404:ILN655404 IVD655404:IVJ655404 JEZ655404:JFF655404 JOV655404:JPB655404 JYR655404:JYX655404 KIN655404:KIT655404 KSJ655404:KSP655404 LCF655404:LCL655404 LMB655404:LMH655404 LVX655404:LWD655404 MFT655404:MFZ655404 MPP655404:MPV655404 MZL655404:MZR655404 NJH655404:NJN655404 NTD655404:NTJ655404 OCZ655404:ODF655404 OMV655404:ONB655404 OWR655404:OWX655404 PGN655404:PGT655404 PQJ655404:PQP655404 QAF655404:QAL655404 QKB655404:QKH655404 QTX655404:QUD655404 RDT655404:RDZ655404 RNP655404:RNV655404 RXL655404:RXR655404 SHH655404:SHN655404 SRD655404:SRJ655404 TAZ655404:TBF655404 TKV655404:TLB655404 TUR655404:TUX655404 UEN655404:UET655404 UOJ655404:UOP655404 UYF655404:UYL655404 VIB655404:VIH655404 VRX655404:VSD655404 WBT655404:WBZ655404 WLP655404:WLV655404 WVL655404:WVR655404 D720940:J720940 IZ720940:JF720940 SV720940:TB720940 ACR720940:ACX720940 AMN720940:AMT720940 AWJ720940:AWP720940 BGF720940:BGL720940 BQB720940:BQH720940 BZX720940:CAD720940 CJT720940:CJZ720940 CTP720940:CTV720940 DDL720940:DDR720940 DNH720940:DNN720940 DXD720940:DXJ720940 EGZ720940:EHF720940 EQV720940:ERB720940 FAR720940:FAX720940 FKN720940:FKT720940 FUJ720940:FUP720940 GEF720940:GEL720940 GOB720940:GOH720940 GXX720940:GYD720940 HHT720940:HHZ720940 HRP720940:HRV720940 IBL720940:IBR720940 ILH720940:ILN720940 IVD720940:IVJ720940 JEZ720940:JFF720940 JOV720940:JPB720940 JYR720940:JYX720940 KIN720940:KIT720940 KSJ720940:KSP720940 LCF720940:LCL720940 LMB720940:LMH720940 LVX720940:LWD720940 MFT720940:MFZ720940 MPP720940:MPV720940 MZL720940:MZR720940 NJH720940:NJN720940 NTD720940:NTJ720940 OCZ720940:ODF720940 OMV720940:ONB720940 OWR720940:OWX720940 PGN720940:PGT720940 PQJ720940:PQP720940 QAF720940:QAL720940 QKB720940:QKH720940 QTX720940:QUD720940 RDT720940:RDZ720940 RNP720940:RNV720940 RXL720940:RXR720940 SHH720940:SHN720940 SRD720940:SRJ720940 TAZ720940:TBF720940 TKV720940:TLB720940 TUR720940:TUX720940 UEN720940:UET720940 UOJ720940:UOP720940 UYF720940:UYL720940 VIB720940:VIH720940 VRX720940:VSD720940 WBT720940:WBZ720940 WLP720940:WLV720940 WVL720940:WVR720940 D786476:J786476 IZ786476:JF786476 SV786476:TB786476 ACR786476:ACX786476 AMN786476:AMT786476 AWJ786476:AWP786476 BGF786476:BGL786476 BQB786476:BQH786476 BZX786476:CAD786476 CJT786476:CJZ786476 CTP786476:CTV786476 DDL786476:DDR786476 DNH786476:DNN786476 DXD786476:DXJ786476 EGZ786476:EHF786476 EQV786476:ERB786476 FAR786476:FAX786476 FKN786476:FKT786476 FUJ786476:FUP786476 GEF786476:GEL786476 GOB786476:GOH786476 GXX786476:GYD786476 HHT786476:HHZ786476 HRP786476:HRV786476 IBL786476:IBR786476 ILH786476:ILN786476 IVD786476:IVJ786476 JEZ786476:JFF786476 JOV786476:JPB786476 JYR786476:JYX786476 KIN786476:KIT786476 KSJ786476:KSP786476 LCF786476:LCL786476 LMB786476:LMH786476 LVX786476:LWD786476 MFT786476:MFZ786476 MPP786476:MPV786476 MZL786476:MZR786476 NJH786476:NJN786476 NTD786476:NTJ786476 OCZ786476:ODF786476 OMV786476:ONB786476 OWR786476:OWX786476 PGN786476:PGT786476 PQJ786476:PQP786476 QAF786476:QAL786476 QKB786476:QKH786476 QTX786476:QUD786476 RDT786476:RDZ786476 RNP786476:RNV786476 RXL786476:RXR786476 SHH786476:SHN786476 SRD786476:SRJ786476 TAZ786476:TBF786476 TKV786476:TLB786476 TUR786476:TUX786476 UEN786476:UET786476 UOJ786476:UOP786476 UYF786476:UYL786476 VIB786476:VIH786476 VRX786476:VSD786476 WBT786476:WBZ786476 WLP786476:WLV786476 WVL786476:WVR786476 D852012:J852012 IZ852012:JF852012 SV852012:TB852012 ACR852012:ACX852012 AMN852012:AMT852012 AWJ852012:AWP852012 BGF852012:BGL852012 BQB852012:BQH852012 BZX852012:CAD852012 CJT852012:CJZ852012 CTP852012:CTV852012 DDL852012:DDR852012 DNH852012:DNN852012 DXD852012:DXJ852012 EGZ852012:EHF852012 EQV852012:ERB852012 FAR852012:FAX852012 FKN852012:FKT852012 FUJ852012:FUP852012 GEF852012:GEL852012 GOB852012:GOH852012 GXX852012:GYD852012 HHT852012:HHZ852012 HRP852012:HRV852012 IBL852012:IBR852012 ILH852012:ILN852012 IVD852012:IVJ852012 JEZ852012:JFF852012 JOV852012:JPB852012 JYR852012:JYX852012 KIN852012:KIT852012 KSJ852012:KSP852012 LCF852012:LCL852012 LMB852012:LMH852012 LVX852012:LWD852012 MFT852012:MFZ852012 MPP852012:MPV852012 MZL852012:MZR852012 NJH852012:NJN852012 NTD852012:NTJ852012 OCZ852012:ODF852012 OMV852012:ONB852012 OWR852012:OWX852012 PGN852012:PGT852012 PQJ852012:PQP852012 QAF852012:QAL852012 QKB852012:QKH852012 QTX852012:QUD852012 RDT852012:RDZ852012 RNP852012:RNV852012 RXL852012:RXR852012 SHH852012:SHN852012 SRD852012:SRJ852012 TAZ852012:TBF852012 TKV852012:TLB852012 TUR852012:TUX852012 UEN852012:UET852012 UOJ852012:UOP852012 UYF852012:UYL852012 VIB852012:VIH852012 VRX852012:VSD852012 WBT852012:WBZ852012 WLP852012:WLV852012 WVL852012:WVR852012 D917548:J917548 IZ917548:JF917548 SV917548:TB917548 ACR917548:ACX917548 AMN917548:AMT917548 AWJ917548:AWP917548 BGF917548:BGL917548 BQB917548:BQH917548 BZX917548:CAD917548 CJT917548:CJZ917548 CTP917548:CTV917548 DDL917548:DDR917548 DNH917548:DNN917548 DXD917548:DXJ917548 EGZ917548:EHF917548 EQV917548:ERB917548 FAR917548:FAX917548 FKN917548:FKT917548 FUJ917548:FUP917548 GEF917548:GEL917548 GOB917548:GOH917548 GXX917548:GYD917548 HHT917548:HHZ917548 HRP917548:HRV917548 IBL917548:IBR917548 ILH917548:ILN917548 IVD917548:IVJ917548 JEZ917548:JFF917548 JOV917548:JPB917548 JYR917548:JYX917548 KIN917548:KIT917548 KSJ917548:KSP917548 LCF917548:LCL917548 LMB917548:LMH917548 LVX917548:LWD917548 MFT917548:MFZ917548 MPP917548:MPV917548 MZL917548:MZR917548 NJH917548:NJN917548 NTD917548:NTJ917548 OCZ917548:ODF917548 OMV917548:ONB917548 OWR917548:OWX917548 PGN917548:PGT917548 PQJ917548:PQP917548 QAF917548:QAL917548 QKB917548:QKH917548 QTX917548:QUD917548 RDT917548:RDZ917548 RNP917548:RNV917548 RXL917548:RXR917548 SHH917548:SHN917548 SRD917548:SRJ917548 TAZ917548:TBF917548 TKV917548:TLB917548 TUR917548:TUX917548 UEN917548:UET917548 UOJ917548:UOP917548 UYF917548:UYL917548 VIB917548:VIH917548 VRX917548:VSD917548 WBT917548:WBZ917548 WLP917548:WLV917548 WVL917548:WVR917548 D983084:J983084 IZ983084:JF983084 SV983084:TB983084 ACR983084:ACX983084 AMN983084:AMT983084 AWJ983084:AWP983084 BGF983084:BGL983084 BQB983084:BQH983084 BZX983084:CAD983084 CJT983084:CJZ983084 CTP983084:CTV983084 DDL983084:DDR983084 DNH983084:DNN983084 DXD983084:DXJ983084 EGZ983084:EHF983084 EQV983084:ERB983084 FAR983084:FAX983084 FKN983084:FKT983084 FUJ983084:FUP983084 GEF983084:GEL983084 GOB983084:GOH983084 GXX983084:GYD983084 HHT983084:HHZ983084 HRP983084:HRV983084 IBL983084:IBR983084 ILH983084:ILN983084 IVD983084:IVJ983084 JEZ983084:JFF983084 JOV983084:JPB983084 JYR983084:JYX983084 KIN983084:KIT983084 KSJ983084:KSP983084 LCF983084:LCL983084 LMB983084:LMH983084 LVX983084:LWD983084 MFT983084:MFZ983084 MPP983084:MPV983084 MZL983084:MZR983084 NJH983084:NJN983084 NTD983084:NTJ983084 OCZ983084:ODF983084 OMV983084:ONB983084 OWR983084:OWX983084 PGN983084:PGT983084 PQJ983084:PQP983084 QAF983084:QAL983084 QKB983084:QKH983084 QTX983084:QUD983084 RDT983084:RDZ983084 RNP983084:RNV983084 RXL983084:RXR983084 SHH983084:SHN983084 SRD983084:SRJ983084 TAZ983084:TBF983084 TKV983084:TLB983084 TUR983084:TUX983084 UEN983084:UET983084 UOJ983084:UOP983084 UYF983084:UYL983084 VIB983084:VIH983084 VRX983084:VSD983084 WBT983084:WBZ983084 WLP983084:WLV983084 WVL983084:WVR983084">
      <formula1>ModulesInCmp</formula1>
    </dataValidation>
    <dataValidation type="list" allowBlank="1" prompt="Please select a data source" sqref="L36:N40 JH36:JJ40 TD36:TF40 ACZ36:ADB40 AMV36:AMX40 AWR36:AWT40 BGN36:BGP40 BQJ36:BQL40 CAF36:CAH40 CKB36:CKD40 CTX36:CTZ40 DDT36:DDV40 DNP36:DNR40 DXL36:DXN40 EHH36:EHJ40 ERD36:ERF40 FAZ36:FBB40 FKV36:FKX40 FUR36:FUT40 GEN36:GEP40 GOJ36:GOL40 GYF36:GYH40 HIB36:HID40 HRX36:HRZ40 IBT36:IBV40 ILP36:ILR40 IVL36:IVN40 JFH36:JFJ40 JPD36:JPF40 JYZ36:JZB40 KIV36:KIX40 KSR36:KST40 LCN36:LCP40 LMJ36:LML40 LWF36:LWH40 MGB36:MGD40 MPX36:MPZ40 MZT36:MZV40 NJP36:NJR40 NTL36:NTN40 ODH36:ODJ40 OND36:ONF40 OWZ36:OXB40 PGV36:PGX40 PQR36:PQT40 QAN36:QAP40 QKJ36:QKL40 QUF36:QUH40 REB36:RED40 RNX36:RNZ40 RXT36:RXV40 SHP36:SHR40 SRL36:SRN40 TBH36:TBJ40 TLD36:TLF40 TUZ36:TVB40 UEV36:UEX40 UOR36:UOT40 UYN36:UYP40 VIJ36:VIL40 VSF36:VSH40 WCB36:WCD40 WLX36:WLZ40 WVT36:WVV40 L65572:N65576 JH65572:JJ65576 TD65572:TF65576 ACZ65572:ADB65576 AMV65572:AMX65576 AWR65572:AWT65576 BGN65572:BGP65576 BQJ65572:BQL65576 CAF65572:CAH65576 CKB65572:CKD65576 CTX65572:CTZ65576 DDT65572:DDV65576 DNP65572:DNR65576 DXL65572:DXN65576 EHH65572:EHJ65576 ERD65572:ERF65576 FAZ65572:FBB65576 FKV65572:FKX65576 FUR65572:FUT65576 GEN65572:GEP65576 GOJ65572:GOL65576 GYF65572:GYH65576 HIB65572:HID65576 HRX65572:HRZ65576 IBT65572:IBV65576 ILP65572:ILR65576 IVL65572:IVN65576 JFH65572:JFJ65576 JPD65572:JPF65576 JYZ65572:JZB65576 KIV65572:KIX65576 KSR65572:KST65576 LCN65572:LCP65576 LMJ65572:LML65576 LWF65572:LWH65576 MGB65572:MGD65576 MPX65572:MPZ65576 MZT65572:MZV65576 NJP65572:NJR65576 NTL65572:NTN65576 ODH65572:ODJ65576 OND65572:ONF65576 OWZ65572:OXB65576 PGV65572:PGX65576 PQR65572:PQT65576 QAN65572:QAP65576 QKJ65572:QKL65576 QUF65572:QUH65576 REB65572:RED65576 RNX65572:RNZ65576 RXT65572:RXV65576 SHP65572:SHR65576 SRL65572:SRN65576 TBH65572:TBJ65576 TLD65572:TLF65576 TUZ65572:TVB65576 UEV65572:UEX65576 UOR65572:UOT65576 UYN65572:UYP65576 VIJ65572:VIL65576 VSF65572:VSH65576 WCB65572:WCD65576 WLX65572:WLZ65576 WVT65572:WVV65576 L131108:N131112 JH131108:JJ131112 TD131108:TF131112 ACZ131108:ADB131112 AMV131108:AMX131112 AWR131108:AWT131112 BGN131108:BGP131112 BQJ131108:BQL131112 CAF131108:CAH131112 CKB131108:CKD131112 CTX131108:CTZ131112 DDT131108:DDV131112 DNP131108:DNR131112 DXL131108:DXN131112 EHH131108:EHJ131112 ERD131108:ERF131112 FAZ131108:FBB131112 FKV131108:FKX131112 FUR131108:FUT131112 GEN131108:GEP131112 GOJ131108:GOL131112 GYF131108:GYH131112 HIB131108:HID131112 HRX131108:HRZ131112 IBT131108:IBV131112 ILP131108:ILR131112 IVL131108:IVN131112 JFH131108:JFJ131112 JPD131108:JPF131112 JYZ131108:JZB131112 KIV131108:KIX131112 KSR131108:KST131112 LCN131108:LCP131112 LMJ131108:LML131112 LWF131108:LWH131112 MGB131108:MGD131112 MPX131108:MPZ131112 MZT131108:MZV131112 NJP131108:NJR131112 NTL131108:NTN131112 ODH131108:ODJ131112 OND131108:ONF131112 OWZ131108:OXB131112 PGV131108:PGX131112 PQR131108:PQT131112 QAN131108:QAP131112 QKJ131108:QKL131112 QUF131108:QUH131112 REB131108:RED131112 RNX131108:RNZ131112 RXT131108:RXV131112 SHP131108:SHR131112 SRL131108:SRN131112 TBH131108:TBJ131112 TLD131108:TLF131112 TUZ131108:TVB131112 UEV131108:UEX131112 UOR131108:UOT131112 UYN131108:UYP131112 VIJ131108:VIL131112 VSF131108:VSH131112 WCB131108:WCD131112 WLX131108:WLZ131112 WVT131108:WVV131112 L196644:N196648 JH196644:JJ196648 TD196644:TF196648 ACZ196644:ADB196648 AMV196644:AMX196648 AWR196644:AWT196648 BGN196644:BGP196648 BQJ196644:BQL196648 CAF196644:CAH196648 CKB196644:CKD196648 CTX196644:CTZ196648 DDT196644:DDV196648 DNP196644:DNR196648 DXL196644:DXN196648 EHH196644:EHJ196648 ERD196644:ERF196648 FAZ196644:FBB196648 FKV196644:FKX196648 FUR196644:FUT196648 GEN196644:GEP196648 GOJ196644:GOL196648 GYF196644:GYH196648 HIB196644:HID196648 HRX196644:HRZ196648 IBT196644:IBV196648 ILP196644:ILR196648 IVL196644:IVN196648 JFH196644:JFJ196648 JPD196644:JPF196648 JYZ196644:JZB196648 KIV196644:KIX196648 KSR196644:KST196648 LCN196644:LCP196648 LMJ196644:LML196648 LWF196644:LWH196648 MGB196644:MGD196648 MPX196644:MPZ196648 MZT196644:MZV196648 NJP196644:NJR196648 NTL196644:NTN196648 ODH196644:ODJ196648 OND196644:ONF196648 OWZ196644:OXB196648 PGV196644:PGX196648 PQR196644:PQT196648 QAN196644:QAP196648 QKJ196644:QKL196648 QUF196644:QUH196648 REB196644:RED196648 RNX196644:RNZ196648 RXT196644:RXV196648 SHP196644:SHR196648 SRL196644:SRN196648 TBH196644:TBJ196648 TLD196644:TLF196648 TUZ196644:TVB196648 UEV196644:UEX196648 UOR196644:UOT196648 UYN196644:UYP196648 VIJ196644:VIL196648 VSF196644:VSH196648 WCB196644:WCD196648 WLX196644:WLZ196648 WVT196644:WVV196648 L262180:N262184 JH262180:JJ262184 TD262180:TF262184 ACZ262180:ADB262184 AMV262180:AMX262184 AWR262180:AWT262184 BGN262180:BGP262184 BQJ262180:BQL262184 CAF262180:CAH262184 CKB262180:CKD262184 CTX262180:CTZ262184 DDT262180:DDV262184 DNP262180:DNR262184 DXL262180:DXN262184 EHH262180:EHJ262184 ERD262180:ERF262184 FAZ262180:FBB262184 FKV262180:FKX262184 FUR262180:FUT262184 GEN262180:GEP262184 GOJ262180:GOL262184 GYF262180:GYH262184 HIB262180:HID262184 HRX262180:HRZ262184 IBT262180:IBV262184 ILP262180:ILR262184 IVL262180:IVN262184 JFH262180:JFJ262184 JPD262180:JPF262184 JYZ262180:JZB262184 KIV262180:KIX262184 KSR262180:KST262184 LCN262180:LCP262184 LMJ262180:LML262184 LWF262180:LWH262184 MGB262180:MGD262184 MPX262180:MPZ262184 MZT262180:MZV262184 NJP262180:NJR262184 NTL262180:NTN262184 ODH262180:ODJ262184 OND262180:ONF262184 OWZ262180:OXB262184 PGV262180:PGX262184 PQR262180:PQT262184 QAN262180:QAP262184 QKJ262180:QKL262184 QUF262180:QUH262184 REB262180:RED262184 RNX262180:RNZ262184 RXT262180:RXV262184 SHP262180:SHR262184 SRL262180:SRN262184 TBH262180:TBJ262184 TLD262180:TLF262184 TUZ262180:TVB262184 UEV262180:UEX262184 UOR262180:UOT262184 UYN262180:UYP262184 VIJ262180:VIL262184 VSF262180:VSH262184 WCB262180:WCD262184 WLX262180:WLZ262184 WVT262180:WVV262184 L327716:N327720 JH327716:JJ327720 TD327716:TF327720 ACZ327716:ADB327720 AMV327716:AMX327720 AWR327716:AWT327720 BGN327716:BGP327720 BQJ327716:BQL327720 CAF327716:CAH327720 CKB327716:CKD327720 CTX327716:CTZ327720 DDT327716:DDV327720 DNP327716:DNR327720 DXL327716:DXN327720 EHH327716:EHJ327720 ERD327716:ERF327720 FAZ327716:FBB327720 FKV327716:FKX327720 FUR327716:FUT327720 GEN327716:GEP327720 GOJ327716:GOL327720 GYF327716:GYH327720 HIB327716:HID327720 HRX327716:HRZ327720 IBT327716:IBV327720 ILP327716:ILR327720 IVL327716:IVN327720 JFH327716:JFJ327720 JPD327716:JPF327720 JYZ327716:JZB327720 KIV327716:KIX327720 KSR327716:KST327720 LCN327716:LCP327720 LMJ327716:LML327720 LWF327716:LWH327720 MGB327716:MGD327720 MPX327716:MPZ327720 MZT327716:MZV327720 NJP327716:NJR327720 NTL327716:NTN327720 ODH327716:ODJ327720 OND327716:ONF327720 OWZ327716:OXB327720 PGV327716:PGX327720 PQR327716:PQT327720 QAN327716:QAP327720 QKJ327716:QKL327720 QUF327716:QUH327720 REB327716:RED327720 RNX327716:RNZ327720 RXT327716:RXV327720 SHP327716:SHR327720 SRL327716:SRN327720 TBH327716:TBJ327720 TLD327716:TLF327720 TUZ327716:TVB327720 UEV327716:UEX327720 UOR327716:UOT327720 UYN327716:UYP327720 VIJ327716:VIL327720 VSF327716:VSH327720 WCB327716:WCD327720 WLX327716:WLZ327720 WVT327716:WVV327720 L393252:N393256 JH393252:JJ393256 TD393252:TF393256 ACZ393252:ADB393256 AMV393252:AMX393256 AWR393252:AWT393256 BGN393252:BGP393256 BQJ393252:BQL393256 CAF393252:CAH393256 CKB393252:CKD393256 CTX393252:CTZ393256 DDT393252:DDV393256 DNP393252:DNR393256 DXL393252:DXN393256 EHH393252:EHJ393256 ERD393252:ERF393256 FAZ393252:FBB393256 FKV393252:FKX393256 FUR393252:FUT393256 GEN393252:GEP393256 GOJ393252:GOL393256 GYF393252:GYH393256 HIB393252:HID393256 HRX393252:HRZ393256 IBT393252:IBV393256 ILP393252:ILR393256 IVL393252:IVN393256 JFH393252:JFJ393256 JPD393252:JPF393256 JYZ393252:JZB393256 KIV393252:KIX393256 KSR393252:KST393256 LCN393252:LCP393256 LMJ393252:LML393256 LWF393252:LWH393256 MGB393252:MGD393256 MPX393252:MPZ393256 MZT393252:MZV393256 NJP393252:NJR393256 NTL393252:NTN393256 ODH393252:ODJ393256 OND393252:ONF393256 OWZ393252:OXB393256 PGV393252:PGX393256 PQR393252:PQT393256 QAN393252:QAP393256 QKJ393252:QKL393256 QUF393252:QUH393256 REB393252:RED393256 RNX393252:RNZ393256 RXT393252:RXV393256 SHP393252:SHR393256 SRL393252:SRN393256 TBH393252:TBJ393256 TLD393252:TLF393256 TUZ393252:TVB393256 UEV393252:UEX393256 UOR393252:UOT393256 UYN393252:UYP393256 VIJ393252:VIL393256 VSF393252:VSH393256 WCB393252:WCD393256 WLX393252:WLZ393256 WVT393252:WVV393256 L458788:N458792 JH458788:JJ458792 TD458788:TF458792 ACZ458788:ADB458792 AMV458788:AMX458792 AWR458788:AWT458792 BGN458788:BGP458792 BQJ458788:BQL458792 CAF458788:CAH458792 CKB458788:CKD458792 CTX458788:CTZ458792 DDT458788:DDV458792 DNP458788:DNR458792 DXL458788:DXN458792 EHH458788:EHJ458792 ERD458788:ERF458792 FAZ458788:FBB458792 FKV458788:FKX458792 FUR458788:FUT458792 GEN458788:GEP458792 GOJ458788:GOL458792 GYF458788:GYH458792 HIB458788:HID458792 HRX458788:HRZ458792 IBT458788:IBV458792 ILP458788:ILR458792 IVL458788:IVN458792 JFH458788:JFJ458792 JPD458788:JPF458792 JYZ458788:JZB458792 KIV458788:KIX458792 KSR458788:KST458792 LCN458788:LCP458792 LMJ458788:LML458792 LWF458788:LWH458792 MGB458788:MGD458792 MPX458788:MPZ458792 MZT458788:MZV458792 NJP458788:NJR458792 NTL458788:NTN458792 ODH458788:ODJ458792 OND458788:ONF458792 OWZ458788:OXB458792 PGV458788:PGX458792 PQR458788:PQT458792 QAN458788:QAP458792 QKJ458788:QKL458792 QUF458788:QUH458792 REB458788:RED458792 RNX458788:RNZ458792 RXT458788:RXV458792 SHP458788:SHR458792 SRL458788:SRN458792 TBH458788:TBJ458792 TLD458788:TLF458792 TUZ458788:TVB458792 UEV458788:UEX458792 UOR458788:UOT458792 UYN458788:UYP458792 VIJ458788:VIL458792 VSF458788:VSH458792 WCB458788:WCD458792 WLX458788:WLZ458792 WVT458788:WVV458792 L524324:N524328 JH524324:JJ524328 TD524324:TF524328 ACZ524324:ADB524328 AMV524324:AMX524328 AWR524324:AWT524328 BGN524324:BGP524328 BQJ524324:BQL524328 CAF524324:CAH524328 CKB524324:CKD524328 CTX524324:CTZ524328 DDT524324:DDV524328 DNP524324:DNR524328 DXL524324:DXN524328 EHH524324:EHJ524328 ERD524324:ERF524328 FAZ524324:FBB524328 FKV524324:FKX524328 FUR524324:FUT524328 GEN524324:GEP524328 GOJ524324:GOL524328 GYF524324:GYH524328 HIB524324:HID524328 HRX524324:HRZ524328 IBT524324:IBV524328 ILP524324:ILR524328 IVL524324:IVN524328 JFH524324:JFJ524328 JPD524324:JPF524328 JYZ524324:JZB524328 KIV524324:KIX524328 KSR524324:KST524328 LCN524324:LCP524328 LMJ524324:LML524328 LWF524324:LWH524328 MGB524324:MGD524328 MPX524324:MPZ524328 MZT524324:MZV524328 NJP524324:NJR524328 NTL524324:NTN524328 ODH524324:ODJ524328 OND524324:ONF524328 OWZ524324:OXB524328 PGV524324:PGX524328 PQR524324:PQT524328 QAN524324:QAP524328 QKJ524324:QKL524328 QUF524324:QUH524328 REB524324:RED524328 RNX524324:RNZ524328 RXT524324:RXV524328 SHP524324:SHR524328 SRL524324:SRN524328 TBH524324:TBJ524328 TLD524324:TLF524328 TUZ524324:TVB524328 UEV524324:UEX524328 UOR524324:UOT524328 UYN524324:UYP524328 VIJ524324:VIL524328 VSF524324:VSH524328 WCB524324:WCD524328 WLX524324:WLZ524328 WVT524324:WVV524328 L589860:N589864 JH589860:JJ589864 TD589860:TF589864 ACZ589860:ADB589864 AMV589860:AMX589864 AWR589860:AWT589864 BGN589860:BGP589864 BQJ589860:BQL589864 CAF589860:CAH589864 CKB589860:CKD589864 CTX589860:CTZ589864 DDT589860:DDV589864 DNP589860:DNR589864 DXL589860:DXN589864 EHH589860:EHJ589864 ERD589860:ERF589864 FAZ589860:FBB589864 FKV589860:FKX589864 FUR589860:FUT589864 GEN589860:GEP589864 GOJ589860:GOL589864 GYF589860:GYH589864 HIB589860:HID589864 HRX589860:HRZ589864 IBT589860:IBV589864 ILP589860:ILR589864 IVL589860:IVN589864 JFH589860:JFJ589864 JPD589860:JPF589864 JYZ589860:JZB589864 KIV589860:KIX589864 KSR589860:KST589864 LCN589860:LCP589864 LMJ589860:LML589864 LWF589860:LWH589864 MGB589860:MGD589864 MPX589860:MPZ589864 MZT589860:MZV589864 NJP589860:NJR589864 NTL589860:NTN589864 ODH589860:ODJ589864 OND589860:ONF589864 OWZ589860:OXB589864 PGV589860:PGX589864 PQR589860:PQT589864 QAN589860:QAP589864 QKJ589860:QKL589864 QUF589860:QUH589864 REB589860:RED589864 RNX589860:RNZ589864 RXT589860:RXV589864 SHP589860:SHR589864 SRL589860:SRN589864 TBH589860:TBJ589864 TLD589860:TLF589864 TUZ589860:TVB589864 UEV589860:UEX589864 UOR589860:UOT589864 UYN589860:UYP589864 VIJ589860:VIL589864 VSF589860:VSH589864 WCB589860:WCD589864 WLX589860:WLZ589864 WVT589860:WVV589864 L655396:N655400 JH655396:JJ655400 TD655396:TF655400 ACZ655396:ADB655400 AMV655396:AMX655400 AWR655396:AWT655400 BGN655396:BGP655400 BQJ655396:BQL655400 CAF655396:CAH655400 CKB655396:CKD655400 CTX655396:CTZ655400 DDT655396:DDV655400 DNP655396:DNR655400 DXL655396:DXN655400 EHH655396:EHJ655400 ERD655396:ERF655400 FAZ655396:FBB655400 FKV655396:FKX655400 FUR655396:FUT655400 GEN655396:GEP655400 GOJ655396:GOL655400 GYF655396:GYH655400 HIB655396:HID655400 HRX655396:HRZ655400 IBT655396:IBV655400 ILP655396:ILR655400 IVL655396:IVN655400 JFH655396:JFJ655400 JPD655396:JPF655400 JYZ655396:JZB655400 KIV655396:KIX655400 KSR655396:KST655400 LCN655396:LCP655400 LMJ655396:LML655400 LWF655396:LWH655400 MGB655396:MGD655400 MPX655396:MPZ655400 MZT655396:MZV655400 NJP655396:NJR655400 NTL655396:NTN655400 ODH655396:ODJ655400 OND655396:ONF655400 OWZ655396:OXB655400 PGV655396:PGX655400 PQR655396:PQT655400 QAN655396:QAP655400 QKJ655396:QKL655400 QUF655396:QUH655400 REB655396:RED655400 RNX655396:RNZ655400 RXT655396:RXV655400 SHP655396:SHR655400 SRL655396:SRN655400 TBH655396:TBJ655400 TLD655396:TLF655400 TUZ655396:TVB655400 UEV655396:UEX655400 UOR655396:UOT655400 UYN655396:UYP655400 VIJ655396:VIL655400 VSF655396:VSH655400 WCB655396:WCD655400 WLX655396:WLZ655400 WVT655396:WVV655400 L720932:N720936 JH720932:JJ720936 TD720932:TF720936 ACZ720932:ADB720936 AMV720932:AMX720936 AWR720932:AWT720936 BGN720932:BGP720936 BQJ720932:BQL720936 CAF720932:CAH720936 CKB720932:CKD720936 CTX720932:CTZ720936 DDT720932:DDV720936 DNP720932:DNR720936 DXL720932:DXN720936 EHH720932:EHJ720936 ERD720932:ERF720936 FAZ720932:FBB720936 FKV720932:FKX720936 FUR720932:FUT720936 GEN720932:GEP720936 GOJ720932:GOL720936 GYF720932:GYH720936 HIB720932:HID720936 HRX720932:HRZ720936 IBT720932:IBV720936 ILP720932:ILR720936 IVL720932:IVN720936 JFH720932:JFJ720936 JPD720932:JPF720936 JYZ720932:JZB720936 KIV720932:KIX720936 KSR720932:KST720936 LCN720932:LCP720936 LMJ720932:LML720936 LWF720932:LWH720936 MGB720932:MGD720936 MPX720932:MPZ720936 MZT720932:MZV720936 NJP720932:NJR720936 NTL720932:NTN720936 ODH720932:ODJ720936 OND720932:ONF720936 OWZ720932:OXB720936 PGV720932:PGX720936 PQR720932:PQT720936 QAN720932:QAP720936 QKJ720932:QKL720936 QUF720932:QUH720936 REB720932:RED720936 RNX720932:RNZ720936 RXT720932:RXV720936 SHP720932:SHR720936 SRL720932:SRN720936 TBH720932:TBJ720936 TLD720932:TLF720936 TUZ720932:TVB720936 UEV720932:UEX720936 UOR720932:UOT720936 UYN720932:UYP720936 VIJ720932:VIL720936 VSF720932:VSH720936 WCB720932:WCD720936 WLX720932:WLZ720936 WVT720932:WVV720936 L786468:N786472 JH786468:JJ786472 TD786468:TF786472 ACZ786468:ADB786472 AMV786468:AMX786472 AWR786468:AWT786472 BGN786468:BGP786472 BQJ786468:BQL786472 CAF786468:CAH786472 CKB786468:CKD786472 CTX786468:CTZ786472 DDT786468:DDV786472 DNP786468:DNR786472 DXL786468:DXN786472 EHH786468:EHJ786472 ERD786468:ERF786472 FAZ786468:FBB786472 FKV786468:FKX786472 FUR786468:FUT786472 GEN786468:GEP786472 GOJ786468:GOL786472 GYF786468:GYH786472 HIB786468:HID786472 HRX786468:HRZ786472 IBT786468:IBV786472 ILP786468:ILR786472 IVL786468:IVN786472 JFH786468:JFJ786472 JPD786468:JPF786472 JYZ786468:JZB786472 KIV786468:KIX786472 KSR786468:KST786472 LCN786468:LCP786472 LMJ786468:LML786472 LWF786468:LWH786472 MGB786468:MGD786472 MPX786468:MPZ786472 MZT786468:MZV786472 NJP786468:NJR786472 NTL786468:NTN786472 ODH786468:ODJ786472 OND786468:ONF786472 OWZ786468:OXB786472 PGV786468:PGX786472 PQR786468:PQT786472 QAN786468:QAP786472 QKJ786468:QKL786472 QUF786468:QUH786472 REB786468:RED786472 RNX786468:RNZ786472 RXT786468:RXV786472 SHP786468:SHR786472 SRL786468:SRN786472 TBH786468:TBJ786472 TLD786468:TLF786472 TUZ786468:TVB786472 UEV786468:UEX786472 UOR786468:UOT786472 UYN786468:UYP786472 VIJ786468:VIL786472 VSF786468:VSH786472 WCB786468:WCD786472 WLX786468:WLZ786472 WVT786468:WVV786472 L852004:N852008 JH852004:JJ852008 TD852004:TF852008 ACZ852004:ADB852008 AMV852004:AMX852008 AWR852004:AWT852008 BGN852004:BGP852008 BQJ852004:BQL852008 CAF852004:CAH852008 CKB852004:CKD852008 CTX852004:CTZ852008 DDT852004:DDV852008 DNP852004:DNR852008 DXL852004:DXN852008 EHH852004:EHJ852008 ERD852004:ERF852008 FAZ852004:FBB852008 FKV852004:FKX852008 FUR852004:FUT852008 GEN852004:GEP852008 GOJ852004:GOL852008 GYF852004:GYH852008 HIB852004:HID852008 HRX852004:HRZ852008 IBT852004:IBV852008 ILP852004:ILR852008 IVL852004:IVN852008 JFH852004:JFJ852008 JPD852004:JPF852008 JYZ852004:JZB852008 KIV852004:KIX852008 KSR852004:KST852008 LCN852004:LCP852008 LMJ852004:LML852008 LWF852004:LWH852008 MGB852004:MGD852008 MPX852004:MPZ852008 MZT852004:MZV852008 NJP852004:NJR852008 NTL852004:NTN852008 ODH852004:ODJ852008 OND852004:ONF852008 OWZ852004:OXB852008 PGV852004:PGX852008 PQR852004:PQT852008 QAN852004:QAP852008 QKJ852004:QKL852008 QUF852004:QUH852008 REB852004:RED852008 RNX852004:RNZ852008 RXT852004:RXV852008 SHP852004:SHR852008 SRL852004:SRN852008 TBH852004:TBJ852008 TLD852004:TLF852008 TUZ852004:TVB852008 UEV852004:UEX852008 UOR852004:UOT852008 UYN852004:UYP852008 VIJ852004:VIL852008 VSF852004:VSH852008 WCB852004:WCD852008 WLX852004:WLZ852008 WVT852004:WVV852008 L917540:N917544 JH917540:JJ917544 TD917540:TF917544 ACZ917540:ADB917544 AMV917540:AMX917544 AWR917540:AWT917544 BGN917540:BGP917544 BQJ917540:BQL917544 CAF917540:CAH917544 CKB917540:CKD917544 CTX917540:CTZ917544 DDT917540:DDV917544 DNP917540:DNR917544 DXL917540:DXN917544 EHH917540:EHJ917544 ERD917540:ERF917544 FAZ917540:FBB917544 FKV917540:FKX917544 FUR917540:FUT917544 GEN917540:GEP917544 GOJ917540:GOL917544 GYF917540:GYH917544 HIB917540:HID917544 HRX917540:HRZ917544 IBT917540:IBV917544 ILP917540:ILR917544 IVL917540:IVN917544 JFH917540:JFJ917544 JPD917540:JPF917544 JYZ917540:JZB917544 KIV917540:KIX917544 KSR917540:KST917544 LCN917540:LCP917544 LMJ917540:LML917544 LWF917540:LWH917544 MGB917540:MGD917544 MPX917540:MPZ917544 MZT917540:MZV917544 NJP917540:NJR917544 NTL917540:NTN917544 ODH917540:ODJ917544 OND917540:ONF917544 OWZ917540:OXB917544 PGV917540:PGX917544 PQR917540:PQT917544 QAN917540:QAP917544 QKJ917540:QKL917544 QUF917540:QUH917544 REB917540:RED917544 RNX917540:RNZ917544 RXT917540:RXV917544 SHP917540:SHR917544 SRL917540:SRN917544 TBH917540:TBJ917544 TLD917540:TLF917544 TUZ917540:TVB917544 UEV917540:UEX917544 UOR917540:UOT917544 UYN917540:UYP917544 VIJ917540:VIL917544 VSF917540:VSH917544 WCB917540:WCD917544 WLX917540:WLZ917544 WVT917540:WVV917544 L983076:N983080 JH983076:JJ983080 TD983076:TF983080 ACZ983076:ADB983080 AMV983076:AMX983080 AWR983076:AWT983080 BGN983076:BGP983080 BQJ983076:BQL983080 CAF983076:CAH983080 CKB983076:CKD983080 CTX983076:CTZ983080 DDT983076:DDV983080 DNP983076:DNR983080 DXL983076:DXN983080 EHH983076:EHJ983080 ERD983076:ERF983080 FAZ983076:FBB983080 FKV983076:FKX983080 FUR983076:FUT983080 GEN983076:GEP983080 GOJ983076:GOL983080 GYF983076:GYH983080 HIB983076:HID983080 HRX983076:HRZ983080 IBT983076:IBV983080 ILP983076:ILR983080 IVL983076:IVN983080 JFH983076:JFJ983080 JPD983076:JPF983080 JYZ983076:JZB983080 KIV983076:KIX983080 KSR983076:KST983080 LCN983076:LCP983080 LMJ983076:LML983080 LWF983076:LWH983080 MGB983076:MGD983080 MPX983076:MPZ983080 MZT983076:MZV983080 NJP983076:NJR983080 NTL983076:NTN983080 ODH983076:ODJ983080 OND983076:ONF983080 OWZ983076:OXB983080 PGV983076:PGX983080 PQR983076:PQT983080 QAN983076:QAP983080 QKJ983076:QKL983080 QUF983076:QUH983080 REB983076:RED983080 RNX983076:RNZ983080 RXT983076:RXV983080 SHP983076:SHR983080 SRL983076:SRN983080 TBH983076:TBJ983080 TLD983076:TLF983080 TUZ983076:TVB983080 UEV983076:UEX983080 UOR983076:UOT983080 UYN983076:UYP983080 VIJ983076:VIL983080 VSF983076:VSH983080 WCB983076:WCD983080 WLX983076:WLZ983080 WVT983076:WVV983080">
      <formula1>DataSrcInCmp</formula1>
    </dataValidation>
    <dataValidation type="list" allowBlank="1" showInputMessage="1" showErrorMessage="1" sqref="L18:N22 JH18:JJ22 TD18:TF22 ACZ18:ADB22 AMV18:AMX22 AWR18:AWT22 BGN18:BGP22 BQJ18:BQL22 CAF18:CAH22 CKB18:CKD22 CTX18:CTZ22 DDT18:DDV22 DNP18:DNR22 DXL18:DXN22 EHH18:EHJ22 ERD18:ERF22 FAZ18:FBB22 FKV18:FKX22 FUR18:FUT22 GEN18:GEP22 GOJ18:GOL22 GYF18:GYH22 HIB18:HID22 HRX18:HRZ22 IBT18:IBV22 ILP18:ILR22 IVL18:IVN22 JFH18:JFJ22 JPD18:JPF22 JYZ18:JZB22 KIV18:KIX22 KSR18:KST22 LCN18:LCP22 LMJ18:LML22 LWF18:LWH22 MGB18:MGD22 MPX18:MPZ22 MZT18:MZV22 NJP18:NJR22 NTL18:NTN22 ODH18:ODJ22 OND18:ONF22 OWZ18:OXB22 PGV18:PGX22 PQR18:PQT22 QAN18:QAP22 QKJ18:QKL22 QUF18:QUH22 REB18:RED22 RNX18:RNZ22 RXT18:RXV22 SHP18:SHR22 SRL18:SRN22 TBH18:TBJ22 TLD18:TLF22 TUZ18:TVB22 UEV18:UEX22 UOR18:UOT22 UYN18:UYP22 VIJ18:VIL22 VSF18:VSH22 WCB18:WCD22 WLX18:WLZ22 WVT18:WVV22 L65554:N65558 JH65554:JJ65558 TD65554:TF65558 ACZ65554:ADB65558 AMV65554:AMX65558 AWR65554:AWT65558 BGN65554:BGP65558 BQJ65554:BQL65558 CAF65554:CAH65558 CKB65554:CKD65558 CTX65554:CTZ65558 DDT65554:DDV65558 DNP65554:DNR65558 DXL65554:DXN65558 EHH65554:EHJ65558 ERD65554:ERF65558 FAZ65554:FBB65558 FKV65554:FKX65558 FUR65554:FUT65558 GEN65554:GEP65558 GOJ65554:GOL65558 GYF65554:GYH65558 HIB65554:HID65558 HRX65554:HRZ65558 IBT65554:IBV65558 ILP65554:ILR65558 IVL65554:IVN65558 JFH65554:JFJ65558 JPD65554:JPF65558 JYZ65554:JZB65558 KIV65554:KIX65558 KSR65554:KST65558 LCN65554:LCP65558 LMJ65554:LML65558 LWF65554:LWH65558 MGB65554:MGD65558 MPX65554:MPZ65558 MZT65554:MZV65558 NJP65554:NJR65558 NTL65554:NTN65558 ODH65554:ODJ65558 OND65554:ONF65558 OWZ65554:OXB65558 PGV65554:PGX65558 PQR65554:PQT65558 QAN65554:QAP65558 QKJ65554:QKL65558 QUF65554:QUH65558 REB65554:RED65558 RNX65554:RNZ65558 RXT65554:RXV65558 SHP65554:SHR65558 SRL65554:SRN65558 TBH65554:TBJ65558 TLD65554:TLF65558 TUZ65554:TVB65558 UEV65554:UEX65558 UOR65554:UOT65558 UYN65554:UYP65558 VIJ65554:VIL65558 VSF65554:VSH65558 WCB65554:WCD65558 WLX65554:WLZ65558 WVT65554:WVV65558 L131090:N131094 JH131090:JJ131094 TD131090:TF131094 ACZ131090:ADB131094 AMV131090:AMX131094 AWR131090:AWT131094 BGN131090:BGP131094 BQJ131090:BQL131094 CAF131090:CAH131094 CKB131090:CKD131094 CTX131090:CTZ131094 DDT131090:DDV131094 DNP131090:DNR131094 DXL131090:DXN131094 EHH131090:EHJ131094 ERD131090:ERF131094 FAZ131090:FBB131094 FKV131090:FKX131094 FUR131090:FUT131094 GEN131090:GEP131094 GOJ131090:GOL131094 GYF131090:GYH131094 HIB131090:HID131094 HRX131090:HRZ131094 IBT131090:IBV131094 ILP131090:ILR131094 IVL131090:IVN131094 JFH131090:JFJ131094 JPD131090:JPF131094 JYZ131090:JZB131094 KIV131090:KIX131094 KSR131090:KST131094 LCN131090:LCP131094 LMJ131090:LML131094 LWF131090:LWH131094 MGB131090:MGD131094 MPX131090:MPZ131094 MZT131090:MZV131094 NJP131090:NJR131094 NTL131090:NTN131094 ODH131090:ODJ131094 OND131090:ONF131094 OWZ131090:OXB131094 PGV131090:PGX131094 PQR131090:PQT131094 QAN131090:QAP131094 QKJ131090:QKL131094 QUF131090:QUH131094 REB131090:RED131094 RNX131090:RNZ131094 RXT131090:RXV131094 SHP131090:SHR131094 SRL131090:SRN131094 TBH131090:TBJ131094 TLD131090:TLF131094 TUZ131090:TVB131094 UEV131090:UEX131094 UOR131090:UOT131094 UYN131090:UYP131094 VIJ131090:VIL131094 VSF131090:VSH131094 WCB131090:WCD131094 WLX131090:WLZ131094 WVT131090:WVV131094 L196626:N196630 JH196626:JJ196630 TD196626:TF196630 ACZ196626:ADB196630 AMV196626:AMX196630 AWR196626:AWT196630 BGN196626:BGP196630 BQJ196626:BQL196630 CAF196626:CAH196630 CKB196626:CKD196630 CTX196626:CTZ196630 DDT196626:DDV196630 DNP196626:DNR196630 DXL196626:DXN196630 EHH196626:EHJ196630 ERD196626:ERF196630 FAZ196626:FBB196630 FKV196626:FKX196630 FUR196626:FUT196630 GEN196626:GEP196630 GOJ196626:GOL196630 GYF196626:GYH196630 HIB196626:HID196630 HRX196626:HRZ196630 IBT196626:IBV196630 ILP196626:ILR196630 IVL196626:IVN196630 JFH196626:JFJ196630 JPD196626:JPF196630 JYZ196626:JZB196630 KIV196626:KIX196630 KSR196626:KST196630 LCN196626:LCP196630 LMJ196626:LML196630 LWF196626:LWH196630 MGB196626:MGD196630 MPX196626:MPZ196630 MZT196626:MZV196630 NJP196626:NJR196630 NTL196626:NTN196630 ODH196626:ODJ196630 OND196626:ONF196630 OWZ196626:OXB196630 PGV196626:PGX196630 PQR196626:PQT196630 QAN196626:QAP196630 QKJ196626:QKL196630 QUF196626:QUH196630 REB196626:RED196630 RNX196626:RNZ196630 RXT196626:RXV196630 SHP196626:SHR196630 SRL196626:SRN196630 TBH196626:TBJ196630 TLD196626:TLF196630 TUZ196626:TVB196630 UEV196626:UEX196630 UOR196626:UOT196630 UYN196626:UYP196630 VIJ196626:VIL196630 VSF196626:VSH196630 WCB196626:WCD196630 WLX196626:WLZ196630 WVT196626:WVV196630 L262162:N262166 JH262162:JJ262166 TD262162:TF262166 ACZ262162:ADB262166 AMV262162:AMX262166 AWR262162:AWT262166 BGN262162:BGP262166 BQJ262162:BQL262166 CAF262162:CAH262166 CKB262162:CKD262166 CTX262162:CTZ262166 DDT262162:DDV262166 DNP262162:DNR262166 DXL262162:DXN262166 EHH262162:EHJ262166 ERD262162:ERF262166 FAZ262162:FBB262166 FKV262162:FKX262166 FUR262162:FUT262166 GEN262162:GEP262166 GOJ262162:GOL262166 GYF262162:GYH262166 HIB262162:HID262166 HRX262162:HRZ262166 IBT262162:IBV262166 ILP262162:ILR262166 IVL262162:IVN262166 JFH262162:JFJ262166 JPD262162:JPF262166 JYZ262162:JZB262166 KIV262162:KIX262166 KSR262162:KST262166 LCN262162:LCP262166 LMJ262162:LML262166 LWF262162:LWH262166 MGB262162:MGD262166 MPX262162:MPZ262166 MZT262162:MZV262166 NJP262162:NJR262166 NTL262162:NTN262166 ODH262162:ODJ262166 OND262162:ONF262166 OWZ262162:OXB262166 PGV262162:PGX262166 PQR262162:PQT262166 QAN262162:QAP262166 QKJ262162:QKL262166 QUF262162:QUH262166 REB262162:RED262166 RNX262162:RNZ262166 RXT262162:RXV262166 SHP262162:SHR262166 SRL262162:SRN262166 TBH262162:TBJ262166 TLD262162:TLF262166 TUZ262162:TVB262166 UEV262162:UEX262166 UOR262162:UOT262166 UYN262162:UYP262166 VIJ262162:VIL262166 VSF262162:VSH262166 WCB262162:WCD262166 WLX262162:WLZ262166 WVT262162:WVV262166 L327698:N327702 JH327698:JJ327702 TD327698:TF327702 ACZ327698:ADB327702 AMV327698:AMX327702 AWR327698:AWT327702 BGN327698:BGP327702 BQJ327698:BQL327702 CAF327698:CAH327702 CKB327698:CKD327702 CTX327698:CTZ327702 DDT327698:DDV327702 DNP327698:DNR327702 DXL327698:DXN327702 EHH327698:EHJ327702 ERD327698:ERF327702 FAZ327698:FBB327702 FKV327698:FKX327702 FUR327698:FUT327702 GEN327698:GEP327702 GOJ327698:GOL327702 GYF327698:GYH327702 HIB327698:HID327702 HRX327698:HRZ327702 IBT327698:IBV327702 ILP327698:ILR327702 IVL327698:IVN327702 JFH327698:JFJ327702 JPD327698:JPF327702 JYZ327698:JZB327702 KIV327698:KIX327702 KSR327698:KST327702 LCN327698:LCP327702 LMJ327698:LML327702 LWF327698:LWH327702 MGB327698:MGD327702 MPX327698:MPZ327702 MZT327698:MZV327702 NJP327698:NJR327702 NTL327698:NTN327702 ODH327698:ODJ327702 OND327698:ONF327702 OWZ327698:OXB327702 PGV327698:PGX327702 PQR327698:PQT327702 QAN327698:QAP327702 QKJ327698:QKL327702 QUF327698:QUH327702 REB327698:RED327702 RNX327698:RNZ327702 RXT327698:RXV327702 SHP327698:SHR327702 SRL327698:SRN327702 TBH327698:TBJ327702 TLD327698:TLF327702 TUZ327698:TVB327702 UEV327698:UEX327702 UOR327698:UOT327702 UYN327698:UYP327702 VIJ327698:VIL327702 VSF327698:VSH327702 WCB327698:WCD327702 WLX327698:WLZ327702 WVT327698:WVV327702 L393234:N393238 JH393234:JJ393238 TD393234:TF393238 ACZ393234:ADB393238 AMV393234:AMX393238 AWR393234:AWT393238 BGN393234:BGP393238 BQJ393234:BQL393238 CAF393234:CAH393238 CKB393234:CKD393238 CTX393234:CTZ393238 DDT393234:DDV393238 DNP393234:DNR393238 DXL393234:DXN393238 EHH393234:EHJ393238 ERD393234:ERF393238 FAZ393234:FBB393238 FKV393234:FKX393238 FUR393234:FUT393238 GEN393234:GEP393238 GOJ393234:GOL393238 GYF393234:GYH393238 HIB393234:HID393238 HRX393234:HRZ393238 IBT393234:IBV393238 ILP393234:ILR393238 IVL393234:IVN393238 JFH393234:JFJ393238 JPD393234:JPF393238 JYZ393234:JZB393238 KIV393234:KIX393238 KSR393234:KST393238 LCN393234:LCP393238 LMJ393234:LML393238 LWF393234:LWH393238 MGB393234:MGD393238 MPX393234:MPZ393238 MZT393234:MZV393238 NJP393234:NJR393238 NTL393234:NTN393238 ODH393234:ODJ393238 OND393234:ONF393238 OWZ393234:OXB393238 PGV393234:PGX393238 PQR393234:PQT393238 QAN393234:QAP393238 QKJ393234:QKL393238 QUF393234:QUH393238 REB393234:RED393238 RNX393234:RNZ393238 RXT393234:RXV393238 SHP393234:SHR393238 SRL393234:SRN393238 TBH393234:TBJ393238 TLD393234:TLF393238 TUZ393234:TVB393238 UEV393234:UEX393238 UOR393234:UOT393238 UYN393234:UYP393238 VIJ393234:VIL393238 VSF393234:VSH393238 WCB393234:WCD393238 WLX393234:WLZ393238 WVT393234:WVV393238 L458770:N458774 JH458770:JJ458774 TD458770:TF458774 ACZ458770:ADB458774 AMV458770:AMX458774 AWR458770:AWT458774 BGN458770:BGP458774 BQJ458770:BQL458774 CAF458770:CAH458774 CKB458770:CKD458774 CTX458770:CTZ458774 DDT458770:DDV458774 DNP458770:DNR458774 DXL458770:DXN458774 EHH458770:EHJ458774 ERD458770:ERF458774 FAZ458770:FBB458774 FKV458770:FKX458774 FUR458770:FUT458774 GEN458770:GEP458774 GOJ458770:GOL458774 GYF458770:GYH458774 HIB458770:HID458774 HRX458770:HRZ458774 IBT458770:IBV458774 ILP458770:ILR458774 IVL458770:IVN458774 JFH458770:JFJ458774 JPD458770:JPF458774 JYZ458770:JZB458774 KIV458770:KIX458774 KSR458770:KST458774 LCN458770:LCP458774 LMJ458770:LML458774 LWF458770:LWH458774 MGB458770:MGD458774 MPX458770:MPZ458774 MZT458770:MZV458774 NJP458770:NJR458774 NTL458770:NTN458774 ODH458770:ODJ458774 OND458770:ONF458774 OWZ458770:OXB458774 PGV458770:PGX458774 PQR458770:PQT458774 QAN458770:QAP458774 QKJ458770:QKL458774 QUF458770:QUH458774 REB458770:RED458774 RNX458770:RNZ458774 RXT458770:RXV458774 SHP458770:SHR458774 SRL458770:SRN458774 TBH458770:TBJ458774 TLD458770:TLF458774 TUZ458770:TVB458774 UEV458770:UEX458774 UOR458770:UOT458774 UYN458770:UYP458774 VIJ458770:VIL458774 VSF458770:VSH458774 WCB458770:WCD458774 WLX458770:WLZ458774 WVT458770:WVV458774 L524306:N524310 JH524306:JJ524310 TD524306:TF524310 ACZ524306:ADB524310 AMV524306:AMX524310 AWR524306:AWT524310 BGN524306:BGP524310 BQJ524306:BQL524310 CAF524306:CAH524310 CKB524306:CKD524310 CTX524306:CTZ524310 DDT524306:DDV524310 DNP524306:DNR524310 DXL524306:DXN524310 EHH524306:EHJ524310 ERD524306:ERF524310 FAZ524306:FBB524310 FKV524306:FKX524310 FUR524306:FUT524310 GEN524306:GEP524310 GOJ524306:GOL524310 GYF524306:GYH524310 HIB524306:HID524310 HRX524306:HRZ524310 IBT524306:IBV524310 ILP524306:ILR524310 IVL524306:IVN524310 JFH524306:JFJ524310 JPD524306:JPF524310 JYZ524306:JZB524310 KIV524306:KIX524310 KSR524306:KST524310 LCN524306:LCP524310 LMJ524306:LML524310 LWF524306:LWH524310 MGB524306:MGD524310 MPX524306:MPZ524310 MZT524306:MZV524310 NJP524306:NJR524310 NTL524306:NTN524310 ODH524306:ODJ524310 OND524306:ONF524310 OWZ524306:OXB524310 PGV524306:PGX524310 PQR524306:PQT524310 QAN524306:QAP524310 QKJ524306:QKL524310 QUF524306:QUH524310 REB524306:RED524310 RNX524306:RNZ524310 RXT524306:RXV524310 SHP524306:SHR524310 SRL524306:SRN524310 TBH524306:TBJ524310 TLD524306:TLF524310 TUZ524306:TVB524310 UEV524306:UEX524310 UOR524306:UOT524310 UYN524306:UYP524310 VIJ524306:VIL524310 VSF524306:VSH524310 WCB524306:WCD524310 WLX524306:WLZ524310 WVT524306:WVV524310 L589842:N589846 JH589842:JJ589846 TD589842:TF589846 ACZ589842:ADB589846 AMV589842:AMX589846 AWR589842:AWT589846 BGN589842:BGP589846 BQJ589842:BQL589846 CAF589842:CAH589846 CKB589842:CKD589846 CTX589842:CTZ589846 DDT589842:DDV589846 DNP589842:DNR589846 DXL589842:DXN589846 EHH589842:EHJ589846 ERD589842:ERF589846 FAZ589842:FBB589846 FKV589842:FKX589846 FUR589842:FUT589846 GEN589842:GEP589846 GOJ589842:GOL589846 GYF589842:GYH589846 HIB589842:HID589846 HRX589842:HRZ589846 IBT589842:IBV589846 ILP589842:ILR589846 IVL589842:IVN589846 JFH589842:JFJ589846 JPD589842:JPF589846 JYZ589842:JZB589846 KIV589842:KIX589846 KSR589842:KST589846 LCN589842:LCP589846 LMJ589842:LML589846 LWF589842:LWH589846 MGB589842:MGD589846 MPX589842:MPZ589846 MZT589842:MZV589846 NJP589842:NJR589846 NTL589842:NTN589846 ODH589842:ODJ589846 OND589842:ONF589846 OWZ589842:OXB589846 PGV589842:PGX589846 PQR589842:PQT589846 QAN589842:QAP589846 QKJ589842:QKL589846 QUF589842:QUH589846 REB589842:RED589846 RNX589842:RNZ589846 RXT589842:RXV589846 SHP589842:SHR589846 SRL589842:SRN589846 TBH589842:TBJ589846 TLD589842:TLF589846 TUZ589842:TVB589846 UEV589842:UEX589846 UOR589842:UOT589846 UYN589842:UYP589846 VIJ589842:VIL589846 VSF589842:VSH589846 WCB589842:WCD589846 WLX589842:WLZ589846 WVT589842:WVV589846 L655378:N655382 JH655378:JJ655382 TD655378:TF655382 ACZ655378:ADB655382 AMV655378:AMX655382 AWR655378:AWT655382 BGN655378:BGP655382 BQJ655378:BQL655382 CAF655378:CAH655382 CKB655378:CKD655382 CTX655378:CTZ655382 DDT655378:DDV655382 DNP655378:DNR655382 DXL655378:DXN655382 EHH655378:EHJ655382 ERD655378:ERF655382 FAZ655378:FBB655382 FKV655378:FKX655382 FUR655378:FUT655382 GEN655378:GEP655382 GOJ655378:GOL655382 GYF655378:GYH655382 HIB655378:HID655382 HRX655378:HRZ655382 IBT655378:IBV655382 ILP655378:ILR655382 IVL655378:IVN655382 JFH655378:JFJ655382 JPD655378:JPF655382 JYZ655378:JZB655382 KIV655378:KIX655382 KSR655378:KST655382 LCN655378:LCP655382 LMJ655378:LML655382 LWF655378:LWH655382 MGB655378:MGD655382 MPX655378:MPZ655382 MZT655378:MZV655382 NJP655378:NJR655382 NTL655378:NTN655382 ODH655378:ODJ655382 OND655378:ONF655382 OWZ655378:OXB655382 PGV655378:PGX655382 PQR655378:PQT655382 QAN655378:QAP655382 QKJ655378:QKL655382 QUF655378:QUH655382 REB655378:RED655382 RNX655378:RNZ655382 RXT655378:RXV655382 SHP655378:SHR655382 SRL655378:SRN655382 TBH655378:TBJ655382 TLD655378:TLF655382 TUZ655378:TVB655382 UEV655378:UEX655382 UOR655378:UOT655382 UYN655378:UYP655382 VIJ655378:VIL655382 VSF655378:VSH655382 WCB655378:WCD655382 WLX655378:WLZ655382 WVT655378:WVV655382 L720914:N720918 JH720914:JJ720918 TD720914:TF720918 ACZ720914:ADB720918 AMV720914:AMX720918 AWR720914:AWT720918 BGN720914:BGP720918 BQJ720914:BQL720918 CAF720914:CAH720918 CKB720914:CKD720918 CTX720914:CTZ720918 DDT720914:DDV720918 DNP720914:DNR720918 DXL720914:DXN720918 EHH720914:EHJ720918 ERD720914:ERF720918 FAZ720914:FBB720918 FKV720914:FKX720918 FUR720914:FUT720918 GEN720914:GEP720918 GOJ720914:GOL720918 GYF720914:GYH720918 HIB720914:HID720918 HRX720914:HRZ720918 IBT720914:IBV720918 ILP720914:ILR720918 IVL720914:IVN720918 JFH720914:JFJ720918 JPD720914:JPF720918 JYZ720914:JZB720918 KIV720914:KIX720918 KSR720914:KST720918 LCN720914:LCP720918 LMJ720914:LML720918 LWF720914:LWH720918 MGB720914:MGD720918 MPX720914:MPZ720918 MZT720914:MZV720918 NJP720914:NJR720918 NTL720914:NTN720918 ODH720914:ODJ720918 OND720914:ONF720918 OWZ720914:OXB720918 PGV720914:PGX720918 PQR720914:PQT720918 QAN720914:QAP720918 QKJ720914:QKL720918 QUF720914:QUH720918 REB720914:RED720918 RNX720914:RNZ720918 RXT720914:RXV720918 SHP720914:SHR720918 SRL720914:SRN720918 TBH720914:TBJ720918 TLD720914:TLF720918 TUZ720914:TVB720918 UEV720914:UEX720918 UOR720914:UOT720918 UYN720914:UYP720918 VIJ720914:VIL720918 VSF720914:VSH720918 WCB720914:WCD720918 WLX720914:WLZ720918 WVT720914:WVV720918 L786450:N786454 JH786450:JJ786454 TD786450:TF786454 ACZ786450:ADB786454 AMV786450:AMX786454 AWR786450:AWT786454 BGN786450:BGP786454 BQJ786450:BQL786454 CAF786450:CAH786454 CKB786450:CKD786454 CTX786450:CTZ786454 DDT786450:DDV786454 DNP786450:DNR786454 DXL786450:DXN786454 EHH786450:EHJ786454 ERD786450:ERF786454 FAZ786450:FBB786454 FKV786450:FKX786454 FUR786450:FUT786454 GEN786450:GEP786454 GOJ786450:GOL786454 GYF786450:GYH786454 HIB786450:HID786454 HRX786450:HRZ786454 IBT786450:IBV786454 ILP786450:ILR786454 IVL786450:IVN786454 JFH786450:JFJ786454 JPD786450:JPF786454 JYZ786450:JZB786454 KIV786450:KIX786454 KSR786450:KST786454 LCN786450:LCP786454 LMJ786450:LML786454 LWF786450:LWH786454 MGB786450:MGD786454 MPX786450:MPZ786454 MZT786450:MZV786454 NJP786450:NJR786454 NTL786450:NTN786454 ODH786450:ODJ786454 OND786450:ONF786454 OWZ786450:OXB786454 PGV786450:PGX786454 PQR786450:PQT786454 QAN786450:QAP786454 QKJ786450:QKL786454 QUF786450:QUH786454 REB786450:RED786454 RNX786450:RNZ786454 RXT786450:RXV786454 SHP786450:SHR786454 SRL786450:SRN786454 TBH786450:TBJ786454 TLD786450:TLF786454 TUZ786450:TVB786454 UEV786450:UEX786454 UOR786450:UOT786454 UYN786450:UYP786454 VIJ786450:VIL786454 VSF786450:VSH786454 WCB786450:WCD786454 WLX786450:WLZ786454 WVT786450:WVV786454 L851986:N851990 JH851986:JJ851990 TD851986:TF851990 ACZ851986:ADB851990 AMV851986:AMX851990 AWR851986:AWT851990 BGN851986:BGP851990 BQJ851986:BQL851990 CAF851986:CAH851990 CKB851986:CKD851990 CTX851986:CTZ851990 DDT851986:DDV851990 DNP851986:DNR851990 DXL851986:DXN851990 EHH851986:EHJ851990 ERD851986:ERF851990 FAZ851986:FBB851990 FKV851986:FKX851990 FUR851986:FUT851990 GEN851986:GEP851990 GOJ851986:GOL851990 GYF851986:GYH851990 HIB851986:HID851990 HRX851986:HRZ851990 IBT851986:IBV851990 ILP851986:ILR851990 IVL851986:IVN851990 JFH851986:JFJ851990 JPD851986:JPF851990 JYZ851986:JZB851990 KIV851986:KIX851990 KSR851986:KST851990 LCN851986:LCP851990 LMJ851986:LML851990 LWF851986:LWH851990 MGB851986:MGD851990 MPX851986:MPZ851990 MZT851986:MZV851990 NJP851986:NJR851990 NTL851986:NTN851990 ODH851986:ODJ851990 OND851986:ONF851990 OWZ851986:OXB851990 PGV851986:PGX851990 PQR851986:PQT851990 QAN851986:QAP851990 QKJ851986:QKL851990 QUF851986:QUH851990 REB851986:RED851990 RNX851986:RNZ851990 RXT851986:RXV851990 SHP851986:SHR851990 SRL851986:SRN851990 TBH851986:TBJ851990 TLD851986:TLF851990 TUZ851986:TVB851990 UEV851986:UEX851990 UOR851986:UOT851990 UYN851986:UYP851990 VIJ851986:VIL851990 VSF851986:VSH851990 WCB851986:WCD851990 WLX851986:WLZ851990 WVT851986:WVV851990 L917522:N917526 JH917522:JJ917526 TD917522:TF917526 ACZ917522:ADB917526 AMV917522:AMX917526 AWR917522:AWT917526 BGN917522:BGP917526 BQJ917522:BQL917526 CAF917522:CAH917526 CKB917522:CKD917526 CTX917522:CTZ917526 DDT917522:DDV917526 DNP917522:DNR917526 DXL917522:DXN917526 EHH917522:EHJ917526 ERD917522:ERF917526 FAZ917522:FBB917526 FKV917522:FKX917526 FUR917522:FUT917526 GEN917522:GEP917526 GOJ917522:GOL917526 GYF917522:GYH917526 HIB917522:HID917526 HRX917522:HRZ917526 IBT917522:IBV917526 ILP917522:ILR917526 IVL917522:IVN917526 JFH917522:JFJ917526 JPD917522:JPF917526 JYZ917522:JZB917526 KIV917522:KIX917526 KSR917522:KST917526 LCN917522:LCP917526 LMJ917522:LML917526 LWF917522:LWH917526 MGB917522:MGD917526 MPX917522:MPZ917526 MZT917522:MZV917526 NJP917522:NJR917526 NTL917522:NTN917526 ODH917522:ODJ917526 OND917522:ONF917526 OWZ917522:OXB917526 PGV917522:PGX917526 PQR917522:PQT917526 QAN917522:QAP917526 QKJ917522:QKL917526 QUF917522:QUH917526 REB917522:RED917526 RNX917522:RNZ917526 RXT917522:RXV917526 SHP917522:SHR917526 SRL917522:SRN917526 TBH917522:TBJ917526 TLD917522:TLF917526 TUZ917522:TVB917526 UEV917522:UEX917526 UOR917522:UOT917526 UYN917522:UYP917526 VIJ917522:VIL917526 VSF917522:VSH917526 WCB917522:WCD917526 WLX917522:WLZ917526 WVT917522:WVV917526 L983058:N983062 JH983058:JJ983062 TD983058:TF983062 ACZ983058:ADB983062 AMV983058:AMX983062 AWR983058:AWT983062 BGN983058:BGP983062 BQJ983058:BQL983062 CAF983058:CAH983062 CKB983058:CKD983062 CTX983058:CTZ983062 DDT983058:DDV983062 DNP983058:DNR983062 DXL983058:DXN983062 EHH983058:EHJ983062 ERD983058:ERF983062 FAZ983058:FBB983062 FKV983058:FKX983062 FUR983058:FUT983062 GEN983058:GEP983062 GOJ983058:GOL983062 GYF983058:GYH983062 HIB983058:HID983062 HRX983058:HRZ983062 IBT983058:IBV983062 ILP983058:ILR983062 IVL983058:IVN983062 JFH983058:JFJ983062 JPD983058:JPF983062 JYZ983058:JZB983062 KIV983058:KIX983062 KSR983058:KST983062 LCN983058:LCP983062 LMJ983058:LML983062 LWF983058:LWH983062 MGB983058:MGD983062 MPX983058:MPZ983062 MZT983058:MZV983062 NJP983058:NJR983062 NTL983058:NTN983062 ODH983058:ODJ983062 OND983058:ONF983062 OWZ983058:OXB983062 PGV983058:PGX983062 PQR983058:PQT983062 QAN983058:QAP983062 QKJ983058:QKL983062 QUF983058:QUH983062 REB983058:RED983062 RNX983058:RNZ983062 RXT983058:RXV983062 SHP983058:SHR983062 SRL983058:SRN983062 TBH983058:TBJ983062 TLD983058:TLF983062 TUZ983058:TVB983062 UEV983058:UEX983062 UOR983058:UOT983062 UYN983058:UYP983062 VIJ983058:VIL983062 VSF983058:VSH983062 WCB983058:WCD983062 WLX983058:WLZ983062 WVT983058:WVV983062 J50:J61 JF50:JF61 TB50:TB61 ACX50:ACX61 AMT50:AMT61 AWP50:AWP61 BGL50:BGL61 BQH50:BQH61 CAD50:CAD61 CJZ50:CJZ61 CTV50:CTV61 DDR50:DDR61 DNN50:DNN61 DXJ50:DXJ61 EHF50:EHF61 ERB50:ERB61 FAX50:FAX61 FKT50:FKT61 FUP50:FUP61 GEL50:GEL61 GOH50:GOH61 GYD50:GYD61 HHZ50:HHZ61 HRV50:HRV61 IBR50:IBR61 ILN50:ILN61 IVJ50:IVJ61 JFF50:JFF61 JPB50:JPB61 JYX50:JYX61 KIT50:KIT61 KSP50:KSP61 LCL50:LCL61 LMH50:LMH61 LWD50:LWD61 MFZ50:MFZ61 MPV50:MPV61 MZR50:MZR61 NJN50:NJN61 NTJ50:NTJ61 ODF50:ODF61 ONB50:ONB61 OWX50:OWX61 PGT50:PGT61 PQP50:PQP61 QAL50:QAL61 QKH50:QKH61 QUD50:QUD61 RDZ50:RDZ61 RNV50:RNV61 RXR50:RXR61 SHN50:SHN61 SRJ50:SRJ61 TBF50:TBF61 TLB50:TLB61 TUX50:TUX61 UET50:UET61 UOP50:UOP61 UYL50:UYL61 VIH50:VIH61 VSD50:VSD61 WBZ50:WBZ61 WLV50:WLV61 WVR50:WVR61 J65586:J65597 JF65586:JF65597 TB65586:TB65597 ACX65586:ACX65597 AMT65586:AMT65597 AWP65586:AWP65597 BGL65586:BGL65597 BQH65586:BQH65597 CAD65586:CAD65597 CJZ65586:CJZ65597 CTV65586:CTV65597 DDR65586:DDR65597 DNN65586:DNN65597 DXJ65586:DXJ65597 EHF65586:EHF65597 ERB65586:ERB65597 FAX65586:FAX65597 FKT65586:FKT65597 FUP65586:FUP65597 GEL65586:GEL65597 GOH65586:GOH65597 GYD65586:GYD65597 HHZ65586:HHZ65597 HRV65586:HRV65597 IBR65586:IBR65597 ILN65586:ILN65597 IVJ65586:IVJ65597 JFF65586:JFF65597 JPB65586:JPB65597 JYX65586:JYX65597 KIT65586:KIT65597 KSP65586:KSP65597 LCL65586:LCL65597 LMH65586:LMH65597 LWD65586:LWD65597 MFZ65586:MFZ65597 MPV65586:MPV65597 MZR65586:MZR65597 NJN65586:NJN65597 NTJ65586:NTJ65597 ODF65586:ODF65597 ONB65586:ONB65597 OWX65586:OWX65597 PGT65586:PGT65597 PQP65586:PQP65597 QAL65586:QAL65597 QKH65586:QKH65597 QUD65586:QUD65597 RDZ65586:RDZ65597 RNV65586:RNV65597 RXR65586:RXR65597 SHN65586:SHN65597 SRJ65586:SRJ65597 TBF65586:TBF65597 TLB65586:TLB65597 TUX65586:TUX65597 UET65586:UET65597 UOP65586:UOP65597 UYL65586:UYL65597 VIH65586:VIH65597 VSD65586:VSD65597 WBZ65586:WBZ65597 WLV65586:WLV65597 WVR65586:WVR65597 J131122:J131133 JF131122:JF131133 TB131122:TB131133 ACX131122:ACX131133 AMT131122:AMT131133 AWP131122:AWP131133 BGL131122:BGL131133 BQH131122:BQH131133 CAD131122:CAD131133 CJZ131122:CJZ131133 CTV131122:CTV131133 DDR131122:DDR131133 DNN131122:DNN131133 DXJ131122:DXJ131133 EHF131122:EHF131133 ERB131122:ERB131133 FAX131122:FAX131133 FKT131122:FKT131133 FUP131122:FUP131133 GEL131122:GEL131133 GOH131122:GOH131133 GYD131122:GYD131133 HHZ131122:HHZ131133 HRV131122:HRV131133 IBR131122:IBR131133 ILN131122:ILN131133 IVJ131122:IVJ131133 JFF131122:JFF131133 JPB131122:JPB131133 JYX131122:JYX131133 KIT131122:KIT131133 KSP131122:KSP131133 LCL131122:LCL131133 LMH131122:LMH131133 LWD131122:LWD131133 MFZ131122:MFZ131133 MPV131122:MPV131133 MZR131122:MZR131133 NJN131122:NJN131133 NTJ131122:NTJ131133 ODF131122:ODF131133 ONB131122:ONB131133 OWX131122:OWX131133 PGT131122:PGT131133 PQP131122:PQP131133 QAL131122:QAL131133 QKH131122:QKH131133 QUD131122:QUD131133 RDZ131122:RDZ131133 RNV131122:RNV131133 RXR131122:RXR131133 SHN131122:SHN131133 SRJ131122:SRJ131133 TBF131122:TBF131133 TLB131122:TLB131133 TUX131122:TUX131133 UET131122:UET131133 UOP131122:UOP131133 UYL131122:UYL131133 VIH131122:VIH131133 VSD131122:VSD131133 WBZ131122:WBZ131133 WLV131122:WLV131133 WVR131122:WVR131133 J196658:J196669 JF196658:JF196669 TB196658:TB196669 ACX196658:ACX196669 AMT196658:AMT196669 AWP196658:AWP196669 BGL196658:BGL196669 BQH196658:BQH196669 CAD196658:CAD196669 CJZ196658:CJZ196669 CTV196658:CTV196669 DDR196658:DDR196669 DNN196658:DNN196669 DXJ196658:DXJ196669 EHF196658:EHF196669 ERB196658:ERB196669 FAX196658:FAX196669 FKT196658:FKT196669 FUP196658:FUP196669 GEL196658:GEL196669 GOH196658:GOH196669 GYD196658:GYD196669 HHZ196658:HHZ196669 HRV196658:HRV196669 IBR196658:IBR196669 ILN196658:ILN196669 IVJ196658:IVJ196669 JFF196658:JFF196669 JPB196658:JPB196669 JYX196658:JYX196669 KIT196658:KIT196669 KSP196658:KSP196669 LCL196658:LCL196669 LMH196658:LMH196669 LWD196658:LWD196669 MFZ196658:MFZ196669 MPV196658:MPV196669 MZR196658:MZR196669 NJN196658:NJN196669 NTJ196658:NTJ196669 ODF196658:ODF196669 ONB196658:ONB196669 OWX196658:OWX196669 PGT196658:PGT196669 PQP196658:PQP196669 QAL196658:QAL196669 QKH196658:QKH196669 QUD196658:QUD196669 RDZ196658:RDZ196669 RNV196658:RNV196669 RXR196658:RXR196669 SHN196658:SHN196669 SRJ196658:SRJ196669 TBF196658:TBF196669 TLB196658:TLB196669 TUX196658:TUX196669 UET196658:UET196669 UOP196658:UOP196669 UYL196658:UYL196669 VIH196658:VIH196669 VSD196658:VSD196669 WBZ196658:WBZ196669 WLV196658:WLV196669 WVR196658:WVR196669 J262194:J262205 JF262194:JF262205 TB262194:TB262205 ACX262194:ACX262205 AMT262194:AMT262205 AWP262194:AWP262205 BGL262194:BGL262205 BQH262194:BQH262205 CAD262194:CAD262205 CJZ262194:CJZ262205 CTV262194:CTV262205 DDR262194:DDR262205 DNN262194:DNN262205 DXJ262194:DXJ262205 EHF262194:EHF262205 ERB262194:ERB262205 FAX262194:FAX262205 FKT262194:FKT262205 FUP262194:FUP262205 GEL262194:GEL262205 GOH262194:GOH262205 GYD262194:GYD262205 HHZ262194:HHZ262205 HRV262194:HRV262205 IBR262194:IBR262205 ILN262194:ILN262205 IVJ262194:IVJ262205 JFF262194:JFF262205 JPB262194:JPB262205 JYX262194:JYX262205 KIT262194:KIT262205 KSP262194:KSP262205 LCL262194:LCL262205 LMH262194:LMH262205 LWD262194:LWD262205 MFZ262194:MFZ262205 MPV262194:MPV262205 MZR262194:MZR262205 NJN262194:NJN262205 NTJ262194:NTJ262205 ODF262194:ODF262205 ONB262194:ONB262205 OWX262194:OWX262205 PGT262194:PGT262205 PQP262194:PQP262205 QAL262194:QAL262205 QKH262194:QKH262205 QUD262194:QUD262205 RDZ262194:RDZ262205 RNV262194:RNV262205 RXR262194:RXR262205 SHN262194:SHN262205 SRJ262194:SRJ262205 TBF262194:TBF262205 TLB262194:TLB262205 TUX262194:TUX262205 UET262194:UET262205 UOP262194:UOP262205 UYL262194:UYL262205 VIH262194:VIH262205 VSD262194:VSD262205 WBZ262194:WBZ262205 WLV262194:WLV262205 WVR262194:WVR262205 J327730:J327741 JF327730:JF327741 TB327730:TB327741 ACX327730:ACX327741 AMT327730:AMT327741 AWP327730:AWP327741 BGL327730:BGL327741 BQH327730:BQH327741 CAD327730:CAD327741 CJZ327730:CJZ327741 CTV327730:CTV327741 DDR327730:DDR327741 DNN327730:DNN327741 DXJ327730:DXJ327741 EHF327730:EHF327741 ERB327730:ERB327741 FAX327730:FAX327741 FKT327730:FKT327741 FUP327730:FUP327741 GEL327730:GEL327741 GOH327730:GOH327741 GYD327730:GYD327741 HHZ327730:HHZ327741 HRV327730:HRV327741 IBR327730:IBR327741 ILN327730:ILN327741 IVJ327730:IVJ327741 JFF327730:JFF327741 JPB327730:JPB327741 JYX327730:JYX327741 KIT327730:KIT327741 KSP327730:KSP327741 LCL327730:LCL327741 LMH327730:LMH327741 LWD327730:LWD327741 MFZ327730:MFZ327741 MPV327730:MPV327741 MZR327730:MZR327741 NJN327730:NJN327741 NTJ327730:NTJ327741 ODF327730:ODF327741 ONB327730:ONB327741 OWX327730:OWX327741 PGT327730:PGT327741 PQP327730:PQP327741 QAL327730:QAL327741 QKH327730:QKH327741 QUD327730:QUD327741 RDZ327730:RDZ327741 RNV327730:RNV327741 RXR327730:RXR327741 SHN327730:SHN327741 SRJ327730:SRJ327741 TBF327730:TBF327741 TLB327730:TLB327741 TUX327730:TUX327741 UET327730:UET327741 UOP327730:UOP327741 UYL327730:UYL327741 VIH327730:VIH327741 VSD327730:VSD327741 WBZ327730:WBZ327741 WLV327730:WLV327741 WVR327730:WVR327741 J393266:J393277 JF393266:JF393277 TB393266:TB393277 ACX393266:ACX393277 AMT393266:AMT393277 AWP393266:AWP393277 BGL393266:BGL393277 BQH393266:BQH393277 CAD393266:CAD393277 CJZ393266:CJZ393277 CTV393266:CTV393277 DDR393266:DDR393277 DNN393266:DNN393277 DXJ393266:DXJ393277 EHF393266:EHF393277 ERB393266:ERB393277 FAX393266:FAX393277 FKT393266:FKT393277 FUP393266:FUP393277 GEL393266:GEL393277 GOH393266:GOH393277 GYD393266:GYD393277 HHZ393266:HHZ393277 HRV393266:HRV393277 IBR393266:IBR393277 ILN393266:ILN393277 IVJ393266:IVJ393277 JFF393266:JFF393277 JPB393266:JPB393277 JYX393266:JYX393277 KIT393266:KIT393277 KSP393266:KSP393277 LCL393266:LCL393277 LMH393266:LMH393277 LWD393266:LWD393277 MFZ393266:MFZ393277 MPV393266:MPV393277 MZR393266:MZR393277 NJN393266:NJN393277 NTJ393266:NTJ393277 ODF393266:ODF393277 ONB393266:ONB393277 OWX393266:OWX393277 PGT393266:PGT393277 PQP393266:PQP393277 QAL393266:QAL393277 QKH393266:QKH393277 QUD393266:QUD393277 RDZ393266:RDZ393277 RNV393266:RNV393277 RXR393266:RXR393277 SHN393266:SHN393277 SRJ393266:SRJ393277 TBF393266:TBF393277 TLB393266:TLB393277 TUX393266:TUX393277 UET393266:UET393277 UOP393266:UOP393277 UYL393266:UYL393277 VIH393266:VIH393277 VSD393266:VSD393277 WBZ393266:WBZ393277 WLV393266:WLV393277 WVR393266:WVR393277 J458802:J458813 JF458802:JF458813 TB458802:TB458813 ACX458802:ACX458813 AMT458802:AMT458813 AWP458802:AWP458813 BGL458802:BGL458813 BQH458802:BQH458813 CAD458802:CAD458813 CJZ458802:CJZ458813 CTV458802:CTV458813 DDR458802:DDR458813 DNN458802:DNN458813 DXJ458802:DXJ458813 EHF458802:EHF458813 ERB458802:ERB458813 FAX458802:FAX458813 FKT458802:FKT458813 FUP458802:FUP458813 GEL458802:GEL458813 GOH458802:GOH458813 GYD458802:GYD458813 HHZ458802:HHZ458813 HRV458802:HRV458813 IBR458802:IBR458813 ILN458802:ILN458813 IVJ458802:IVJ458813 JFF458802:JFF458813 JPB458802:JPB458813 JYX458802:JYX458813 KIT458802:KIT458813 KSP458802:KSP458813 LCL458802:LCL458813 LMH458802:LMH458813 LWD458802:LWD458813 MFZ458802:MFZ458813 MPV458802:MPV458813 MZR458802:MZR458813 NJN458802:NJN458813 NTJ458802:NTJ458813 ODF458802:ODF458813 ONB458802:ONB458813 OWX458802:OWX458813 PGT458802:PGT458813 PQP458802:PQP458813 QAL458802:QAL458813 QKH458802:QKH458813 QUD458802:QUD458813 RDZ458802:RDZ458813 RNV458802:RNV458813 RXR458802:RXR458813 SHN458802:SHN458813 SRJ458802:SRJ458813 TBF458802:TBF458813 TLB458802:TLB458813 TUX458802:TUX458813 UET458802:UET458813 UOP458802:UOP458813 UYL458802:UYL458813 VIH458802:VIH458813 VSD458802:VSD458813 WBZ458802:WBZ458813 WLV458802:WLV458813 WVR458802:WVR458813 J524338:J524349 JF524338:JF524349 TB524338:TB524349 ACX524338:ACX524349 AMT524338:AMT524349 AWP524338:AWP524349 BGL524338:BGL524349 BQH524338:BQH524349 CAD524338:CAD524349 CJZ524338:CJZ524349 CTV524338:CTV524349 DDR524338:DDR524349 DNN524338:DNN524349 DXJ524338:DXJ524349 EHF524338:EHF524349 ERB524338:ERB524349 FAX524338:FAX524349 FKT524338:FKT524349 FUP524338:FUP524349 GEL524338:GEL524349 GOH524338:GOH524349 GYD524338:GYD524349 HHZ524338:HHZ524349 HRV524338:HRV524349 IBR524338:IBR524349 ILN524338:ILN524349 IVJ524338:IVJ524349 JFF524338:JFF524349 JPB524338:JPB524349 JYX524338:JYX524349 KIT524338:KIT524349 KSP524338:KSP524349 LCL524338:LCL524349 LMH524338:LMH524349 LWD524338:LWD524349 MFZ524338:MFZ524349 MPV524338:MPV524349 MZR524338:MZR524349 NJN524338:NJN524349 NTJ524338:NTJ524349 ODF524338:ODF524349 ONB524338:ONB524349 OWX524338:OWX524349 PGT524338:PGT524349 PQP524338:PQP524349 QAL524338:QAL524349 QKH524338:QKH524349 QUD524338:QUD524349 RDZ524338:RDZ524349 RNV524338:RNV524349 RXR524338:RXR524349 SHN524338:SHN524349 SRJ524338:SRJ524349 TBF524338:TBF524349 TLB524338:TLB524349 TUX524338:TUX524349 UET524338:UET524349 UOP524338:UOP524349 UYL524338:UYL524349 VIH524338:VIH524349 VSD524338:VSD524349 WBZ524338:WBZ524349 WLV524338:WLV524349 WVR524338:WVR524349 J589874:J589885 JF589874:JF589885 TB589874:TB589885 ACX589874:ACX589885 AMT589874:AMT589885 AWP589874:AWP589885 BGL589874:BGL589885 BQH589874:BQH589885 CAD589874:CAD589885 CJZ589874:CJZ589885 CTV589874:CTV589885 DDR589874:DDR589885 DNN589874:DNN589885 DXJ589874:DXJ589885 EHF589874:EHF589885 ERB589874:ERB589885 FAX589874:FAX589885 FKT589874:FKT589885 FUP589874:FUP589885 GEL589874:GEL589885 GOH589874:GOH589885 GYD589874:GYD589885 HHZ589874:HHZ589885 HRV589874:HRV589885 IBR589874:IBR589885 ILN589874:ILN589885 IVJ589874:IVJ589885 JFF589874:JFF589885 JPB589874:JPB589885 JYX589874:JYX589885 KIT589874:KIT589885 KSP589874:KSP589885 LCL589874:LCL589885 LMH589874:LMH589885 LWD589874:LWD589885 MFZ589874:MFZ589885 MPV589874:MPV589885 MZR589874:MZR589885 NJN589874:NJN589885 NTJ589874:NTJ589885 ODF589874:ODF589885 ONB589874:ONB589885 OWX589874:OWX589885 PGT589874:PGT589885 PQP589874:PQP589885 QAL589874:QAL589885 QKH589874:QKH589885 QUD589874:QUD589885 RDZ589874:RDZ589885 RNV589874:RNV589885 RXR589874:RXR589885 SHN589874:SHN589885 SRJ589874:SRJ589885 TBF589874:TBF589885 TLB589874:TLB589885 TUX589874:TUX589885 UET589874:UET589885 UOP589874:UOP589885 UYL589874:UYL589885 VIH589874:VIH589885 VSD589874:VSD589885 WBZ589874:WBZ589885 WLV589874:WLV589885 WVR589874:WVR589885 J655410:J655421 JF655410:JF655421 TB655410:TB655421 ACX655410:ACX655421 AMT655410:AMT655421 AWP655410:AWP655421 BGL655410:BGL655421 BQH655410:BQH655421 CAD655410:CAD655421 CJZ655410:CJZ655421 CTV655410:CTV655421 DDR655410:DDR655421 DNN655410:DNN655421 DXJ655410:DXJ655421 EHF655410:EHF655421 ERB655410:ERB655421 FAX655410:FAX655421 FKT655410:FKT655421 FUP655410:FUP655421 GEL655410:GEL655421 GOH655410:GOH655421 GYD655410:GYD655421 HHZ655410:HHZ655421 HRV655410:HRV655421 IBR655410:IBR655421 ILN655410:ILN655421 IVJ655410:IVJ655421 JFF655410:JFF655421 JPB655410:JPB655421 JYX655410:JYX655421 KIT655410:KIT655421 KSP655410:KSP655421 LCL655410:LCL655421 LMH655410:LMH655421 LWD655410:LWD655421 MFZ655410:MFZ655421 MPV655410:MPV655421 MZR655410:MZR655421 NJN655410:NJN655421 NTJ655410:NTJ655421 ODF655410:ODF655421 ONB655410:ONB655421 OWX655410:OWX655421 PGT655410:PGT655421 PQP655410:PQP655421 QAL655410:QAL655421 QKH655410:QKH655421 QUD655410:QUD655421 RDZ655410:RDZ655421 RNV655410:RNV655421 RXR655410:RXR655421 SHN655410:SHN655421 SRJ655410:SRJ655421 TBF655410:TBF655421 TLB655410:TLB655421 TUX655410:TUX655421 UET655410:UET655421 UOP655410:UOP655421 UYL655410:UYL655421 VIH655410:VIH655421 VSD655410:VSD655421 WBZ655410:WBZ655421 WLV655410:WLV655421 WVR655410:WVR655421 J720946:J720957 JF720946:JF720957 TB720946:TB720957 ACX720946:ACX720957 AMT720946:AMT720957 AWP720946:AWP720957 BGL720946:BGL720957 BQH720946:BQH720957 CAD720946:CAD720957 CJZ720946:CJZ720957 CTV720946:CTV720957 DDR720946:DDR720957 DNN720946:DNN720957 DXJ720946:DXJ720957 EHF720946:EHF720957 ERB720946:ERB720957 FAX720946:FAX720957 FKT720946:FKT720957 FUP720946:FUP720957 GEL720946:GEL720957 GOH720946:GOH720957 GYD720946:GYD720957 HHZ720946:HHZ720957 HRV720946:HRV720957 IBR720946:IBR720957 ILN720946:ILN720957 IVJ720946:IVJ720957 JFF720946:JFF720957 JPB720946:JPB720957 JYX720946:JYX720957 KIT720946:KIT720957 KSP720946:KSP720957 LCL720946:LCL720957 LMH720946:LMH720957 LWD720946:LWD720957 MFZ720946:MFZ720957 MPV720946:MPV720957 MZR720946:MZR720957 NJN720946:NJN720957 NTJ720946:NTJ720957 ODF720946:ODF720957 ONB720946:ONB720957 OWX720946:OWX720957 PGT720946:PGT720957 PQP720946:PQP720957 QAL720946:QAL720957 QKH720946:QKH720957 QUD720946:QUD720957 RDZ720946:RDZ720957 RNV720946:RNV720957 RXR720946:RXR720957 SHN720946:SHN720957 SRJ720946:SRJ720957 TBF720946:TBF720957 TLB720946:TLB720957 TUX720946:TUX720957 UET720946:UET720957 UOP720946:UOP720957 UYL720946:UYL720957 VIH720946:VIH720957 VSD720946:VSD720957 WBZ720946:WBZ720957 WLV720946:WLV720957 WVR720946:WVR720957 J786482:J786493 JF786482:JF786493 TB786482:TB786493 ACX786482:ACX786493 AMT786482:AMT786493 AWP786482:AWP786493 BGL786482:BGL786493 BQH786482:BQH786493 CAD786482:CAD786493 CJZ786482:CJZ786493 CTV786482:CTV786493 DDR786482:DDR786493 DNN786482:DNN786493 DXJ786482:DXJ786493 EHF786482:EHF786493 ERB786482:ERB786493 FAX786482:FAX786493 FKT786482:FKT786493 FUP786482:FUP786493 GEL786482:GEL786493 GOH786482:GOH786493 GYD786482:GYD786493 HHZ786482:HHZ786493 HRV786482:HRV786493 IBR786482:IBR786493 ILN786482:ILN786493 IVJ786482:IVJ786493 JFF786482:JFF786493 JPB786482:JPB786493 JYX786482:JYX786493 KIT786482:KIT786493 KSP786482:KSP786493 LCL786482:LCL786493 LMH786482:LMH786493 LWD786482:LWD786493 MFZ786482:MFZ786493 MPV786482:MPV786493 MZR786482:MZR786493 NJN786482:NJN786493 NTJ786482:NTJ786493 ODF786482:ODF786493 ONB786482:ONB786493 OWX786482:OWX786493 PGT786482:PGT786493 PQP786482:PQP786493 QAL786482:QAL786493 QKH786482:QKH786493 QUD786482:QUD786493 RDZ786482:RDZ786493 RNV786482:RNV786493 RXR786482:RXR786493 SHN786482:SHN786493 SRJ786482:SRJ786493 TBF786482:TBF786493 TLB786482:TLB786493 TUX786482:TUX786493 UET786482:UET786493 UOP786482:UOP786493 UYL786482:UYL786493 VIH786482:VIH786493 VSD786482:VSD786493 WBZ786482:WBZ786493 WLV786482:WLV786493 WVR786482:WVR786493 J852018:J852029 JF852018:JF852029 TB852018:TB852029 ACX852018:ACX852029 AMT852018:AMT852029 AWP852018:AWP852029 BGL852018:BGL852029 BQH852018:BQH852029 CAD852018:CAD852029 CJZ852018:CJZ852029 CTV852018:CTV852029 DDR852018:DDR852029 DNN852018:DNN852029 DXJ852018:DXJ852029 EHF852018:EHF852029 ERB852018:ERB852029 FAX852018:FAX852029 FKT852018:FKT852029 FUP852018:FUP852029 GEL852018:GEL852029 GOH852018:GOH852029 GYD852018:GYD852029 HHZ852018:HHZ852029 HRV852018:HRV852029 IBR852018:IBR852029 ILN852018:ILN852029 IVJ852018:IVJ852029 JFF852018:JFF852029 JPB852018:JPB852029 JYX852018:JYX852029 KIT852018:KIT852029 KSP852018:KSP852029 LCL852018:LCL852029 LMH852018:LMH852029 LWD852018:LWD852029 MFZ852018:MFZ852029 MPV852018:MPV852029 MZR852018:MZR852029 NJN852018:NJN852029 NTJ852018:NTJ852029 ODF852018:ODF852029 ONB852018:ONB852029 OWX852018:OWX852029 PGT852018:PGT852029 PQP852018:PQP852029 QAL852018:QAL852029 QKH852018:QKH852029 QUD852018:QUD852029 RDZ852018:RDZ852029 RNV852018:RNV852029 RXR852018:RXR852029 SHN852018:SHN852029 SRJ852018:SRJ852029 TBF852018:TBF852029 TLB852018:TLB852029 TUX852018:TUX852029 UET852018:UET852029 UOP852018:UOP852029 UYL852018:UYL852029 VIH852018:VIH852029 VSD852018:VSD852029 WBZ852018:WBZ852029 WLV852018:WLV852029 WVR852018:WVR852029 J917554:J917565 JF917554:JF917565 TB917554:TB917565 ACX917554:ACX917565 AMT917554:AMT917565 AWP917554:AWP917565 BGL917554:BGL917565 BQH917554:BQH917565 CAD917554:CAD917565 CJZ917554:CJZ917565 CTV917554:CTV917565 DDR917554:DDR917565 DNN917554:DNN917565 DXJ917554:DXJ917565 EHF917554:EHF917565 ERB917554:ERB917565 FAX917554:FAX917565 FKT917554:FKT917565 FUP917554:FUP917565 GEL917554:GEL917565 GOH917554:GOH917565 GYD917554:GYD917565 HHZ917554:HHZ917565 HRV917554:HRV917565 IBR917554:IBR917565 ILN917554:ILN917565 IVJ917554:IVJ917565 JFF917554:JFF917565 JPB917554:JPB917565 JYX917554:JYX917565 KIT917554:KIT917565 KSP917554:KSP917565 LCL917554:LCL917565 LMH917554:LMH917565 LWD917554:LWD917565 MFZ917554:MFZ917565 MPV917554:MPV917565 MZR917554:MZR917565 NJN917554:NJN917565 NTJ917554:NTJ917565 ODF917554:ODF917565 ONB917554:ONB917565 OWX917554:OWX917565 PGT917554:PGT917565 PQP917554:PQP917565 QAL917554:QAL917565 QKH917554:QKH917565 QUD917554:QUD917565 RDZ917554:RDZ917565 RNV917554:RNV917565 RXR917554:RXR917565 SHN917554:SHN917565 SRJ917554:SRJ917565 TBF917554:TBF917565 TLB917554:TLB917565 TUX917554:TUX917565 UET917554:UET917565 UOP917554:UOP917565 UYL917554:UYL917565 VIH917554:VIH917565 VSD917554:VSD917565 WBZ917554:WBZ917565 WLV917554:WLV917565 WVR917554:WVR917565 J983090:J983101 JF983090:JF983101 TB983090:TB983101 ACX983090:ACX983101 AMT983090:AMT983101 AWP983090:AWP983101 BGL983090:BGL983101 BQH983090:BQH983101 CAD983090:CAD983101 CJZ983090:CJZ983101 CTV983090:CTV983101 DDR983090:DDR983101 DNN983090:DNN983101 DXJ983090:DXJ983101 EHF983090:EHF983101 ERB983090:ERB983101 FAX983090:FAX983101 FKT983090:FKT983101 FUP983090:FUP983101 GEL983090:GEL983101 GOH983090:GOH983101 GYD983090:GYD983101 HHZ983090:HHZ983101 HRV983090:HRV983101 IBR983090:IBR983101 ILN983090:ILN983101 IVJ983090:IVJ983101 JFF983090:JFF983101 JPB983090:JPB983101 JYX983090:JYX983101 KIT983090:KIT983101 KSP983090:KSP983101 LCL983090:LCL983101 LMH983090:LMH983101 LWD983090:LWD983101 MFZ983090:MFZ983101 MPV983090:MPV983101 MZR983090:MZR983101 NJN983090:NJN983101 NTJ983090:NTJ983101 ODF983090:ODF983101 ONB983090:ONB983101 OWX983090:OWX983101 PGT983090:PGT983101 PQP983090:PQP983101 QAL983090:QAL983101 QKH983090:QKH983101 QUD983090:QUD983101 RDZ983090:RDZ983101 RNV983090:RNV983101 RXR983090:RXR983101 SHN983090:SHN983101 SRJ983090:SRJ983101 TBF983090:TBF983101 TLB983090:TLB983101 TUX983090:TUX983101 UET983090:UET983101 UOP983090:UOP983101 UYL983090:UYL983101 VIH983090:VIH983101 VSD983090:VSD983101 WBZ983090:WBZ983101 WLV983090:WLV983101 WVR983090:WVR983101">
      <formula1>DataSrcInCmp</formula1>
    </dataValidation>
    <dataValidation type="list" allowBlank="1" showInputMessage="1" showErrorMessage="1" sqref="B36:H40 IX36:JD40 ST36:SZ40 ACP36:ACV40 AML36:AMR40 AWH36:AWN40 BGD36:BGJ40 BPZ36:BQF40 BZV36:CAB40 CJR36:CJX40 CTN36:CTT40 DDJ36:DDP40 DNF36:DNL40 DXB36:DXH40 EGX36:EHD40 EQT36:EQZ40 FAP36:FAV40 FKL36:FKR40 FUH36:FUN40 GED36:GEJ40 GNZ36:GOF40 GXV36:GYB40 HHR36:HHX40 HRN36:HRT40 IBJ36:IBP40 ILF36:ILL40 IVB36:IVH40 JEX36:JFD40 JOT36:JOZ40 JYP36:JYV40 KIL36:KIR40 KSH36:KSN40 LCD36:LCJ40 LLZ36:LMF40 LVV36:LWB40 MFR36:MFX40 MPN36:MPT40 MZJ36:MZP40 NJF36:NJL40 NTB36:NTH40 OCX36:ODD40 OMT36:OMZ40 OWP36:OWV40 PGL36:PGR40 PQH36:PQN40 QAD36:QAJ40 QJZ36:QKF40 QTV36:QUB40 RDR36:RDX40 RNN36:RNT40 RXJ36:RXP40 SHF36:SHL40 SRB36:SRH40 TAX36:TBD40 TKT36:TKZ40 TUP36:TUV40 UEL36:UER40 UOH36:UON40 UYD36:UYJ40 VHZ36:VIF40 VRV36:VSB40 WBR36:WBX40 WLN36:WLT40 WVJ36:WVP40 B65572:H65576 IX65572:JD65576 ST65572:SZ65576 ACP65572:ACV65576 AML65572:AMR65576 AWH65572:AWN65576 BGD65572:BGJ65576 BPZ65572:BQF65576 BZV65572:CAB65576 CJR65572:CJX65576 CTN65572:CTT65576 DDJ65572:DDP65576 DNF65572:DNL65576 DXB65572:DXH65576 EGX65572:EHD65576 EQT65572:EQZ65576 FAP65572:FAV65576 FKL65572:FKR65576 FUH65572:FUN65576 GED65572:GEJ65576 GNZ65572:GOF65576 GXV65572:GYB65576 HHR65572:HHX65576 HRN65572:HRT65576 IBJ65572:IBP65576 ILF65572:ILL65576 IVB65572:IVH65576 JEX65572:JFD65576 JOT65572:JOZ65576 JYP65572:JYV65576 KIL65572:KIR65576 KSH65572:KSN65576 LCD65572:LCJ65576 LLZ65572:LMF65576 LVV65572:LWB65576 MFR65572:MFX65576 MPN65572:MPT65576 MZJ65572:MZP65576 NJF65572:NJL65576 NTB65572:NTH65576 OCX65572:ODD65576 OMT65572:OMZ65576 OWP65572:OWV65576 PGL65572:PGR65576 PQH65572:PQN65576 QAD65572:QAJ65576 QJZ65572:QKF65576 QTV65572:QUB65576 RDR65572:RDX65576 RNN65572:RNT65576 RXJ65572:RXP65576 SHF65572:SHL65576 SRB65572:SRH65576 TAX65572:TBD65576 TKT65572:TKZ65576 TUP65572:TUV65576 UEL65572:UER65576 UOH65572:UON65576 UYD65572:UYJ65576 VHZ65572:VIF65576 VRV65572:VSB65576 WBR65572:WBX65576 WLN65572:WLT65576 WVJ65572:WVP65576 B131108:H131112 IX131108:JD131112 ST131108:SZ131112 ACP131108:ACV131112 AML131108:AMR131112 AWH131108:AWN131112 BGD131108:BGJ131112 BPZ131108:BQF131112 BZV131108:CAB131112 CJR131108:CJX131112 CTN131108:CTT131112 DDJ131108:DDP131112 DNF131108:DNL131112 DXB131108:DXH131112 EGX131108:EHD131112 EQT131108:EQZ131112 FAP131108:FAV131112 FKL131108:FKR131112 FUH131108:FUN131112 GED131108:GEJ131112 GNZ131108:GOF131112 GXV131108:GYB131112 HHR131108:HHX131112 HRN131108:HRT131112 IBJ131108:IBP131112 ILF131108:ILL131112 IVB131108:IVH131112 JEX131108:JFD131112 JOT131108:JOZ131112 JYP131108:JYV131112 KIL131108:KIR131112 KSH131108:KSN131112 LCD131108:LCJ131112 LLZ131108:LMF131112 LVV131108:LWB131112 MFR131108:MFX131112 MPN131108:MPT131112 MZJ131108:MZP131112 NJF131108:NJL131112 NTB131108:NTH131112 OCX131108:ODD131112 OMT131108:OMZ131112 OWP131108:OWV131112 PGL131108:PGR131112 PQH131108:PQN131112 QAD131108:QAJ131112 QJZ131108:QKF131112 QTV131108:QUB131112 RDR131108:RDX131112 RNN131108:RNT131112 RXJ131108:RXP131112 SHF131108:SHL131112 SRB131108:SRH131112 TAX131108:TBD131112 TKT131108:TKZ131112 TUP131108:TUV131112 UEL131108:UER131112 UOH131108:UON131112 UYD131108:UYJ131112 VHZ131108:VIF131112 VRV131108:VSB131112 WBR131108:WBX131112 WLN131108:WLT131112 WVJ131108:WVP131112 B196644:H196648 IX196644:JD196648 ST196644:SZ196648 ACP196644:ACV196648 AML196644:AMR196648 AWH196644:AWN196648 BGD196644:BGJ196648 BPZ196644:BQF196648 BZV196644:CAB196648 CJR196644:CJX196648 CTN196644:CTT196648 DDJ196644:DDP196648 DNF196644:DNL196648 DXB196644:DXH196648 EGX196644:EHD196648 EQT196644:EQZ196648 FAP196644:FAV196648 FKL196644:FKR196648 FUH196644:FUN196648 GED196644:GEJ196648 GNZ196644:GOF196648 GXV196644:GYB196648 HHR196644:HHX196648 HRN196644:HRT196648 IBJ196644:IBP196648 ILF196644:ILL196648 IVB196644:IVH196648 JEX196644:JFD196648 JOT196644:JOZ196648 JYP196644:JYV196648 KIL196644:KIR196648 KSH196644:KSN196648 LCD196644:LCJ196648 LLZ196644:LMF196648 LVV196644:LWB196648 MFR196644:MFX196648 MPN196644:MPT196648 MZJ196644:MZP196648 NJF196644:NJL196648 NTB196644:NTH196648 OCX196644:ODD196648 OMT196644:OMZ196648 OWP196644:OWV196648 PGL196644:PGR196648 PQH196644:PQN196648 QAD196644:QAJ196648 QJZ196644:QKF196648 QTV196644:QUB196648 RDR196644:RDX196648 RNN196644:RNT196648 RXJ196644:RXP196648 SHF196644:SHL196648 SRB196644:SRH196648 TAX196644:TBD196648 TKT196644:TKZ196648 TUP196644:TUV196648 UEL196644:UER196648 UOH196644:UON196648 UYD196644:UYJ196648 VHZ196644:VIF196648 VRV196644:VSB196648 WBR196644:WBX196648 WLN196644:WLT196648 WVJ196644:WVP196648 B262180:H262184 IX262180:JD262184 ST262180:SZ262184 ACP262180:ACV262184 AML262180:AMR262184 AWH262180:AWN262184 BGD262180:BGJ262184 BPZ262180:BQF262184 BZV262180:CAB262184 CJR262180:CJX262184 CTN262180:CTT262184 DDJ262180:DDP262184 DNF262180:DNL262184 DXB262180:DXH262184 EGX262180:EHD262184 EQT262180:EQZ262184 FAP262180:FAV262184 FKL262180:FKR262184 FUH262180:FUN262184 GED262180:GEJ262184 GNZ262180:GOF262184 GXV262180:GYB262184 HHR262180:HHX262184 HRN262180:HRT262184 IBJ262180:IBP262184 ILF262180:ILL262184 IVB262180:IVH262184 JEX262180:JFD262184 JOT262180:JOZ262184 JYP262180:JYV262184 KIL262180:KIR262184 KSH262180:KSN262184 LCD262180:LCJ262184 LLZ262180:LMF262184 LVV262180:LWB262184 MFR262180:MFX262184 MPN262180:MPT262184 MZJ262180:MZP262184 NJF262180:NJL262184 NTB262180:NTH262184 OCX262180:ODD262184 OMT262180:OMZ262184 OWP262180:OWV262184 PGL262180:PGR262184 PQH262180:PQN262184 QAD262180:QAJ262184 QJZ262180:QKF262184 QTV262180:QUB262184 RDR262180:RDX262184 RNN262180:RNT262184 RXJ262180:RXP262184 SHF262180:SHL262184 SRB262180:SRH262184 TAX262180:TBD262184 TKT262180:TKZ262184 TUP262180:TUV262184 UEL262180:UER262184 UOH262180:UON262184 UYD262180:UYJ262184 VHZ262180:VIF262184 VRV262180:VSB262184 WBR262180:WBX262184 WLN262180:WLT262184 WVJ262180:WVP262184 B327716:H327720 IX327716:JD327720 ST327716:SZ327720 ACP327716:ACV327720 AML327716:AMR327720 AWH327716:AWN327720 BGD327716:BGJ327720 BPZ327716:BQF327720 BZV327716:CAB327720 CJR327716:CJX327720 CTN327716:CTT327720 DDJ327716:DDP327720 DNF327716:DNL327720 DXB327716:DXH327720 EGX327716:EHD327720 EQT327716:EQZ327720 FAP327716:FAV327720 FKL327716:FKR327720 FUH327716:FUN327720 GED327716:GEJ327720 GNZ327716:GOF327720 GXV327716:GYB327720 HHR327716:HHX327720 HRN327716:HRT327720 IBJ327716:IBP327720 ILF327716:ILL327720 IVB327716:IVH327720 JEX327716:JFD327720 JOT327716:JOZ327720 JYP327716:JYV327720 KIL327716:KIR327720 KSH327716:KSN327720 LCD327716:LCJ327720 LLZ327716:LMF327720 LVV327716:LWB327720 MFR327716:MFX327720 MPN327716:MPT327720 MZJ327716:MZP327720 NJF327716:NJL327720 NTB327716:NTH327720 OCX327716:ODD327720 OMT327716:OMZ327720 OWP327716:OWV327720 PGL327716:PGR327720 PQH327716:PQN327720 QAD327716:QAJ327720 QJZ327716:QKF327720 QTV327716:QUB327720 RDR327716:RDX327720 RNN327716:RNT327720 RXJ327716:RXP327720 SHF327716:SHL327720 SRB327716:SRH327720 TAX327716:TBD327720 TKT327716:TKZ327720 TUP327716:TUV327720 UEL327716:UER327720 UOH327716:UON327720 UYD327716:UYJ327720 VHZ327716:VIF327720 VRV327716:VSB327720 WBR327716:WBX327720 WLN327716:WLT327720 WVJ327716:WVP327720 B393252:H393256 IX393252:JD393256 ST393252:SZ393256 ACP393252:ACV393256 AML393252:AMR393256 AWH393252:AWN393256 BGD393252:BGJ393256 BPZ393252:BQF393256 BZV393252:CAB393256 CJR393252:CJX393256 CTN393252:CTT393256 DDJ393252:DDP393256 DNF393252:DNL393256 DXB393252:DXH393256 EGX393252:EHD393256 EQT393252:EQZ393256 FAP393252:FAV393256 FKL393252:FKR393256 FUH393252:FUN393256 GED393252:GEJ393256 GNZ393252:GOF393256 GXV393252:GYB393256 HHR393252:HHX393256 HRN393252:HRT393256 IBJ393252:IBP393256 ILF393252:ILL393256 IVB393252:IVH393256 JEX393252:JFD393256 JOT393252:JOZ393256 JYP393252:JYV393256 KIL393252:KIR393256 KSH393252:KSN393256 LCD393252:LCJ393256 LLZ393252:LMF393256 LVV393252:LWB393256 MFR393252:MFX393256 MPN393252:MPT393256 MZJ393252:MZP393256 NJF393252:NJL393256 NTB393252:NTH393256 OCX393252:ODD393256 OMT393252:OMZ393256 OWP393252:OWV393256 PGL393252:PGR393256 PQH393252:PQN393256 QAD393252:QAJ393256 QJZ393252:QKF393256 QTV393252:QUB393256 RDR393252:RDX393256 RNN393252:RNT393256 RXJ393252:RXP393256 SHF393252:SHL393256 SRB393252:SRH393256 TAX393252:TBD393256 TKT393252:TKZ393256 TUP393252:TUV393256 UEL393252:UER393256 UOH393252:UON393256 UYD393252:UYJ393256 VHZ393252:VIF393256 VRV393252:VSB393256 WBR393252:WBX393256 WLN393252:WLT393256 WVJ393252:WVP393256 B458788:H458792 IX458788:JD458792 ST458788:SZ458792 ACP458788:ACV458792 AML458788:AMR458792 AWH458788:AWN458792 BGD458788:BGJ458792 BPZ458788:BQF458792 BZV458788:CAB458792 CJR458788:CJX458792 CTN458788:CTT458792 DDJ458788:DDP458792 DNF458788:DNL458792 DXB458788:DXH458792 EGX458788:EHD458792 EQT458788:EQZ458792 FAP458788:FAV458792 FKL458788:FKR458792 FUH458788:FUN458792 GED458788:GEJ458792 GNZ458788:GOF458792 GXV458788:GYB458792 HHR458788:HHX458792 HRN458788:HRT458792 IBJ458788:IBP458792 ILF458788:ILL458792 IVB458788:IVH458792 JEX458788:JFD458792 JOT458788:JOZ458792 JYP458788:JYV458792 KIL458788:KIR458792 KSH458788:KSN458792 LCD458788:LCJ458792 LLZ458788:LMF458792 LVV458788:LWB458792 MFR458788:MFX458792 MPN458788:MPT458792 MZJ458788:MZP458792 NJF458788:NJL458792 NTB458788:NTH458792 OCX458788:ODD458792 OMT458788:OMZ458792 OWP458788:OWV458792 PGL458788:PGR458792 PQH458788:PQN458792 QAD458788:QAJ458792 QJZ458788:QKF458792 QTV458788:QUB458792 RDR458788:RDX458792 RNN458788:RNT458792 RXJ458788:RXP458792 SHF458788:SHL458792 SRB458788:SRH458792 TAX458788:TBD458792 TKT458788:TKZ458792 TUP458788:TUV458792 UEL458788:UER458792 UOH458788:UON458792 UYD458788:UYJ458792 VHZ458788:VIF458792 VRV458788:VSB458792 WBR458788:WBX458792 WLN458788:WLT458792 WVJ458788:WVP458792 B524324:H524328 IX524324:JD524328 ST524324:SZ524328 ACP524324:ACV524328 AML524324:AMR524328 AWH524324:AWN524328 BGD524324:BGJ524328 BPZ524324:BQF524328 BZV524324:CAB524328 CJR524324:CJX524328 CTN524324:CTT524328 DDJ524324:DDP524328 DNF524324:DNL524328 DXB524324:DXH524328 EGX524324:EHD524328 EQT524324:EQZ524328 FAP524324:FAV524328 FKL524324:FKR524328 FUH524324:FUN524328 GED524324:GEJ524328 GNZ524324:GOF524328 GXV524324:GYB524328 HHR524324:HHX524328 HRN524324:HRT524328 IBJ524324:IBP524328 ILF524324:ILL524328 IVB524324:IVH524328 JEX524324:JFD524328 JOT524324:JOZ524328 JYP524324:JYV524328 KIL524324:KIR524328 KSH524324:KSN524328 LCD524324:LCJ524328 LLZ524324:LMF524328 LVV524324:LWB524328 MFR524324:MFX524328 MPN524324:MPT524328 MZJ524324:MZP524328 NJF524324:NJL524328 NTB524324:NTH524328 OCX524324:ODD524328 OMT524324:OMZ524328 OWP524324:OWV524328 PGL524324:PGR524328 PQH524324:PQN524328 QAD524324:QAJ524328 QJZ524324:QKF524328 QTV524324:QUB524328 RDR524324:RDX524328 RNN524324:RNT524328 RXJ524324:RXP524328 SHF524324:SHL524328 SRB524324:SRH524328 TAX524324:TBD524328 TKT524324:TKZ524328 TUP524324:TUV524328 UEL524324:UER524328 UOH524324:UON524328 UYD524324:UYJ524328 VHZ524324:VIF524328 VRV524324:VSB524328 WBR524324:WBX524328 WLN524324:WLT524328 WVJ524324:WVP524328 B589860:H589864 IX589860:JD589864 ST589860:SZ589864 ACP589860:ACV589864 AML589860:AMR589864 AWH589860:AWN589864 BGD589860:BGJ589864 BPZ589860:BQF589864 BZV589860:CAB589864 CJR589860:CJX589864 CTN589860:CTT589864 DDJ589860:DDP589864 DNF589860:DNL589864 DXB589860:DXH589864 EGX589860:EHD589864 EQT589860:EQZ589864 FAP589860:FAV589864 FKL589860:FKR589864 FUH589860:FUN589864 GED589860:GEJ589864 GNZ589860:GOF589864 GXV589860:GYB589864 HHR589860:HHX589864 HRN589860:HRT589864 IBJ589860:IBP589864 ILF589860:ILL589864 IVB589860:IVH589864 JEX589860:JFD589864 JOT589860:JOZ589864 JYP589860:JYV589864 KIL589860:KIR589864 KSH589860:KSN589864 LCD589860:LCJ589864 LLZ589860:LMF589864 LVV589860:LWB589864 MFR589860:MFX589864 MPN589860:MPT589864 MZJ589860:MZP589864 NJF589860:NJL589864 NTB589860:NTH589864 OCX589860:ODD589864 OMT589860:OMZ589864 OWP589860:OWV589864 PGL589860:PGR589864 PQH589860:PQN589864 QAD589860:QAJ589864 QJZ589860:QKF589864 QTV589860:QUB589864 RDR589860:RDX589864 RNN589860:RNT589864 RXJ589860:RXP589864 SHF589860:SHL589864 SRB589860:SRH589864 TAX589860:TBD589864 TKT589860:TKZ589864 TUP589860:TUV589864 UEL589860:UER589864 UOH589860:UON589864 UYD589860:UYJ589864 VHZ589860:VIF589864 VRV589860:VSB589864 WBR589860:WBX589864 WLN589860:WLT589864 WVJ589860:WVP589864 B655396:H655400 IX655396:JD655400 ST655396:SZ655400 ACP655396:ACV655400 AML655396:AMR655400 AWH655396:AWN655400 BGD655396:BGJ655400 BPZ655396:BQF655400 BZV655396:CAB655400 CJR655396:CJX655400 CTN655396:CTT655400 DDJ655396:DDP655400 DNF655396:DNL655400 DXB655396:DXH655400 EGX655396:EHD655400 EQT655396:EQZ655400 FAP655396:FAV655400 FKL655396:FKR655400 FUH655396:FUN655400 GED655396:GEJ655400 GNZ655396:GOF655400 GXV655396:GYB655400 HHR655396:HHX655400 HRN655396:HRT655400 IBJ655396:IBP655400 ILF655396:ILL655400 IVB655396:IVH655400 JEX655396:JFD655400 JOT655396:JOZ655400 JYP655396:JYV655400 KIL655396:KIR655400 KSH655396:KSN655400 LCD655396:LCJ655400 LLZ655396:LMF655400 LVV655396:LWB655400 MFR655396:MFX655400 MPN655396:MPT655400 MZJ655396:MZP655400 NJF655396:NJL655400 NTB655396:NTH655400 OCX655396:ODD655400 OMT655396:OMZ655400 OWP655396:OWV655400 PGL655396:PGR655400 PQH655396:PQN655400 QAD655396:QAJ655400 QJZ655396:QKF655400 QTV655396:QUB655400 RDR655396:RDX655400 RNN655396:RNT655400 RXJ655396:RXP655400 SHF655396:SHL655400 SRB655396:SRH655400 TAX655396:TBD655400 TKT655396:TKZ655400 TUP655396:TUV655400 UEL655396:UER655400 UOH655396:UON655400 UYD655396:UYJ655400 VHZ655396:VIF655400 VRV655396:VSB655400 WBR655396:WBX655400 WLN655396:WLT655400 WVJ655396:WVP655400 B720932:H720936 IX720932:JD720936 ST720932:SZ720936 ACP720932:ACV720936 AML720932:AMR720936 AWH720932:AWN720936 BGD720932:BGJ720936 BPZ720932:BQF720936 BZV720932:CAB720936 CJR720932:CJX720936 CTN720932:CTT720936 DDJ720932:DDP720936 DNF720932:DNL720936 DXB720932:DXH720936 EGX720932:EHD720936 EQT720932:EQZ720936 FAP720932:FAV720936 FKL720932:FKR720936 FUH720932:FUN720936 GED720932:GEJ720936 GNZ720932:GOF720936 GXV720932:GYB720936 HHR720932:HHX720936 HRN720932:HRT720936 IBJ720932:IBP720936 ILF720932:ILL720936 IVB720932:IVH720936 JEX720932:JFD720936 JOT720932:JOZ720936 JYP720932:JYV720936 KIL720932:KIR720936 KSH720932:KSN720936 LCD720932:LCJ720936 LLZ720932:LMF720936 LVV720932:LWB720936 MFR720932:MFX720936 MPN720932:MPT720936 MZJ720932:MZP720936 NJF720932:NJL720936 NTB720932:NTH720936 OCX720932:ODD720936 OMT720932:OMZ720936 OWP720932:OWV720936 PGL720932:PGR720936 PQH720932:PQN720936 QAD720932:QAJ720936 QJZ720932:QKF720936 QTV720932:QUB720936 RDR720932:RDX720936 RNN720932:RNT720936 RXJ720932:RXP720936 SHF720932:SHL720936 SRB720932:SRH720936 TAX720932:TBD720936 TKT720932:TKZ720936 TUP720932:TUV720936 UEL720932:UER720936 UOH720932:UON720936 UYD720932:UYJ720936 VHZ720932:VIF720936 VRV720932:VSB720936 WBR720932:WBX720936 WLN720932:WLT720936 WVJ720932:WVP720936 B786468:H786472 IX786468:JD786472 ST786468:SZ786472 ACP786468:ACV786472 AML786468:AMR786472 AWH786468:AWN786472 BGD786468:BGJ786472 BPZ786468:BQF786472 BZV786468:CAB786472 CJR786468:CJX786472 CTN786468:CTT786472 DDJ786468:DDP786472 DNF786468:DNL786472 DXB786468:DXH786472 EGX786468:EHD786472 EQT786468:EQZ786472 FAP786468:FAV786472 FKL786468:FKR786472 FUH786468:FUN786472 GED786468:GEJ786472 GNZ786468:GOF786472 GXV786468:GYB786472 HHR786468:HHX786472 HRN786468:HRT786472 IBJ786468:IBP786472 ILF786468:ILL786472 IVB786468:IVH786472 JEX786468:JFD786472 JOT786468:JOZ786472 JYP786468:JYV786472 KIL786468:KIR786472 KSH786468:KSN786472 LCD786468:LCJ786472 LLZ786468:LMF786472 LVV786468:LWB786472 MFR786468:MFX786472 MPN786468:MPT786472 MZJ786468:MZP786472 NJF786468:NJL786472 NTB786468:NTH786472 OCX786468:ODD786472 OMT786468:OMZ786472 OWP786468:OWV786472 PGL786468:PGR786472 PQH786468:PQN786472 QAD786468:QAJ786472 QJZ786468:QKF786472 QTV786468:QUB786472 RDR786468:RDX786472 RNN786468:RNT786472 RXJ786468:RXP786472 SHF786468:SHL786472 SRB786468:SRH786472 TAX786468:TBD786472 TKT786468:TKZ786472 TUP786468:TUV786472 UEL786468:UER786472 UOH786468:UON786472 UYD786468:UYJ786472 VHZ786468:VIF786472 VRV786468:VSB786472 WBR786468:WBX786472 WLN786468:WLT786472 WVJ786468:WVP786472 B852004:H852008 IX852004:JD852008 ST852004:SZ852008 ACP852004:ACV852008 AML852004:AMR852008 AWH852004:AWN852008 BGD852004:BGJ852008 BPZ852004:BQF852008 BZV852004:CAB852008 CJR852004:CJX852008 CTN852004:CTT852008 DDJ852004:DDP852008 DNF852004:DNL852008 DXB852004:DXH852008 EGX852004:EHD852008 EQT852004:EQZ852008 FAP852004:FAV852008 FKL852004:FKR852008 FUH852004:FUN852008 GED852004:GEJ852008 GNZ852004:GOF852008 GXV852004:GYB852008 HHR852004:HHX852008 HRN852004:HRT852008 IBJ852004:IBP852008 ILF852004:ILL852008 IVB852004:IVH852008 JEX852004:JFD852008 JOT852004:JOZ852008 JYP852004:JYV852008 KIL852004:KIR852008 KSH852004:KSN852008 LCD852004:LCJ852008 LLZ852004:LMF852008 LVV852004:LWB852008 MFR852004:MFX852008 MPN852004:MPT852008 MZJ852004:MZP852008 NJF852004:NJL852008 NTB852004:NTH852008 OCX852004:ODD852008 OMT852004:OMZ852008 OWP852004:OWV852008 PGL852004:PGR852008 PQH852004:PQN852008 QAD852004:QAJ852008 QJZ852004:QKF852008 QTV852004:QUB852008 RDR852004:RDX852008 RNN852004:RNT852008 RXJ852004:RXP852008 SHF852004:SHL852008 SRB852004:SRH852008 TAX852004:TBD852008 TKT852004:TKZ852008 TUP852004:TUV852008 UEL852004:UER852008 UOH852004:UON852008 UYD852004:UYJ852008 VHZ852004:VIF852008 VRV852004:VSB852008 WBR852004:WBX852008 WLN852004:WLT852008 WVJ852004:WVP852008 B917540:H917544 IX917540:JD917544 ST917540:SZ917544 ACP917540:ACV917544 AML917540:AMR917544 AWH917540:AWN917544 BGD917540:BGJ917544 BPZ917540:BQF917544 BZV917540:CAB917544 CJR917540:CJX917544 CTN917540:CTT917544 DDJ917540:DDP917544 DNF917540:DNL917544 DXB917540:DXH917544 EGX917540:EHD917544 EQT917540:EQZ917544 FAP917540:FAV917544 FKL917540:FKR917544 FUH917540:FUN917544 GED917540:GEJ917544 GNZ917540:GOF917544 GXV917540:GYB917544 HHR917540:HHX917544 HRN917540:HRT917544 IBJ917540:IBP917544 ILF917540:ILL917544 IVB917540:IVH917544 JEX917540:JFD917544 JOT917540:JOZ917544 JYP917540:JYV917544 KIL917540:KIR917544 KSH917540:KSN917544 LCD917540:LCJ917544 LLZ917540:LMF917544 LVV917540:LWB917544 MFR917540:MFX917544 MPN917540:MPT917544 MZJ917540:MZP917544 NJF917540:NJL917544 NTB917540:NTH917544 OCX917540:ODD917544 OMT917540:OMZ917544 OWP917540:OWV917544 PGL917540:PGR917544 PQH917540:PQN917544 QAD917540:QAJ917544 QJZ917540:QKF917544 QTV917540:QUB917544 RDR917540:RDX917544 RNN917540:RNT917544 RXJ917540:RXP917544 SHF917540:SHL917544 SRB917540:SRH917544 TAX917540:TBD917544 TKT917540:TKZ917544 TUP917540:TUV917544 UEL917540:UER917544 UOH917540:UON917544 UYD917540:UYJ917544 VHZ917540:VIF917544 VRV917540:VSB917544 WBR917540:WBX917544 WLN917540:WLT917544 WVJ917540:WVP917544 B983076:H983080 IX983076:JD983080 ST983076:SZ983080 ACP983076:ACV983080 AML983076:AMR983080 AWH983076:AWN983080 BGD983076:BGJ983080 BPZ983076:BQF983080 BZV983076:CAB983080 CJR983076:CJX983080 CTN983076:CTT983080 DDJ983076:DDP983080 DNF983076:DNL983080 DXB983076:DXH983080 EGX983076:EHD983080 EQT983076:EQZ983080 FAP983076:FAV983080 FKL983076:FKR983080 FUH983076:FUN983080 GED983076:GEJ983080 GNZ983076:GOF983080 GXV983076:GYB983080 HHR983076:HHX983080 HRN983076:HRT983080 IBJ983076:IBP983080 ILF983076:ILL983080 IVB983076:IVH983080 JEX983076:JFD983080 JOT983076:JOZ983080 JYP983076:JYV983080 KIL983076:KIR983080 KSH983076:KSN983080 LCD983076:LCJ983080 LLZ983076:LMF983080 LVV983076:LWB983080 MFR983076:MFX983080 MPN983076:MPT983080 MZJ983076:MZP983080 NJF983076:NJL983080 NTB983076:NTH983080 OCX983076:ODD983080 OMT983076:OMZ983080 OWP983076:OWV983080 PGL983076:PGR983080 PQH983076:PQN983080 QAD983076:QAJ983080 QJZ983076:QKF983080 QTV983076:QUB983080 RDR983076:RDX983080 RNN983076:RNT983080 RXJ983076:RXP983080 SHF983076:SHL983080 SRB983076:SRH983080 TAX983076:TBD983080 TKT983076:TKZ983080 TUP983076:TUV983080 UEL983076:UER983080 UOH983076:UON983080 UYD983076:UYJ983080 VHZ983076:VIF983080 VRV983076:VSB983080 WBR983076:WBX983080 WLN983076:WLT983080 WVJ983076:WVP983080">
      <formula1>OutcomeIndInCmp</formula1>
    </dataValidation>
    <dataValidation type="list" allowBlank="1" prompt="Please select an indicator" sqref="B18:H22 IX18:JD22 ST18:SZ22 ACP18:ACV22 AML18:AMR22 AWH18:AWN22 BGD18:BGJ22 BPZ18:BQF22 BZV18:CAB22 CJR18:CJX22 CTN18:CTT22 DDJ18:DDP22 DNF18:DNL22 DXB18:DXH22 EGX18:EHD22 EQT18:EQZ22 FAP18:FAV22 FKL18:FKR22 FUH18:FUN22 GED18:GEJ22 GNZ18:GOF22 GXV18:GYB22 HHR18:HHX22 HRN18:HRT22 IBJ18:IBP22 ILF18:ILL22 IVB18:IVH22 JEX18:JFD22 JOT18:JOZ22 JYP18:JYV22 KIL18:KIR22 KSH18:KSN22 LCD18:LCJ22 LLZ18:LMF22 LVV18:LWB22 MFR18:MFX22 MPN18:MPT22 MZJ18:MZP22 NJF18:NJL22 NTB18:NTH22 OCX18:ODD22 OMT18:OMZ22 OWP18:OWV22 PGL18:PGR22 PQH18:PQN22 QAD18:QAJ22 QJZ18:QKF22 QTV18:QUB22 RDR18:RDX22 RNN18:RNT22 RXJ18:RXP22 SHF18:SHL22 SRB18:SRH22 TAX18:TBD22 TKT18:TKZ22 TUP18:TUV22 UEL18:UER22 UOH18:UON22 UYD18:UYJ22 VHZ18:VIF22 VRV18:VSB22 WBR18:WBX22 WLN18:WLT22 WVJ18:WVP22 B65554:H65558 IX65554:JD65558 ST65554:SZ65558 ACP65554:ACV65558 AML65554:AMR65558 AWH65554:AWN65558 BGD65554:BGJ65558 BPZ65554:BQF65558 BZV65554:CAB65558 CJR65554:CJX65558 CTN65554:CTT65558 DDJ65554:DDP65558 DNF65554:DNL65558 DXB65554:DXH65558 EGX65554:EHD65558 EQT65554:EQZ65558 FAP65554:FAV65558 FKL65554:FKR65558 FUH65554:FUN65558 GED65554:GEJ65558 GNZ65554:GOF65558 GXV65554:GYB65558 HHR65554:HHX65558 HRN65554:HRT65558 IBJ65554:IBP65558 ILF65554:ILL65558 IVB65554:IVH65558 JEX65554:JFD65558 JOT65554:JOZ65558 JYP65554:JYV65558 KIL65554:KIR65558 KSH65554:KSN65558 LCD65554:LCJ65558 LLZ65554:LMF65558 LVV65554:LWB65558 MFR65554:MFX65558 MPN65554:MPT65558 MZJ65554:MZP65558 NJF65554:NJL65558 NTB65554:NTH65558 OCX65554:ODD65558 OMT65554:OMZ65558 OWP65554:OWV65558 PGL65554:PGR65558 PQH65554:PQN65558 QAD65554:QAJ65558 QJZ65554:QKF65558 QTV65554:QUB65558 RDR65554:RDX65558 RNN65554:RNT65558 RXJ65554:RXP65558 SHF65554:SHL65558 SRB65554:SRH65558 TAX65554:TBD65558 TKT65554:TKZ65558 TUP65554:TUV65558 UEL65554:UER65558 UOH65554:UON65558 UYD65554:UYJ65558 VHZ65554:VIF65558 VRV65554:VSB65558 WBR65554:WBX65558 WLN65554:WLT65558 WVJ65554:WVP65558 B131090:H131094 IX131090:JD131094 ST131090:SZ131094 ACP131090:ACV131094 AML131090:AMR131094 AWH131090:AWN131094 BGD131090:BGJ131094 BPZ131090:BQF131094 BZV131090:CAB131094 CJR131090:CJX131094 CTN131090:CTT131094 DDJ131090:DDP131094 DNF131090:DNL131094 DXB131090:DXH131094 EGX131090:EHD131094 EQT131090:EQZ131094 FAP131090:FAV131094 FKL131090:FKR131094 FUH131090:FUN131094 GED131090:GEJ131094 GNZ131090:GOF131094 GXV131090:GYB131094 HHR131090:HHX131094 HRN131090:HRT131094 IBJ131090:IBP131094 ILF131090:ILL131094 IVB131090:IVH131094 JEX131090:JFD131094 JOT131090:JOZ131094 JYP131090:JYV131094 KIL131090:KIR131094 KSH131090:KSN131094 LCD131090:LCJ131094 LLZ131090:LMF131094 LVV131090:LWB131094 MFR131090:MFX131094 MPN131090:MPT131094 MZJ131090:MZP131094 NJF131090:NJL131094 NTB131090:NTH131094 OCX131090:ODD131094 OMT131090:OMZ131094 OWP131090:OWV131094 PGL131090:PGR131094 PQH131090:PQN131094 QAD131090:QAJ131094 QJZ131090:QKF131094 QTV131090:QUB131094 RDR131090:RDX131094 RNN131090:RNT131094 RXJ131090:RXP131094 SHF131090:SHL131094 SRB131090:SRH131094 TAX131090:TBD131094 TKT131090:TKZ131094 TUP131090:TUV131094 UEL131090:UER131094 UOH131090:UON131094 UYD131090:UYJ131094 VHZ131090:VIF131094 VRV131090:VSB131094 WBR131090:WBX131094 WLN131090:WLT131094 WVJ131090:WVP131094 B196626:H196630 IX196626:JD196630 ST196626:SZ196630 ACP196626:ACV196630 AML196626:AMR196630 AWH196626:AWN196630 BGD196626:BGJ196630 BPZ196626:BQF196630 BZV196626:CAB196630 CJR196626:CJX196630 CTN196626:CTT196630 DDJ196626:DDP196630 DNF196626:DNL196630 DXB196626:DXH196630 EGX196626:EHD196630 EQT196626:EQZ196630 FAP196626:FAV196630 FKL196626:FKR196630 FUH196626:FUN196630 GED196626:GEJ196630 GNZ196626:GOF196630 GXV196626:GYB196630 HHR196626:HHX196630 HRN196626:HRT196630 IBJ196626:IBP196630 ILF196626:ILL196630 IVB196626:IVH196630 JEX196626:JFD196630 JOT196626:JOZ196630 JYP196626:JYV196630 KIL196626:KIR196630 KSH196626:KSN196630 LCD196626:LCJ196630 LLZ196626:LMF196630 LVV196626:LWB196630 MFR196626:MFX196630 MPN196626:MPT196630 MZJ196626:MZP196630 NJF196626:NJL196630 NTB196626:NTH196630 OCX196626:ODD196630 OMT196626:OMZ196630 OWP196626:OWV196630 PGL196626:PGR196630 PQH196626:PQN196630 QAD196626:QAJ196630 QJZ196626:QKF196630 QTV196626:QUB196630 RDR196626:RDX196630 RNN196626:RNT196630 RXJ196626:RXP196630 SHF196626:SHL196630 SRB196626:SRH196630 TAX196626:TBD196630 TKT196626:TKZ196630 TUP196626:TUV196630 UEL196626:UER196630 UOH196626:UON196630 UYD196626:UYJ196630 VHZ196626:VIF196630 VRV196626:VSB196630 WBR196626:WBX196630 WLN196626:WLT196630 WVJ196626:WVP196630 B262162:H262166 IX262162:JD262166 ST262162:SZ262166 ACP262162:ACV262166 AML262162:AMR262166 AWH262162:AWN262166 BGD262162:BGJ262166 BPZ262162:BQF262166 BZV262162:CAB262166 CJR262162:CJX262166 CTN262162:CTT262166 DDJ262162:DDP262166 DNF262162:DNL262166 DXB262162:DXH262166 EGX262162:EHD262166 EQT262162:EQZ262166 FAP262162:FAV262166 FKL262162:FKR262166 FUH262162:FUN262166 GED262162:GEJ262166 GNZ262162:GOF262166 GXV262162:GYB262166 HHR262162:HHX262166 HRN262162:HRT262166 IBJ262162:IBP262166 ILF262162:ILL262166 IVB262162:IVH262166 JEX262162:JFD262166 JOT262162:JOZ262166 JYP262162:JYV262166 KIL262162:KIR262166 KSH262162:KSN262166 LCD262162:LCJ262166 LLZ262162:LMF262166 LVV262162:LWB262166 MFR262162:MFX262166 MPN262162:MPT262166 MZJ262162:MZP262166 NJF262162:NJL262166 NTB262162:NTH262166 OCX262162:ODD262166 OMT262162:OMZ262166 OWP262162:OWV262166 PGL262162:PGR262166 PQH262162:PQN262166 QAD262162:QAJ262166 QJZ262162:QKF262166 QTV262162:QUB262166 RDR262162:RDX262166 RNN262162:RNT262166 RXJ262162:RXP262166 SHF262162:SHL262166 SRB262162:SRH262166 TAX262162:TBD262166 TKT262162:TKZ262166 TUP262162:TUV262166 UEL262162:UER262166 UOH262162:UON262166 UYD262162:UYJ262166 VHZ262162:VIF262166 VRV262162:VSB262166 WBR262162:WBX262166 WLN262162:WLT262166 WVJ262162:WVP262166 B327698:H327702 IX327698:JD327702 ST327698:SZ327702 ACP327698:ACV327702 AML327698:AMR327702 AWH327698:AWN327702 BGD327698:BGJ327702 BPZ327698:BQF327702 BZV327698:CAB327702 CJR327698:CJX327702 CTN327698:CTT327702 DDJ327698:DDP327702 DNF327698:DNL327702 DXB327698:DXH327702 EGX327698:EHD327702 EQT327698:EQZ327702 FAP327698:FAV327702 FKL327698:FKR327702 FUH327698:FUN327702 GED327698:GEJ327702 GNZ327698:GOF327702 GXV327698:GYB327702 HHR327698:HHX327702 HRN327698:HRT327702 IBJ327698:IBP327702 ILF327698:ILL327702 IVB327698:IVH327702 JEX327698:JFD327702 JOT327698:JOZ327702 JYP327698:JYV327702 KIL327698:KIR327702 KSH327698:KSN327702 LCD327698:LCJ327702 LLZ327698:LMF327702 LVV327698:LWB327702 MFR327698:MFX327702 MPN327698:MPT327702 MZJ327698:MZP327702 NJF327698:NJL327702 NTB327698:NTH327702 OCX327698:ODD327702 OMT327698:OMZ327702 OWP327698:OWV327702 PGL327698:PGR327702 PQH327698:PQN327702 QAD327698:QAJ327702 QJZ327698:QKF327702 QTV327698:QUB327702 RDR327698:RDX327702 RNN327698:RNT327702 RXJ327698:RXP327702 SHF327698:SHL327702 SRB327698:SRH327702 TAX327698:TBD327702 TKT327698:TKZ327702 TUP327698:TUV327702 UEL327698:UER327702 UOH327698:UON327702 UYD327698:UYJ327702 VHZ327698:VIF327702 VRV327698:VSB327702 WBR327698:WBX327702 WLN327698:WLT327702 WVJ327698:WVP327702 B393234:H393238 IX393234:JD393238 ST393234:SZ393238 ACP393234:ACV393238 AML393234:AMR393238 AWH393234:AWN393238 BGD393234:BGJ393238 BPZ393234:BQF393238 BZV393234:CAB393238 CJR393234:CJX393238 CTN393234:CTT393238 DDJ393234:DDP393238 DNF393234:DNL393238 DXB393234:DXH393238 EGX393234:EHD393238 EQT393234:EQZ393238 FAP393234:FAV393238 FKL393234:FKR393238 FUH393234:FUN393238 GED393234:GEJ393238 GNZ393234:GOF393238 GXV393234:GYB393238 HHR393234:HHX393238 HRN393234:HRT393238 IBJ393234:IBP393238 ILF393234:ILL393238 IVB393234:IVH393238 JEX393234:JFD393238 JOT393234:JOZ393238 JYP393234:JYV393238 KIL393234:KIR393238 KSH393234:KSN393238 LCD393234:LCJ393238 LLZ393234:LMF393238 LVV393234:LWB393238 MFR393234:MFX393238 MPN393234:MPT393238 MZJ393234:MZP393238 NJF393234:NJL393238 NTB393234:NTH393238 OCX393234:ODD393238 OMT393234:OMZ393238 OWP393234:OWV393238 PGL393234:PGR393238 PQH393234:PQN393238 QAD393234:QAJ393238 QJZ393234:QKF393238 QTV393234:QUB393238 RDR393234:RDX393238 RNN393234:RNT393238 RXJ393234:RXP393238 SHF393234:SHL393238 SRB393234:SRH393238 TAX393234:TBD393238 TKT393234:TKZ393238 TUP393234:TUV393238 UEL393234:UER393238 UOH393234:UON393238 UYD393234:UYJ393238 VHZ393234:VIF393238 VRV393234:VSB393238 WBR393234:WBX393238 WLN393234:WLT393238 WVJ393234:WVP393238 B458770:H458774 IX458770:JD458774 ST458770:SZ458774 ACP458770:ACV458774 AML458770:AMR458774 AWH458770:AWN458774 BGD458770:BGJ458774 BPZ458770:BQF458774 BZV458770:CAB458774 CJR458770:CJX458774 CTN458770:CTT458774 DDJ458770:DDP458774 DNF458770:DNL458774 DXB458770:DXH458774 EGX458770:EHD458774 EQT458770:EQZ458774 FAP458770:FAV458774 FKL458770:FKR458774 FUH458770:FUN458774 GED458770:GEJ458774 GNZ458770:GOF458774 GXV458770:GYB458774 HHR458770:HHX458774 HRN458770:HRT458774 IBJ458770:IBP458774 ILF458770:ILL458774 IVB458770:IVH458774 JEX458770:JFD458774 JOT458770:JOZ458774 JYP458770:JYV458774 KIL458770:KIR458774 KSH458770:KSN458774 LCD458770:LCJ458774 LLZ458770:LMF458774 LVV458770:LWB458774 MFR458770:MFX458774 MPN458770:MPT458774 MZJ458770:MZP458774 NJF458770:NJL458774 NTB458770:NTH458774 OCX458770:ODD458774 OMT458770:OMZ458774 OWP458770:OWV458774 PGL458770:PGR458774 PQH458770:PQN458774 QAD458770:QAJ458774 QJZ458770:QKF458774 QTV458770:QUB458774 RDR458770:RDX458774 RNN458770:RNT458774 RXJ458770:RXP458774 SHF458770:SHL458774 SRB458770:SRH458774 TAX458770:TBD458774 TKT458770:TKZ458774 TUP458770:TUV458774 UEL458770:UER458774 UOH458770:UON458774 UYD458770:UYJ458774 VHZ458770:VIF458774 VRV458770:VSB458774 WBR458770:WBX458774 WLN458770:WLT458774 WVJ458770:WVP458774 B524306:H524310 IX524306:JD524310 ST524306:SZ524310 ACP524306:ACV524310 AML524306:AMR524310 AWH524306:AWN524310 BGD524306:BGJ524310 BPZ524306:BQF524310 BZV524306:CAB524310 CJR524306:CJX524310 CTN524306:CTT524310 DDJ524306:DDP524310 DNF524306:DNL524310 DXB524306:DXH524310 EGX524306:EHD524310 EQT524306:EQZ524310 FAP524306:FAV524310 FKL524306:FKR524310 FUH524306:FUN524310 GED524306:GEJ524310 GNZ524306:GOF524310 GXV524306:GYB524310 HHR524306:HHX524310 HRN524306:HRT524310 IBJ524306:IBP524310 ILF524306:ILL524310 IVB524306:IVH524310 JEX524306:JFD524310 JOT524306:JOZ524310 JYP524306:JYV524310 KIL524306:KIR524310 KSH524306:KSN524310 LCD524306:LCJ524310 LLZ524306:LMF524310 LVV524306:LWB524310 MFR524306:MFX524310 MPN524306:MPT524310 MZJ524306:MZP524310 NJF524306:NJL524310 NTB524306:NTH524310 OCX524306:ODD524310 OMT524306:OMZ524310 OWP524306:OWV524310 PGL524306:PGR524310 PQH524306:PQN524310 QAD524306:QAJ524310 QJZ524306:QKF524310 QTV524306:QUB524310 RDR524306:RDX524310 RNN524306:RNT524310 RXJ524306:RXP524310 SHF524306:SHL524310 SRB524306:SRH524310 TAX524306:TBD524310 TKT524306:TKZ524310 TUP524306:TUV524310 UEL524306:UER524310 UOH524306:UON524310 UYD524306:UYJ524310 VHZ524306:VIF524310 VRV524306:VSB524310 WBR524306:WBX524310 WLN524306:WLT524310 WVJ524306:WVP524310 B589842:H589846 IX589842:JD589846 ST589842:SZ589846 ACP589842:ACV589846 AML589842:AMR589846 AWH589842:AWN589846 BGD589842:BGJ589846 BPZ589842:BQF589846 BZV589842:CAB589846 CJR589842:CJX589846 CTN589842:CTT589846 DDJ589842:DDP589846 DNF589842:DNL589846 DXB589842:DXH589846 EGX589842:EHD589846 EQT589842:EQZ589846 FAP589842:FAV589846 FKL589842:FKR589846 FUH589842:FUN589846 GED589842:GEJ589846 GNZ589842:GOF589846 GXV589842:GYB589846 HHR589842:HHX589846 HRN589842:HRT589846 IBJ589842:IBP589846 ILF589842:ILL589846 IVB589842:IVH589846 JEX589842:JFD589846 JOT589842:JOZ589846 JYP589842:JYV589846 KIL589842:KIR589846 KSH589842:KSN589846 LCD589842:LCJ589846 LLZ589842:LMF589846 LVV589842:LWB589846 MFR589842:MFX589846 MPN589842:MPT589846 MZJ589842:MZP589846 NJF589842:NJL589846 NTB589842:NTH589846 OCX589842:ODD589846 OMT589842:OMZ589846 OWP589842:OWV589846 PGL589842:PGR589846 PQH589842:PQN589846 QAD589842:QAJ589846 QJZ589842:QKF589846 QTV589842:QUB589846 RDR589842:RDX589846 RNN589842:RNT589846 RXJ589842:RXP589846 SHF589842:SHL589846 SRB589842:SRH589846 TAX589842:TBD589846 TKT589842:TKZ589846 TUP589842:TUV589846 UEL589842:UER589846 UOH589842:UON589846 UYD589842:UYJ589846 VHZ589842:VIF589846 VRV589842:VSB589846 WBR589842:WBX589846 WLN589842:WLT589846 WVJ589842:WVP589846 B655378:H655382 IX655378:JD655382 ST655378:SZ655382 ACP655378:ACV655382 AML655378:AMR655382 AWH655378:AWN655382 BGD655378:BGJ655382 BPZ655378:BQF655382 BZV655378:CAB655382 CJR655378:CJX655382 CTN655378:CTT655382 DDJ655378:DDP655382 DNF655378:DNL655382 DXB655378:DXH655382 EGX655378:EHD655382 EQT655378:EQZ655382 FAP655378:FAV655382 FKL655378:FKR655382 FUH655378:FUN655382 GED655378:GEJ655382 GNZ655378:GOF655382 GXV655378:GYB655382 HHR655378:HHX655382 HRN655378:HRT655382 IBJ655378:IBP655382 ILF655378:ILL655382 IVB655378:IVH655382 JEX655378:JFD655382 JOT655378:JOZ655382 JYP655378:JYV655382 KIL655378:KIR655382 KSH655378:KSN655382 LCD655378:LCJ655382 LLZ655378:LMF655382 LVV655378:LWB655382 MFR655378:MFX655382 MPN655378:MPT655382 MZJ655378:MZP655382 NJF655378:NJL655382 NTB655378:NTH655382 OCX655378:ODD655382 OMT655378:OMZ655382 OWP655378:OWV655382 PGL655378:PGR655382 PQH655378:PQN655382 QAD655378:QAJ655382 QJZ655378:QKF655382 QTV655378:QUB655382 RDR655378:RDX655382 RNN655378:RNT655382 RXJ655378:RXP655382 SHF655378:SHL655382 SRB655378:SRH655382 TAX655378:TBD655382 TKT655378:TKZ655382 TUP655378:TUV655382 UEL655378:UER655382 UOH655378:UON655382 UYD655378:UYJ655382 VHZ655378:VIF655382 VRV655378:VSB655382 WBR655378:WBX655382 WLN655378:WLT655382 WVJ655378:WVP655382 B720914:H720918 IX720914:JD720918 ST720914:SZ720918 ACP720914:ACV720918 AML720914:AMR720918 AWH720914:AWN720918 BGD720914:BGJ720918 BPZ720914:BQF720918 BZV720914:CAB720918 CJR720914:CJX720918 CTN720914:CTT720918 DDJ720914:DDP720918 DNF720914:DNL720918 DXB720914:DXH720918 EGX720914:EHD720918 EQT720914:EQZ720918 FAP720914:FAV720918 FKL720914:FKR720918 FUH720914:FUN720918 GED720914:GEJ720918 GNZ720914:GOF720918 GXV720914:GYB720918 HHR720914:HHX720918 HRN720914:HRT720918 IBJ720914:IBP720918 ILF720914:ILL720918 IVB720914:IVH720918 JEX720914:JFD720918 JOT720914:JOZ720918 JYP720914:JYV720918 KIL720914:KIR720918 KSH720914:KSN720918 LCD720914:LCJ720918 LLZ720914:LMF720918 LVV720914:LWB720918 MFR720914:MFX720918 MPN720914:MPT720918 MZJ720914:MZP720918 NJF720914:NJL720918 NTB720914:NTH720918 OCX720914:ODD720918 OMT720914:OMZ720918 OWP720914:OWV720918 PGL720914:PGR720918 PQH720914:PQN720918 QAD720914:QAJ720918 QJZ720914:QKF720918 QTV720914:QUB720918 RDR720914:RDX720918 RNN720914:RNT720918 RXJ720914:RXP720918 SHF720914:SHL720918 SRB720914:SRH720918 TAX720914:TBD720918 TKT720914:TKZ720918 TUP720914:TUV720918 UEL720914:UER720918 UOH720914:UON720918 UYD720914:UYJ720918 VHZ720914:VIF720918 VRV720914:VSB720918 WBR720914:WBX720918 WLN720914:WLT720918 WVJ720914:WVP720918 B786450:H786454 IX786450:JD786454 ST786450:SZ786454 ACP786450:ACV786454 AML786450:AMR786454 AWH786450:AWN786454 BGD786450:BGJ786454 BPZ786450:BQF786454 BZV786450:CAB786454 CJR786450:CJX786454 CTN786450:CTT786454 DDJ786450:DDP786454 DNF786450:DNL786454 DXB786450:DXH786454 EGX786450:EHD786454 EQT786450:EQZ786454 FAP786450:FAV786454 FKL786450:FKR786454 FUH786450:FUN786454 GED786450:GEJ786454 GNZ786450:GOF786454 GXV786450:GYB786454 HHR786450:HHX786454 HRN786450:HRT786454 IBJ786450:IBP786454 ILF786450:ILL786454 IVB786450:IVH786454 JEX786450:JFD786454 JOT786450:JOZ786454 JYP786450:JYV786454 KIL786450:KIR786454 KSH786450:KSN786454 LCD786450:LCJ786454 LLZ786450:LMF786454 LVV786450:LWB786454 MFR786450:MFX786454 MPN786450:MPT786454 MZJ786450:MZP786454 NJF786450:NJL786454 NTB786450:NTH786454 OCX786450:ODD786454 OMT786450:OMZ786454 OWP786450:OWV786454 PGL786450:PGR786454 PQH786450:PQN786454 QAD786450:QAJ786454 QJZ786450:QKF786454 QTV786450:QUB786454 RDR786450:RDX786454 RNN786450:RNT786454 RXJ786450:RXP786454 SHF786450:SHL786454 SRB786450:SRH786454 TAX786450:TBD786454 TKT786450:TKZ786454 TUP786450:TUV786454 UEL786450:UER786454 UOH786450:UON786454 UYD786450:UYJ786454 VHZ786450:VIF786454 VRV786450:VSB786454 WBR786450:WBX786454 WLN786450:WLT786454 WVJ786450:WVP786454 B851986:H851990 IX851986:JD851990 ST851986:SZ851990 ACP851986:ACV851990 AML851986:AMR851990 AWH851986:AWN851990 BGD851986:BGJ851990 BPZ851986:BQF851990 BZV851986:CAB851990 CJR851986:CJX851990 CTN851986:CTT851990 DDJ851986:DDP851990 DNF851986:DNL851990 DXB851986:DXH851990 EGX851986:EHD851990 EQT851986:EQZ851990 FAP851986:FAV851990 FKL851986:FKR851990 FUH851986:FUN851990 GED851986:GEJ851990 GNZ851986:GOF851990 GXV851986:GYB851990 HHR851986:HHX851990 HRN851986:HRT851990 IBJ851986:IBP851990 ILF851986:ILL851990 IVB851986:IVH851990 JEX851986:JFD851990 JOT851986:JOZ851990 JYP851986:JYV851990 KIL851986:KIR851990 KSH851986:KSN851990 LCD851986:LCJ851990 LLZ851986:LMF851990 LVV851986:LWB851990 MFR851986:MFX851990 MPN851986:MPT851990 MZJ851986:MZP851990 NJF851986:NJL851990 NTB851986:NTH851990 OCX851986:ODD851990 OMT851986:OMZ851990 OWP851986:OWV851990 PGL851986:PGR851990 PQH851986:PQN851990 QAD851986:QAJ851990 QJZ851986:QKF851990 QTV851986:QUB851990 RDR851986:RDX851990 RNN851986:RNT851990 RXJ851986:RXP851990 SHF851986:SHL851990 SRB851986:SRH851990 TAX851986:TBD851990 TKT851986:TKZ851990 TUP851986:TUV851990 UEL851986:UER851990 UOH851986:UON851990 UYD851986:UYJ851990 VHZ851986:VIF851990 VRV851986:VSB851990 WBR851986:WBX851990 WLN851986:WLT851990 WVJ851986:WVP851990 B917522:H917526 IX917522:JD917526 ST917522:SZ917526 ACP917522:ACV917526 AML917522:AMR917526 AWH917522:AWN917526 BGD917522:BGJ917526 BPZ917522:BQF917526 BZV917522:CAB917526 CJR917522:CJX917526 CTN917522:CTT917526 DDJ917522:DDP917526 DNF917522:DNL917526 DXB917522:DXH917526 EGX917522:EHD917526 EQT917522:EQZ917526 FAP917522:FAV917526 FKL917522:FKR917526 FUH917522:FUN917526 GED917522:GEJ917526 GNZ917522:GOF917526 GXV917522:GYB917526 HHR917522:HHX917526 HRN917522:HRT917526 IBJ917522:IBP917526 ILF917522:ILL917526 IVB917522:IVH917526 JEX917522:JFD917526 JOT917522:JOZ917526 JYP917522:JYV917526 KIL917522:KIR917526 KSH917522:KSN917526 LCD917522:LCJ917526 LLZ917522:LMF917526 LVV917522:LWB917526 MFR917522:MFX917526 MPN917522:MPT917526 MZJ917522:MZP917526 NJF917522:NJL917526 NTB917522:NTH917526 OCX917522:ODD917526 OMT917522:OMZ917526 OWP917522:OWV917526 PGL917522:PGR917526 PQH917522:PQN917526 QAD917522:QAJ917526 QJZ917522:QKF917526 QTV917522:QUB917526 RDR917522:RDX917526 RNN917522:RNT917526 RXJ917522:RXP917526 SHF917522:SHL917526 SRB917522:SRH917526 TAX917522:TBD917526 TKT917522:TKZ917526 TUP917522:TUV917526 UEL917522:UER917526 UOH917522:UON917526 UYD917522:UYJ917526 VHZ917522:VIF917526 VRV917522:VSB917526 WBR917522:WBX917526 WLN917522:WLT917526 WVJ917522:WVP917526 B983058:H983062 IX983058:JD983062 ST983058:SZ983062 ACP983058:ACV983062 AML983058:AMR983062 AWH983058:AWN983062 BGD983058:BGJ983062 BPZ983058:BQF983062 BZV983058:CAB983062 CJR983058:CJX983062 CTN983058:CTT983062 DDJ983058:DDP983062 DNF983058:DNL983062 DXB983058:DXH983062 EGX983058:EHD983062 EQT983058:EQZ983062 FAP983058:FAV983062 FKL983058:FKR983062 FUH983058:FUN983062 GED983058:GEJ983062 GNZ983058:GOF983062 GXV983058:GYB983062 HHR983058:HHX983062 HRN983058:HRT983062 IBJ983058:IBP983062 ILF983058:ILL983062 IVB983058:IVH983062 JEX983058:JFD983062 JOT983058:JOZ983062 JYP983058:JYV983062 KIL983058:KIR983062 KSH983058:KSN983062 LCD983058:LCJ983062 LLZ983058:LMF983062 LVV983058:LWB983062 MFR983058:MFX983062 MPN983058:MPT983062 MZJ983058:MZP983062 NJF983058:NJL983062 NTB983058:NTH983062 OCX983058:ODD983062 OMT983058:OMZ983062 OWP983058:OWV983062 PGL983058:PGR983062 PQH983058:PQN983062 QAD983058:QAJ983062 QJZ983058:QKF983062 QTV983058:QUB983062 RDR983058:RDX983062 RNN983058:RNT983062 RXJ983058:RXP983062 SHF983058:SHL983062 SRB983058:SRH983062 TAX983058:TBD983062 TKT983058:TKZ983062 TUP983058:TUV983062 UEL983058:UER983062 UOH983058:UON983062 UYD983058:UYJ983062 VHZ983058:VIF983062 VRV983058:VSB983062 WBR983058:WBX983062 WLN983058:WLT983062 WVJ983058:WVP983062">
      <formula1>ImpactIndInCmp</formula1>
    </dataValidation>
    <dataValidation type="list" allowBlank="1" showInputMessage="1" showErrorMessage="1" sqref="J66:J85 WVR983106:WVR983125 WLV983106:WLV983125 WBZ983106:WBZ983125 VSD983106:VSD983125 VIH983106:VIH983125 UYL983106:UYL983125 UOP983106:UOP983125 UET983106:UET983125 TUX983106:TUX983125 TLB983106:TLB983125 TBF983106:TBF983125 SRJ983106:SRJ983125 SHN983106:SHN983125 RXR983106:RXR983125 RNV983106:RNV983125 RDZ983106:RDZ983125 QUD983106:QUD983125 QKH983106:QKH983125 QAL983106:QAL983125 PQP983106:PQP983125 PGT983106:PGT983125 OWX983106:OWX983125 ONB983106:ONB983125 ODF983106:ODF983125 NTJ983106:NTJ983125 NJN983106:NJN983125 MZR983106:MZR983125 MPV983106:MPV983125 MFZ983106:MFZ983125 LWD983106:LWD983125 LMH983106:LMH983125 LCL983106:LCL983125 KSP983106:KSP983125 KIT983106:KIT983125 JYX983106:JYX983125 JPB983106:JPB983125 JFF983106:JFF983125 IVJ983106:IVJ983125 ILN983106:ILN983125 IBR983106:IBR983125 HRV983106:HRV983125 HHZ983106:HHZ983125 GYD983106:GYD983125 GOH983106:GOH983125 GEL983106:GEL983125 FUP983106:FUP983125 FKT983106:FKT983125 FAX983106:FAX983125 ERB983106:ERB983125 EHF983106:EHF983125 DXJ983106:DXJ983125 DNN983106:DNN983125 DDR983106:DDR983125 CTV983106:CTV983125 CJZ983106:CJZ983125 CAD983106:CAD983125 BQH983106:BQH983125 BGL983106:BGL983125 AWP983106:AWP983125 AMT983106:AMT983125 ACX983106:ACX983125 TB983106:TB983125 JF983106:JF983125 J983106:J983125 WVR917570:WVR917589 WLV917570:WLV917589 WBZ917570:WBZ917589 VSD917570:VSD917589 VIH917570:VIH917589 UYL917570:UYL917589 UOP917570:UOP917589 UET917570:UET917589 TUX917570:TUX917589 TLB917570:TLB917589 TBF917570:TBF917589 SRJ917570:SRJ917589 SHN917570:SHN917589 RXR917570:RXR917589 RNV917570:RNV917589 RDZ917570:RDZ917589 QUD917570:QUD917589 QKH917570:QKH917589 QAL917570:QAL917589 PQP917570:PQP917589 PGT917570:PGT917589 OWX917570:OWX917589 ONB917570:ONB917589 ODF917570:ODF917589 NTJ917570:NTJ917589 NJN917570:NJN917589 MZR917570:MZR917589 MPV917570:MPV917589 MFZ917570:MFZ917589 LWD917570:LWD917589 LMH917570:LMH917589 LCL917570:LCL917589 KSP917570:KSP917589 KIT917570:KIT917589 JYX917570:JYX917589 JPB917570:JPB917589 JFF917570:JFF917589 IVJ917570:IVJ917589 ILN917570:ILN917589 IBR917570:IBR917589 HRV917570:HRV917589 HHZ917570:HHZ917589 GYD917570:GYD917589 GOH917570:GOH917589 GEL917570:GEL917589 FUP917570:FUP917589 FKT917570:FKT917589 FAX917570:FAX917589 ERB917570:ERB917589 EHF917570:EHF917589 DXJ917570:DXJ917589 DNN917570:DNN917589 DDR917570:DDR917589 CTV917570:CTV917589 CJZ917570:CJZ917589 CAD917570:CAD917589 BQH917570:BQH917589 BGL917570:BGL917589 AWP917570:AWP917589 AMT917570:AMT917589 ACX917570:ACX917589 TB917570:TB917589 JF917570:JF917589 J917570:J917589 WVR852034:WVR852053 WLV852034:WLV852053 WBZ852034:WBZ852053 VSD852034:VSD852053 VIH852034:VIH852053 UYL852034:UYL852053 UOP852034:UOP852053 UET852034:UET852053 TUX852034:TUX852053 TLB852034:TLB852053 TBF852034:TBF852053 SRJ852034:SRJ852053 SHN852034:SHN852053 RXR852034:RXR852053 RNV852034:RNV852053 RDZ852034:RDZ852053 QUD852034:QUD852053 QKH852034:QKH852053 QAL852034:QAL852053 PQP852034:PQP852053 PGT852034:PGT852053 OWX852034:OWX852053 ONB852034:ONB852053 ODF852034:ODF852053 NTJ852034:NTJ852053 NJN852034:NJN852053 MZR852034:MZR852053 MPV852034:MPV852053 MFZ852034:MFZ852053 LWD852034:LWD852053 LMH852034:LMH852053 LCL852034:LCL852053 KSP852034:KSP852053 KIT852034:KIT852053 JYX852034:JYX852053 JPB852034:JPB852053 JFF852034:JFF852053 IVJ852034:IVJ852053 ILN852034:ILN852053 IBR852034:IBR852053 HRV852034:HRV852053 HHZ852034:HHZ852053 GYD852034:GYD852053 GOH852034:GOH852053 GEL852034:GEL852053 FUP852034:FUP852053 FKT852034:FKT852053 FAX852034:FAX852053 ERB852034:ERB852053 EHF852034:EHF852053 DXJ852034:DXJ852053 DNN852034:DNN852053 DDR852034:DDR852053 CTV852034:CTV852053 CJZ852034:CJZ852053 CAD852034:CAD852053 BQH852034:BQH852053 BGL852034:BGL852053 AWP852034:AWP852053 AMT852034:AMT852053 ACX852034:ACX852053 TB852034:TB852053 JF852034:JF852053 J852034:J852053 WVR786498:WVR786517 WLV786498:WLV786517 WBZ786498:WBZ786517 VSD786498:VSD786517 VIH786498:VIH786517 UYL786498:UYL786517 UOP786498:UOP786517 UET786498:UET786517 TUX786498:TUX786517 TLB786498:TLB786517 TBF786498:TBF786517 SRJ786498:SRJ786517 SHN786498:SHN786517 RXR786498:RXR786517 RNV786498:RNV786517 RDZ786498:RDZ786517 QUD786498:QUD786517 QKH786498:QKH786517 QAL786498:QAL786517 PQP786498:PQP786517 PGT786498:PGT786517 OWX786498:OWX786517 ONB786498:ONB786517 ODF786498:ODF786517 NTJ786498:NTJ786517 NJN786498:NJN786517 MZR786498:MZR786517 MPV786498:MPV786517 MFZ786498:MFZ786517 LWD786498:LWD786517 LMH786498:LMH786517 LCL786498:LCL786517 KSP786498:KSP786517 KIT786498:KIT786517 JYX786498:JYX786517 JPB786498:JPB786517 JFF786498:JFF786517 IVJ786498:IVJ786517 ILN786498:ILN786517 IBR786498:IBR786517 HRV786498:HRV786517 HHZ786498:HHZ786517 GYD786498:GYD786517 GOH786498:GOH786517 GEL786498:GEL786517 FUP786498:FUP786517 FKT786498:FKT786517 FAX786498:FAX786517 ERB786498:ERB786517 EHF786498:EHF786517 DXJ786498:DXJ786517 DNN786498:DNN786517 DDR786498:DDR786517 CTV786498:CTV786517 CJZ786498:CJZ786517 CAD786498:CAD786517 BQH786498:BQH786517 BGL786498:BGL786517 AWP786498:AWP786517 AMT786498:AMT786517 ACX786498:ACX786517 TB786498:TB786517 JF786498:JF786517 J786498:J786517 WVR720962:WVR720981 WLV720962:WLV720981 WBZ720962:WBZ720981 VSD720962:VSD720981 VIH720962:VIH720981 UYL720962:UYL720981 UOP720962:UOP720981 UET720962:UET720981 TUX720962:TUX720981 TLB720962:TLB720981 TBF720962:TBF720981 SRJ720962:SRJ720981 SHN720962:SHN720981 RXR720962:RXR720981 RNV720962:RNV720981 RDZ720962:RDZ720981 QUD720962:QUD720981 QKH720962:QKH720981 QAL720962:QAL720981 PQP720962:PQP720981 PGT720962:PGT720981 OWX720962:OWX720981 ONB720962:ONB720981 ODF720962:ODF720981 NTJ720962:NTJ720981 NJN720962:NJN720981 MZR720962:MZR720981 MPV720962:MPV720981 MFZ720962:MFZ720981 LWD720962:LWD720981 LMH720962:LMH720981 LCL720962:LCL720981 KSP720962:KSP720981 KIT720962:KIT720981 JYX720962:JYX720981 JPB720962:JPB720981 JFF720962:JFF720981 IVJ720962:IVJ720981 ILN720962:ILN720981 IBR720962:IBR720981 HRV720962:HRV720981 HHZ720962:HHZ720981 GYD720962:GYD720981 GOH720962:GOH720981 GEL720962:GEL720981 FUP720962:FUP720981 FKT720962:FKT720981 FAX720962:FAX720981 ERB720962:ERB720981 EHF720962:EHF720981 DXJ720962:DXJ720981 DNN720962:DNN720981 DDR720962:DDR720981 CTV720962:CTV720981 CJZ720962:CJZ720981 CAD720962:CAD720981 BQH720962:BQH720981 BGL720962:BGL720981 AWP720962:AWP720981 AMT720962:AMT720981 ACX720962:ACX720981 TB720962:TB720981 JF720962:JF720981 J720962:J720981 WVR655426:WVR655445 WLV655426:WLV655445 WBZ655426:WBZ655445 VSD655426:VSD655445 VIH655426:VIH655445 UYL655426:UYL655445 UOP655426:UOP655445 UET655426:UET655445 TUX655426:TUX655445 TLB655426:TLB655445 TBF655426:TBF655445 SRJ655426:SRJ655445 SHN655426:SHN655445 RXR655426:RXR655445 RNV655426:RNV655445 RDZ655426:RDZ655445 QUD655426:QUD655445 QKH655426:QKH655445 QAL655426:QAL655445 PQP655426:PQP655445 PGT655426:PGT655445 OWX655426:OWX655445 ONB655426:ONB655445 ODF655426:ODF655445 NTJ655426:NTJ655445 NJN655426:NJN655445 MZR655426:MZR655445 MPV655426:MPV655445 MFZ655426:MFZ655445 LWD655426:LWD655445 LMH655426:LMH655445 LCL655426:LCL655445 KSP655426:KSP655445 KIT655426:KIT655445 JYX655426:JYX655445 JPB655426:JPB655445 JFF655426:JFF655445 IVJ655426:IVJ655445 ILN655426:ILN655445 IBR655426:IBR655445 HRV655426:HRV655445 HHZ655426:HHZ655445 GYD655426:GYD655445 GOH655426:GOH655445 GEL655426:GEL655445 FUP655426:FUP655445 FKT655426:FKT655445 FAX655426:FAX655445 ERB655426:ERB655445 EHF655426:EHF655445 DXJ655426:DXJ655445 DNN655426:DNN655445 DDR655426:DDR655445 CTV655426:CTV655445 CJZ655426:CJZ655445 CAD655426:CAD655445 BQH655426:BQH655445 BGL655426:BGL655445 AWP655426:AWP655445 AMT655426:AMT655445 ACX655426:ACX655445 TB655426:TB655445 JF655426:JF655445 J655426:J655445 WVR589890:WVR589909 WLV589890:WLV589909 WBZ589890:WBZ589909 VSD589890:VSD589909 VIH589890:VIH589909 UYL589890:UYL589909 UOP589890:UOP589909 UET589890:UET589909 TUX589890:TUX589909 TLB589890:TLB589909 TBF589890:TBF589909 SRJ589890:SRJ589909 SHN589890:SHN589909 RXR589890:RXR589909 RNV589890:RNV589909 RDZ589890:RDZ589909 QUD589890:QUD589909 QKH589890:QKH589909 QAL589890:QAL589909 PQP589890:PQP589909 PGT589890:PGT589909 OWX589890:OWX589909 ONB589890:ONB589909 ODF589890:ODF589909 NTJ589890:NTJ589909 NJN589890:NJN589909 MZR589890:MZR589909 MPV589890:MPV589909 MFZ589890:MFZ589909 LWD589890:LWD589909 LMH589890:LMH589909 LCL589890:LCL589909 KSP589890:KSP589909 KIT589890:KIT589909 JYX589890:JYX589909 JPB589890:JPB589909 JFF589890:JFF589909 IVJ589890:IVJ589909 ILN589890:ILN589909 IBR589890:IBR589909 HRV589890:HRV589909 HHZ589890:HHZ589909 GYD589890:GYD589909 GOH589890:GOH589909 GEL589890:GEL589909 FUP589890:FUP589909 FKT589890:FKT589909 FAX589890:FAX589909 ERB589890:ERB589909 EHF589890:EHF589909 DXJ589890:DXJ589909 DNN589890:DNN589909 DDR589890:DDR589909 CTV589890:CTV589909 CJZ589890:CJZ589909 CAD589890:CAD589909 BQH589890:BQH589909 BGL589890:BGL589909 AWP589890:AWP589909 AMT589890:AMT589909 ACX589890:ACX589909 TB589890:TB589909 JF589890:JF589909 J589890:J589909 WVR524354:WVR524373 WLV524354:WLV524373 WBZ524354:WBZ524373 VSD524354:VSD524373 VIH524354:VIH524373 UYL524354:UYL524373 UOP524354:UOP524373 UET524354:UET524373 TUX524354:TUX524373 TLB524354:TLB524373 TBF524354:TBF524373 SRJ524354:SRJ524373 SHN524354:SHN524373 RXR524354:RXR524373 RNV524354:RNV524373 RDZ524354:RDZ524373 QUD524354:QUD524373 QKH524354:QKH524373 QAL524354:QAL524373 PQP524354:PQP524373 PGT524354:PGT524373 OWX524354:OWX524373 ONB524354:ONB524373 ODF524354:ODF524373 NTJ524354:NTJ524373 NJN524354:NJN524373 MZR524354:MZR524373 MPV524354:MPV524373 MFZ524354:MFZ524373 LWD524354:LWD524373 LMH524354:LMH524373 LCL524354:LCL524373 KSP524354:KSP524373 KIT524354:KIT524373 JYX524354:JYX524373 JPB524354:JPB524373 JFF524354:JFF524373 IVJ524354:IVJ524373 ILN524354:ILN524373 IBR524354:IBR524373 HRV524354:HRV524373 HHZ524354:HHZ524373 GYD524354:GYD524373 GOH524354:GOH524373 GEL524354:GEL524373 FUP524354:FUP524373 FKT524354:FKT524373 FAX524354:FAX524373 ERB524354:ERB524373 EHF524354:EHF524373 DXJ524354:DXJ524373 DNN524354:DNN524373 DDR524354:DDR524373 CTV524354:CTV524373 CJZ524354:CJZ524373 CAD524354:CAD524373 BQH524354:BQH524373 BGL524354:BGL524373 AWP524354:AWP524373 AMT524354:AMT524373 ACX524354:ACX524373 TB524354:TB524373 JF524354:JF524373 J524354:J524373 WVR458818:WVR458837 WLV458818:WLV458837 WBZ458818:WBZ458837 VSD458818:VSD458837 VIH458818:VIH458837 UYL458818:UYL458837 UOP458818:UOP458837 UET458818:UET458837 TUX458818:TUX458837 TLB458818:TLB458837 TBF458818:TBF458837 SRJ458818:SRJ458837 SHN458818:SHN458837 RXR458818:RXR458837 RNV458818:RNV458837 RDZ458818:RDZ458837 QUD458818:QUD458837 QKH458818:QKH458837 QAL458818:QAL458837 PQP458818:PQP458837 PGT458818:PGT458837 OWX458818:OWX458837 ONB458818:ONB458837 ODF458818:ODF458837 NTJ458818:NTJ458837 NJN458818:NJN458837 MZR458818:MZR458837 MPV458818:MPV458837 MFZ458818:MFZ458837 LWD458818:LWD458837 LMH458818:LMH458837 LCL458818:LCL458837 KSP458818:KSP458837 KIT458818:KIT458837 JYX458818:JYX458837 JPB458818:JPB458837 JFF458818:JFF458837 IVJ458818:IVJ458837 ILN458818:ILN458837 IBR458818:IBR458837 HRV458818:HRV458837 HHZ458818:HHZ458837 GYD458818:GYD458837 GOH458818:GOH458837 GEL458818:GEL458837 FUP458818:FUP458837 FKT458818:FKT458837 FAX458818:FAX458837 ERB458818:ERB458837 EHF458818:EHF458837 DXJ458818:DXJ458837 DNN458818:DNN458837 DDR458818:DDR458837 CTV458818:CTV458837 CJZ458818:CJZ458837 CAD458818:CAD458837 BQH458818:BQH458837 BGL458818:BGL458837 AWP458818:AWP458837 AMT458818:AMT458837 ACX458818:ACX458837 TB458818:TB458837 JF458818:JF458837 J458818:J458837 WVR393282:WVR393301 WLV393282:WLV393301 WBZ393282:WBZ393301 VSD393282:VSD393301 VIH393282:VIH393301 UYL393282:UYL393301 UOP393282:UOP393301 UET393282:UET393301 TUX393282:TUX393301 TLB393282:TLB393301 TBF393282:TBF393301 SRJ393282:SRJ393301 SHN393282:SHN393301 RXR393282:RXR393301 RNV393282:RNV393301 RDZ393282:RDZ393301 QUD393282:QUD393301 QKH393282:QKH393301 QAL393282:QAL393301 PQP393282:PQP393301 PGT393282:PGT393301 OWX393282:OWX393301 ONB393282:ONB393301 ODF393282:ODF393301 NTJ393282:NTJ393301 NJN393282:NJN393301 MZR393282:MZR393301 MPV393282:MPV393301 MFZ393282:MFZ393301 LWD393282:LWD393301 LMH393282:LMH393301 LCL393282:LCL393301 KSP393282:KSP393301 KIT393282:KIT393301 JYX393282:JYX393301 JPB393282:JPB393301 JFF393282:JFF393301 IVJ393282:IVJ393301 ILN393282:ILN393301 IBR393282:IBR393301 HRV393282:HRV393301 HHZ393282:HHZ393301 GYD393282:GYD393301 GOH393282:GOH393301 GEL393282:GEL393301 FUP393282:FUP393301 FKT393282:FKT393301 FAX393282:FAX393301 ERB393282:ERB393301 EHF393282:EHF393301 DXJ393282:DXJ393301 DNN393282:DNN393301 DDR393282:DDR393301 CTV393282:CTV393301 CJZ393282:CJZ393301 CAD393282:CAD393301 BQH393282:BQH393301 BGL393282:BGL393301 AWP393282:AWP393301 AMT393282:AMT393301 ACX393282:ACX393301 TB393282:TB393301 JF393282:JF393301 J393282:J393301 WVR327746:WVR327765 WLV327746:WLV327765 WBZ327746:WBZ327765 VSD327746:VSD327765 VIH327746:VIH327765 UYL327746:UYL327765 UOP327746:UOP327765 UET327746:UET327765 TUX327746:TUX327765 TLB327746:TLB327765 TBF327746:TBF327765 SRJ327746:SRJ327765 SHN327746:SHN327765 RXR327746:RXR327765 RNV327746:RNV327765 RDZ327746:RDZ327765 QUD327746:QUD327765 QKH327746:QKH327765 QAL327746:QAL327765 PQP327746:PQP327765 PGT327746:PGT327765 OWX327746:OWX327765 ONB327746:ONB327765 ODF327746:ODF327765 NTJ327746:NTJ327765 NJN327746:NJN327765 MZR327746:MZR327765 MPV327746:MPV327765 MFZ327746:MFZ327765 LWD327746:LWD327765 LMH327746:LMH327765 LCL327746:LCL327765 KSP327746:KSP327765 KIT327746:KIT327765 JYX327746:JYX327765 JPB327746:JPB327765 JFF327746:JFF327765 IVJ327746:IVJ327765 ILN327746:ILN327765 IBR327746:IBR327765 HRV327746:HRV327765 HHZ327746:HHZ327765 GYD327746:GYD327765 GOH327746:GOH327765 GEL327746:GEL327765 FUP327746:FUP327765 FKT327746:FKT327765 FAX327746:FAX327765 ERB327746:ERB327765 EHF327746:EHF327765 DXJ327746:DXJ327765 DNN327746:DNN327765 DDR327746:DDR327765 CTV327746:CTV327765 CJZ327746:CJZ327765 CAD327746:CAD327765 BQH327746:BQH327765 BGL327746:BGL327765 AWP327746:AWP327765 AMT327746:AMT327765 ACX327746:ACX327765 TB327746:TB327765 JF327746:JF327765 J327746:J327765 WVR262210:WVR262229 WLV262210:WLV262229 WBZ262210:WBZ262229 VSD262210:VSD262229 VIH262210:VIH262229 UYL262210:UYL262229 UOP262210:UOP262229 UET262210:UET262229 TUX262210:TUX262229 TLB262210:TLB262229 TBF262210:TBF262229 SRJ262210:SRJ262229 SHN262210:SHN262229 RXR262210:RXR262229 RNV262210:RNV262229 RDZ262210:RDZ262229 QUD262210:QUD262229 QKH262210:QKH262229 QAL262210:QAL262229 PQP262210:PQP262229 PGT262210:PGT262229 OWX262210:OWX262229 ONB262210:ONB262229 ODF262210:ODF262229 NTJ262210:NTJ262229 NJN262210:NJN262229 MZR262210:MZR262229 MPV262210:MPV262229 MFZ262210:MFZ262229 LWD262210:LWD262229 LMH262210:LMH262229 LCL262210:LCL262229 KSP262210:KSP262229 KIT262210:KIT262229 JYX262210:JYX262229 JPB262210:JPB262229 JFF262210:JFF262229 IVJ262210:IVJ262229 ILN262210:ILN262229 IBR262210:IBR262229 HRV262210:HRV262229 HHZ262210:HHZ262229 GYD262210:GYD262229 GOH262210:GOH262229 GEL262210:GEL262229 FUP262210:FUP262229 FKT262210:FKT262229 FAX262210:FAX262229 ERB262210:ERB262229 EHF262210:EHF262229 DXJ262210:DXJ262229 DNN262210:DNN262229 DDR262210:DDR262229 CTV262210:CTV262229 CJZ262210:CJZ262229 CAD262210:CAD262229 BQH262210:BQH262229 BGL262210:BGL262229 AWP262210:AWP262229 AMT262210:AMT262229 ACX262210:ACX262229 TB262210:TB262229 JF262210:JF262229 J262210:J262229 WVR196674:WVR196693 WLV196674:WLV196693 WBZ196674:WBZ196693 VSD196674:VSD196693 VIH196674:VIH196693 UYL196674:UYL196693 UOP196674:UOP196693 UET196674:UET196693 TUX196674:TUX196693 TLB196674:TLB196693 TBF196674:TBF196693 SRJ196674:SRJ196693 SHN196674:SHN196693 RXR196674:RXR196693 RNV196674:RNV196693 RDZ196674:RDZ196693 QUD196674:QUD196693 QKH196674:QKH196693 QAL196674:QAL196693 PQP196674:PQP196693 PGT196674:PGT196693 OWX196674:OWX196693 ONB196674:ONB196693 ODF196674:ODF196693 NTJ196674:NTJ196693 NJN196674:NJN196693 MZR196674:MZR196693 MPV196674:MPV196693 MFZ196674:MFZ196693 LWD196674:LWD196693 LMH196674:LMH196693 LCL196674:LCL196693 KSP196674:KSP196693 KIT196674:KIT196693 JYX196674:JYX196693 JPB196674:JPB196693 JFF196674:JFF196693 IVJ196674:IVJ196693 ILN196674:ILN196693 IBR196674:IBR196693 HRV196674:HRV196693 HHZ196674:HHZ196693 GYD196674:GYD196693 GOH196674:GOH196693 GEL196674:GEL196693 FUP196674:FUP196693 FKT196674:FKT196693 FAX196674:FAX196693 ERB196674:ERB196693 EHF196674:EHF196693 DXJ196674:DXJ196693 DNN196674:DNN196693 DDR196674:DDR196693 CTV196674:CTV196693 CJZ196674:CJZ196693 CAD196674:CAD196693 BQH196674:BQH196693 BGL196674:BGL196693 AWP196674:AWP196693 AMT196674:AMT196693 ACX196674:ACX196693 TB196674:TB196693 JF196674:JF196693 J196674:J196693 WVR131138:WVR131157 WLV131138:WLV131157 WBZ131138:WBZ131157 VSD131138:VSD131157 VIH131138:VIH131157 UYL131138:UYL131157 UOP131138:UOP131157 UET131138:UET131157 TUX131138:TUX131157 TLB131138:TLB131157 TBF131138:TBF131157 SRJ131138:SRJ131157 SHN131138:SHN131157 RXR131138:RXR131157 RNV131138:RNV131157 RDZ131138:RDZ131157 QUD131138:QUD131157 QKH131138:QKH131157 QAL131138:QAL131157 PQP131138:PQP131157 PGT131138:PGT131157 OWX131138:OWX131157 ONB131138:ONB131157 ODF131138:ODF131157 NTJ131138:NTJ131157 NJN131138:NJN131157 MZR131138:MZR131157 MPV131138:MPV131157 MFZ131138:MFZ131157 LWD131138:LWD131157 LMH131138:LMH131157 LCL131138:LCL131157 KSP131138:KSP131157 KIT131138:KIT131157 JYX131138:JYX131157 JPB131138:JPB131157 JFF131138:JFF131157 IVJ131138:IVJ131157 ILN131138:ILN131157 IBR131138:IBR131157 HRV131138:HRV131157 HHZ131138:HHZ131157 GYD131138:GYD131157 GOH131138:GOH131157 GEL131138:GEL131157 FUP131138:FUP131157 FKT131138:FKT131157 FAX131138:FAX131157 ERB131138:ERB131157 EHF131138:EHF131157 DXJ131138:DXJ131157 DNN131138:DNN131157 DDR131138:DDR131157 CTV131138:CTV131157 CJZ131138:CJZ131157 CAD131138:CAD131157 BQH131138:BQH131157 BGL131138:BGL131157 AWP131138:AWP131157 AMT131138:AMT131157 ACX131138:ACX131157 TB131138:TB131157 JF131138:JF131157 J131138:J131157 WVR65602:WVR65621 WLV65602:WLV65621 WBZ65602:WBZ65621 VSD65602:VSD65621 VIH65602:VIH65621 UYL65602:UYL65621 UOP65602:UOP65621 UET65602:UET65621 TUX65602:TUX65621 TLB65602:TLB65621 TBF65602:TBF65621 SRJ65602:SRJ65621 SHN65602:SHN65621 RXR65602:RXR65621 RNV65602:RNV65621 RDZ65602:RDZ65621 QUD65602:QUD65621 QKH65602:QKH65621 QAL65602:QAL65621 PQP65602:PQP65621 PGT65602:PGT65621 OWX65602:OWX65621 ONB65602:ONB65621 ODF65602:ODF65621 NTJ65602:NTJ65621 NJN65602:NJN65621 MZR65602:MZR65621 MPV65602:MPV65621 MFZ65602:MFZ65621 LWD65602:LWD65621 LMH65602:LMH65621 LCL65602:LCL65621 KSP65602:KSP65621 KIT65602:KIT65621 JYX65602:JYX65621 JPB65602:JPB65621 JFF65602:JFF65621 IVJ65602:IVJ65621 ILN65602:ILN65621 IBR65602:IBR65621 HRV65602:HRV65621 HHZ65602:HHZ65621 GYD65602:GYD65621 GOH65602:GOH65621 GEL65602:GEL65621 FUP65602:FUP65621 FKT65602:FKT65621 FAX65602:FAX65621 ERB65602:ERB65621 EHF65602:EHF65621 DXJ65602:DXJ65621 DNN65602:DNN65621 DDR65602:DDR65621 CTV65602:CTV65621 CJZ65602:CJZ65621 CAD65602:CAD65621 BQH65602:BQH65621 BGL65602:BGL65621 AWP65602:AWP65621 AMT65602:AMT65621 ACX65602:ACX65621 TB65602:TB65621 JF65602:JF65621 J65602:J65621 WVR66:WVR85 WLV66:WLV85 WBZ66:WBZ85 VSD66:VSD85 VIH66:VIH85 UYL66:UYL85 UOP66:UOP85 UET66:UET85 TUX66:TUX85 TLB66:TLB85 TBF66:TBF85 SRJ66:SRJ85 SHN66:SHN85 RXR66:RXR85 RNV66:RNV85 RDZ66:RDZ85 QUD66:QUD85 QKH66:QKH85 QAL66:QAL85 PQP66:PQP85 PGT66:PGT85 OWX66:OWX85 ONB66:ONB85 ODF66:ODF85 NTJ66:NTJ85 NJN66:NJN85 MZR66:MZR85 MPV66:MPV85 MFZ66:MFZ85 LWD66:LWD85 LMH66:LMH85 LCL66:LCL85 KSP66:KSP85 KIT66:KIT85 JYX66:JYX85 JPB66:JPB85 JFF66:JFF85 IVJ66:IVJ85 ILN66:ILN85 IBR66:IBR85 HRV66:HRV85 HHZ66:HHZ85 GYD66:GYD85 GOH66:GOH85 GEL66:GEL85 FUP66:FUP85 FKT66:FKT85 FAX66:FAX85 ERB66:ERB85 EHF66:EHF85 DXJ66:DXJ85 DNN66:DNN85 DDR66:DDR85 CTV66:CTV85 CJZ66:CJZ85 CAD66:CAD85 BQH66:BQH85 BGL66:BGL85 AWP66:AWP85 AMT66:AMT85 ACX66:ACX85 TB66:TB85 JF66:JF85">
      <formula1>$S$4:$S$7</formula1>
    </dataValidation>
    <dataValidation type="list" allowBlank="1" showInputMessage="1" sqref="D50:D61 WVL983090:WVL983101 WLP983090:WLP983101 WBT983090:WBT983101 VRX983090:VRX983101 VIB983090:VIB983101 UYF983090:UYF983101 UOJ983090:UOJ983101 UEN983090:UEN983101 TUR983090:TUR983101 TKV983090:TKV983101 TAZ983090:TAZ983101 SRD983090:SRD983101 SHH983090:SHH983101 RXL983090:RXL983101 RNP983090:RNP983101 RDT983090:RDT983101 QTX983090:QTX983101 QKB983090:QKB983101 QAF983090:QAF983101 PQJ983090:PQJ983101 PGN983090:PGN983101 OWR983090:OWR983101 OMV983090:OMV983101 OCZ983090:OCZ983101 NTD983090:NTD983101 NJH983090:NJH983101 MZL983090:MZL983101 MPP983090:MPP983101 MFT983090:MFT983101 LVX983090:LVX983101 LMB983090:LMB983101 LCF983090:LCF983101 KSJ983090:KSJ983101 KIN983090:KIN983101 JYR983090:JYR983101 JOV983090:JOV983101 JEZ983090:JEZ983101 IVD983090:IVD983101 ILH983090:ILH983101 IBL983090:IBL983101 HRP983090:HRP983101 HHT983090:HHT983101 GXX983090:GXX983101 GOB983090:GOB983101 GEF983090:GEF983101 FUJ983090:FUJ983101 FKN983090:FKN983101 FAR983090:FAR983101 EQV983090:EQV983101 EGZ983090:EGZ983101 DXD983090:DXD983101 DNH983090:DNH983101 DDL983090:DDL983101 CTP983090:CTP983101 CJT983090:CJT983101 BZX983090:BZX983101 BQB983090:BQB983101 BGF983090:BGF983101 AWJ983090:AWJ983101 AMN983090:AMN983101 ACR983090:ACR983101 SV983090:SV983101 IZ983090:IZ983101 D983090:D983101 WVL917554:WVL917565 WLP917554:WLP917565 WBT917554:WBT917565 VRX917554:VRX917565 VIB917554:VIB917565 UYF917554:UYF917565 UOJ917554:UOJ917565 UEN917554:UEN917565 TUR917554:TUR917565 TKV917554:TKV917565 TAZ917554:TAZ917565 SRD917554:SRD917565 SHH917554:SHH917565 RXL917554:RXL917565 RNP917554:RNP917565 RDT917554:RDT917565 QTX917554:QTX917565 QKB917554:QKB917565 QAF917554:QAF917565 PQJ917554:PQJ917565 PGN917554:PGN917565 OWR917554:OWR917565 OMV917554:OMV917565 OCZ917554:OCZ917565 NTD917554:NTD917565 NJH917554:NJH917565 MZL917554:MZL917565 MPP917554:MPP917565 MFT917554:MFT917565 LVX917554:LVX917565 LMB917554:LMB917565 LCF917554:LCF917565 KSJ917554:KSJ917565 KIN917554:KIN917565 JYR917554:JYR917565 JOV917554:JOV917565 JEZ917554:JEZ917565 IVD917554:IVD917565 ILH917554:ILH917565 IBL917554:IBL917565 HRP917554:HRP917565 HHT917554:HHT917565 GXX917554:GXX917565 GOB917554:GOB917565 GEF917554:GEF917565 FUJ917554:FUJ917565 FKN917554:FKN917565 FAR917554:FAR917565 EQV917554:EQV917565 EGZ917554:EGZ917565 DXD917554:DXD917565 DNH917554:DNH917565 DDL917554:DDL917565 CTP917554:CTP917565 CJT917554:CJT917565 BZX917554:BZX917565 BQB917554:BQB917565 BGF917554:BGF917565 AWJ917554:AWJ917565 AMN917554:AMN917565 ACR917554:ACR917565 SV917554:SV917565 IZ917554:IZ917565 D917554:D917565 WVL852018:WVL852029 WLP852018:WLP852029 WBT852018:WBT852029 VRX852018:VRX852029 VIB852018:VIB852029 UYF852018:UYF852029 UOJ852018:UOJ852029 UEN852018:UEN852029 TUR852018:TUR852029 TKV852018:TKV852029 TAZ852018:TAZ852029 SRD852018:SRD852029 SHH852018:SHH852029 RXL852018:RXL852029 RNP852018:RNP852029 RDT852018:RDT852029 QTX852018:QTX852029 QKB852018:QKB852029 QAF852018:QAF852029 PQJ852018:PQJ852029 PGN852018:PGN852029 OWR852018:OWR852029 OMV852018:OMV852029 OCZ852018:OCZ852029 NTD852018:NTD852029 NJH852018:NJH852029 MZL852018:MZL852029 MPP852018:MPP852029 MFT852018:MFT852029 LVX852018:LVX852029 LMB852018:LMB852029 LCF852018:LCF852029 KSJ852018:KSJ852029 KIN852018:KIN852029 JYR852018:JYR852029 JOV852018:JOV852029 JEZ852018:JEZ852029 IVD852018:IVD852029 ILH852018:ILH852029 IBL852018:IBL852029 HRP852018:HRP852029 HHT852018:HHT852029 GXX852018:GXX852029 GOB852018:GOB852029 GEF852018:GEF852029 FUJ852018:FUJ852029 FKN852018:FKN852029 FAR852018:FAR852029 EQV852018:EQV852029 EGZ852018:EGZ852029 DXD852018:DXD852029 DNH852018:DNH852029 DDL852018:DDL852029 CTP852018:CTP852029 CJT852018:CJT852029 BZX852018:BZX852029 BQB852018:BQB852029 BGF852018:BGF852029 AWJ852018:AWJ852029 AMN852018:AMN852029 ACR852018:ACR852029 SV852018:SV852029 IZ852018:IZ852029 D852018:D852029 WVL786482:WVL786493 WLP786482:WLP786493 WBT786482:WBT786493 VRX786482:VRX786493 VIB786482:VIB786493 UYF786482:UYF786493 UOJ786482:UOJ786493 UEN786482:UEN786493 TUR786482:TUR786493 TKV786482:TKV786493 TAZ786482:TAZ786493 SRD786482:SRD786493 SHH786482:SHH786493 RXL786482:RXL786493 RNP786482:RNP786493 RDT786482:RDT786493 QTX786482:QTX786493 QKB786482:QKB786493 QAF786482:QAF786493 PQJ786482:PQJ786493 PGN786482:PGN786493 OWR786482:OWR786493 OMV786482:OMV786493 OCZ786482:OCZ786493 NTD786482:NTD786493 NJH786482:NJH786493 MZL786482:MZL786493 MPP786482:MPP786493 MFT786482:MFT786493 LVX786482:LVX786493 LMB786482:LMB786493 LCF786482:LCF786493 KSJ786482:KSJ786493 KIN786482:KIN786493 JYR786482:JYR786493 JOV786482:JOV786493 JEZ786482:JEZ786493 IVD786482:IVD786493 ILH786482:ILH786493 IBL786482:IBL786493 HRP786482:HRP786493 HHT786482:HHT786493 GXX786482:GXX786493 GOB786482:GOB786493 GEF786482:GEF786493 FUJ786482:FUJ786493 FKN786482:FKN786493 FAR786482:FAR786493 EQV786482:EQV786493 EGZ786482:EGZ786493 DXD786482:DXD786493 DNH786482:DNH786493 DDL786482:DDL786493 CTP786482:CTP786493 CJT786482:CJT786493 BZX786482:BZX786493 BQB786482:BQB786493 BGF786482:BGF786493 AWJ786482:AWJ786493 AMN786482:AMN786493 ACR786482:ACR786493 SV786482:SV786493 IZ786482:IZ786493 D786482:D786493 WVL720946:WVL720957 WLP720946:WLP720957 WBT720946:WBT720957 VRX720946:VRX720957 VIB720946:VIB720957 UYF720946:UYF720957 UOJ720946:UOJ720957 UEN720946:UEN720957 TUR720946:TUR720957 TKV720946:TKV720957 TAZ720946:TAZ720957 SRD720946:SRD720957 SHH720946:SHH720957 RXL720946:RXL720957 RNP720946:RNP720957 RDT720946:RDT720957 QTX720946:QTX720957 QKB720946:QKB720957 QAF720946:QAF720957 PQJ720946:PQJ720957 PGN720946:PGN720957 OWR720946:OWR720957 OMV720946:OMV720957 OCZ720946:OCZ720957 NTD720946:NTD720957 NJH720946:NJH720957 MZL720946:MZL720957 MPP720946:MPP720957 MFT720946:MFT720957 LVX720946:LVX720957 LMB720946:LMB720957 LCF720946:LCF720957 KSJ720946:KSJ720957 KIN720946:KIN720957 JYR720946:JYR720957 JOV720946:JOV720957 JEZ720946:JEZ720957 IVD720946:IVD720957 ILH720946:ILH720957 IBL720946:IBL720957 HRP720946:HRP720957 HHT720946:HHT720957 GXX720946:GXX720957 GOB720946:GOB720957 GEF720946:GEF720957 FUJ720946:FUJ720957 FKN720946:FKN720957 FAR720946:FAR720957 EQV720946:EQV720957 EGZ720946:EGZ720957 DXD720946:DXD720957 DNH720946:DNH720957 DDL720946:DDL720957 CTP720946:CTP720957 CJT720946:CJT720957 BZX720946:BZX720957 BQB720946:BQB720957 BGF720946:BGF720957 AWJ720946:AWJ720957 AMN720946:AMN720957 ACR720946:ACR720957 SV720946:SV720957 IZ720946:IZ720957 D720946:D720957 WVL655410:WVL655421 WLP655410:WLP655421 WBT655410:WBT655421 VRX655410:VRX655421 VIB655410:VIB655421 UYF655410:UYF655421 UOJ655410:UOJ655421 UEN655410:UEN655421 TUR655410:TUR655421 TKV655410:TKV655421 TAZ655410:TAZ655421 SRD655410:SRD655421 SHH655410:SHH655421 RXL655410:RXL655421 RNP655410:RNP655421 RDT655410:RDT655421 QTX655410:QTX655421 QKB655410:QKB655421 QAF655410:QAF655421 PQJ655410:PQJ655421 PGN655410:PGN655421 OWR655410:OWR655421 OMV655410:OMV655421 OCZ655410:OCZ655421 NTD655410:NTD655421 NJH655410:NJH655421 MZL655410:MZL655421 MPP655410:MPP655421 MFT655410:MFT655421 LVX655410:LVX655421 LMB655410:LMB655421 LCF655410:LCF655421 KSJ655410:KSJ655421 KIN655410:KIN655421 JYR655410:JYR655421 JOV655410:JOV655421 JEZ655410:JEZ655421 IVD655410:IVD655421 ILH655410:ILH655421 IBL655410:IBL655421 HRP655410:HRP655421 HHT655410:HHT655421 GXX655410:GXX655421 GOB655410:GOB655421 GEF655410:GEF655421 FUJ655410:FUJ655421 FKN655410:FKN655421 FAR655410:FAR655421 EQV655410:EQV655421 EGZ655410:EGZ655421 DXD655410:DXD655421 DNH655410:DNH655421 DDL655410:DDL655421 CTP655410:CTP655421 CJT655410:CJT655421 BZX655410:BZX655421 BQB655410:BQB655421 BGF655410:BGF655421 AWJ655410:AWJ655421 AMN655410:AMN655421 ACR655410:ACR655421 SV655410:SV655421 IZ655410:IZ655421 D655410:D655421 WVL589874:WVL589885 WLP589874:WLP589885 WBT589874:WBT589885 VRX589874:VRX589885 VIB589874:VIB589885 UYF589874:UYF589885 UOJ589874:UOJ589885 UEN589874:UEN589885 TUR589874:TUR589885 TKV589874:TKV589885 TAZ589874:TAZ589885 SRD589874:SRD589885 SHH589874:SHH589885 RXL589874:RXL589885 RNP589874:RNP589885 RDT589874:RDT589885 QTX589874:QTX589885 QKB589874:QKB589885 QAF589874:QAF589885 PQJ589874:PQJ589885 PGN589874:PGN589885 OWR589874:OWR589885 OMV589874:OMV589885 OCZ589874:OCZ589885 NTD589874:NTD589885 NJH589874:NJH589885 MZL589874:MZL589885 MPP589874:MPP589885 MFT589874:MFT589885 LVX589874:LVX589885 LMB589874:LMB589885 LCF589874:LCF589885 KSJ589874:KSJ589885 KIN589874:KIN589885 JYR589874:JYR589885 JOV589874:JOV589885 JEZ589874:JEZ589885 IVD589874:IVD589885 ILH589874:ILH589885 IBL589874:IBL589885 HRP589874:HRP589885 HHT589874:HHT589885 GXX589874:GXX589885 GOB589874:GOB589885 GEF589874:GEF589885 FUJ589874:FUJ589885 FKN589874:FKN589885 FAR589874:FAR589885 EQV589874:EQV589885 EGZ589874:EGZ589885 DXD589874:DXD589885 DNH589874:DNH589885 DDL589874:DDL589885 CTP589874:CTP589885 CJT589874:CJT589885 BZX589874:BZX589885 BQB589874:BQB589885 BGF589874:BGF589885 AWJ589874:AWJ589885 AMN589874:AMN589885 ACR589874:ACR589885 SV589874:SV589885 IZ589874:IZ589885 D589874:D589885 WVL524338:WVL524349 WLP524338:WLP524349 WBT524338:WBT524349 VRX524338:VRX524349 VIB524338:VIB524349 UYF524338:UYF524349 UOJ524338:UOJ524349 UEN524338:UEN524349 TUR524338:TUR524349 TKV524338:TKV524349 TAZ524338:TAZ524349 SRD524338:SRD524349 SHH524338:SHH524349 RXL524338:RXL524349 RNP524338:RNP524349 RDT524338:RDT524349 QTX524338:QTX524349 QKB524338:QKB524349 QAF524338:QAF524349 PQJ524338:PQJ524349 PGN524338:PGN524349 OWR524338:OWR524349 OMV524338:OMV524349 OCZ524338:OCZ524349 NTD524338:NTD524349 NJH524338:NJH524349 MZL524338:MZL524349 MPP524338:MPP524349 MFT524338:MFT524349 LVX524338:LVX524349 LMB524338:LMB524349 LCF524338:LCF524349 KSJ524338:KSJ524349 KIN524338:KIN524349 JYR524338:JYR524349 JOV524338:JOV524349 JEZ524338:JEZ524349 IVD524338:IVD524349 ILH524338:ILH524349 IBL524338:IBL524349 HRP524338:HRP524349 HHT524338:HHT524349 GXX524338:GXX524349 GOB524338:GOB524349 GEF524338:GEF524349 FUJ524338:FUJ524349 FKN524338:FKN524349 FAR524338:FAR524349 EQV524338:EQV524349 EGZ524338:EGZ524349 DXD524338:DXD524349 DNH524338:DNH524349 DDL524338:DDL524349 CTP524338:CTP524349 CJT524338:CJT524349 BZX524338:BZX524349 BQB524338:BQB524349 BGF524338:BGF524349 AWJ524338:AWJ524349 AMN524338:AMN524349 ACR524338:ACR524349 SV524338:SV524349 IZ524338:IZ524349 D524338:D524349 WVL458802:WVL458813 WLP458802:WLP458813 WBT458802:WBT458813 VRX458802:VRX458813 VIB458802:VIB458813 UYF458802:UYF458813 UOJ458802:UOJ458813 UEN458802:UEN458813 TUR458802:TUR458813 TKV458802:TKV458813 TAZ458802:TAZ458813 SRD458802:SRD458813 SHH458802:SHH458813 RXL458802:RXL458813 RNP458802:RNP458813 RDT458802:RDT458813 QTX458802:QTX458813 QKB458802:QKB458813 QAF458802:QAF458813 PQJ458802:PQJ458813 PGN458802:PGN458813 OWR458802:OWR458813 OMV458802:OMV458813 OCZ458802:OCZ458813 NTD458802:NTD458813 NJH458802:NJH458813 MZL458802:MZL458813 MPP458802:MPP458813 MFT458802:MFT458813 LVX458802:LVX458813 LMB458802:LMB458813 LCF458802:LCF458813 KSJ458802:KSJ458813 KIN458802:KIN458813 JYR458802:JYR458813 JOV458802:JOV458813 JEZ458802:JEZ458813 IVD458802:IVD458813 ILH458802:ILH458813 IBL458802:IBL458813 HRP458802:HRP458813 HHT458802:HHT458813 GXX458802:GXX458813 GOB458802:GOB458813 GEF458802:GEF458813 FUJ458802:FUJ458813 FKN458802:FKN458813 FAR458802:FAR458813 EQV458802:EQV458813 EGZ458802:EGZ458813 DXD458802:DXD458813 DNH458802:DNH458813 DDL458802:DDL458813 CTP458802:CTP458813 CJT458802:CJT458813 BZX458802:BZX458813 BQB458802:BQB458813 BGF458802:BGF458813 AWJ458802:AWJ458813 AMN458802:AMN458813 ACR458802:ACR458813 SV458802:SV458813 IZ458802:IZ458813 D458802:D458813 WVL393266:WVL393277 WLP393266:WLP393277 WBT393266:WBT393277 VRX393266:VRX393277 VIB393266:VIB393277 UYF393266:UYF393277 UOJ393266:UOJ393277 UEN393266:UEN393277 TUR393266:TUR393277 TKV393266:TKV393277 TAZ393266:TAZ393277 SRD393266:SRD393277 SHH393266:SHH393277 RXL393266:RXL393277 RNP393266:RNP393277 RDT393266:RDT393277 QTX393266:QTX393277 QKB393266:QKB393277 QAF393266:QAF393277 PQJ393266:PQJ393277 PGN393266:PGN393277 OWR393266:OWR393277 OMV393266:OMV393277 OCZ393266:OCZ393277 NTD393266:NTD393277 NJH393266:NJH393277 MZL393266:MZL393277 MPP393266:MPP393277 MFT393266:MFT393277 LVX393266:LVX393277 LMB393266:LMB393277 LCF393266:LCF393277 KSJ393266:KSJ393277 KIN393266:KIN393277 JYR393266:JYR393277 JOV393266:JOV393277 JEZ393266:JEZ393277 IVD393266:IVD393277 ILH393266:ILH393277 IBL393266:IBL393277 HRP393266:HRP393277 HHT393266:HHT393277 GXX393266:GXX393277 GOB393266:GOB393277 GEF393266:GEF393277 FUJ393266:FUJ393277 FKN393266:FKN393277 FAR393266:FAR393277 EQV393266:EQV393277 EGZ393266:EGZ393277 DXD393266:DXD393277 DNH393266:DNH393277 DDL393266:DDL393277 CTP393266:CTP393277 CJT393266:CJT393277 BZX393266:BZX393277 BQB393266:BQB393277 BGF393266:BGF393277 AWJ393266:AWJ393277 AMN393266:AMN393277 ACR393266:ACR393277 SV393266:SV393277 IZ393266:IZ393277 D393266:D393277 WVL327730:WVL327741 WLP327730:WLP327741 WBT327730:WBT327741 VRX327730:VRX327741 VIB327730:VIB327741 UYF327730:UYF327741 UOJ327730:UOJ327741 UEN327730:UEN327741 TUR327730:TUR327741 TKV327730:TKV327741 TAZ327730:TAZ327741 SRD327730:SRD327741 SHH327730:SHH327741 RXL327730:RXL327741 RNP327730:RNP327741 RDT327730:RDT327741 QTX327730:QTX327741 QKB327730:QKB327741 QAF327730:QAF327741 PQJ327730:PQJ327741 PGN327730:PGN327741 OWR327730:OWR327741 OMV327730:OMV327741 OCZ327730:OCZ327741 NTD327730:NTD327741 NJH327730:NJH327741 MZL327730:MZL327741 MPP327730:MPP327741 MFT327730:MFT327741 LVX327730:LVX327741 LMB327730:LMB327741 LCF327730:LCF327741 KSJ327730:KSJ327741 KIN327730:KIN327741 JYR327730:JYR327741 JOV327730:JOV327741 JEZ327730:JEZ327741 IVD327730:IVD327741 ILH327730:ILH327741 IBL327730:IBL327741 HRP327730:HRP327741 HHT327730:HHT327741 GXX327730:GXX327741 GOB327730:GOB327741 GEF327730:GEF327741 FUJ327730:FUJ327741 FKN327730:FKN327741 FAR327730:FAR327741 EQV327730:EQV327741 EGZ327730:EGZ327741 DXD327730:DXD327741 DNH327730:DNH327741 DDL327730:DDL327741 CTP327730:CTP327741 CJT327730:CJT327741 BZX327730:BZX327741 BQB327730:BQB327741 BGF327730:BGF327741 AWJ327730:AWJ327741 AMN327730:AMN327741 ACR327730:ACR327741 SV327730:SV327741 IZ327730:IZ327741 D327730:D327741 WVL262194:WVL262205 WLP262194:WLP262205 WBT262194:WBT262205 VRX262194:VRX262205 VIB262194:VIB262205 UYF262194:UYF262205 UOJ262194:UOJ262205 UEN262194:UEN262205 TUR262194:TUR262205 TKV262194:TKV262205 TAZ262194:TAZ262205 SRD262194:SRD262205 SHH262194:SHH262205 RXL262194:RXL262205 RNP262194:RNP262205 RDT262194:RDT262205 QTX262194:QTX262205 QKB262194:QKB262205 QAF262194:QAF262205 PQJ262194:PQJ262205 PGN262194:PGN262205 OWR262194:OWR262205 OMV262194:OMV262205 OCZ262194:OCZ262205 NTD262194:NTD262205 NJH262194:NJH262205 MZL262194:MZL262205 MPP262194:MPP262205 MFT262194:MFT262205 LVX262194:LVX262205 LMB262194:LMB262205 LCF262194:LCF262205 KSJ262194:KSJ262205 KIN262194:KIN262205 JYR262194:JYR262205 JOV262194:JOV262205 JEZ262194:JEZ262205 IVD262194:IVD262205 ILH262194:ILH262205 IBL262194:IBL262205 HRP262194:HRP262205 HHT262194:HHT262205 GXX262194:GXX262205 GOB262194:GOB262205 GEF262194:GEF262205 FUJ262194:FUJ262205 FKN262194:FKN262205 FAR262194:FAR262205 EQV262194:EQV262205 EGZ262194:EGZ262205 DXD262194:DXD262205 DNH262194:DNH262205 DDL262194:DDL262205 CTP262194:CTP262205 CJT262194:CJT262205 BZX262194:BZX262205 BQB262194:BQB262205 BGF262194:BGF262205 AWJ262194:AWJ262205 AMN262194:AMN262205 ACR262194:ACR262205 SV262194:SV262205 IZ262194:IZ262205 D262194:D262205 WVL196658:WVL196669 WLP196658:WLP196669 WBT196658:WBT196669 VRX196658:VRX196669 VIB196658:VIB196669 UYF196658:UYF196669 UOJ196658:UOJ196669 UEN196658:UEN196669 TUR196658:TUR196669 TKV196658:TKV196669 TAZ196658:TAZ196669 SRD196658:SRD196669 SHH196658:SHH196669 RXL196658:RXL196669 RNP196658:RNP196669 RDT196658:RDT196669 QTX196658:QTX196669 QKB196658:QKB196669 QAF196658:QAF196669 PQJ196658:PQJ196669 PGN196658:PGN196669 OWR196658:OWR196669 OMV196658:OMV196669 OCZ196658:OCZ196669 NTD196658:NTD196669 NJH196658:NJH196669 MZL196658:MZL196669 MPP196658:MPP196669 MFT196658:MFT196669 LVX196658:LVX196669 LMB196658:LMB196669 LCF196658:LCF196669 KSJ196658:KSJ196669 KIN196658:KIN196669 JYR196658:JYR196669 JOV196658:JOV196669 JEZ196658:JEZ196669 IVD196658:IVD196669 ILH196658:ILH196669 IBL196658:IBL196669 HRP196658:HRP196669 HHT196658:HHT196669 GXX196658:GXX196669 GOB196658:GOB196669 GEF196658:GEF196669 FUJ196658:FUJ196669 FKN196658:FKN196669 FAR196658:FAR196669 EQV196658:EQV196669 EGZ196658:EGZ196669 DXD196658:DXD196669 DNH196658:DNH196669 DDL196658:DDL196669 CTP196658:CTP196669 CJT196658:CJT196669 BZX196658:BZX196669 BQB196658:BQB196669 BGF196658:BGF196669 AWJ196658:AWJ196669 AMN196658:AMN196669 ACR196658:ACR196669 SV196658:SV196669 IZ196658:IZ196669 D196658:D196669 WVL131122:WVL131133 WLP131122:WLP131133 WBT131122:WBT131133 VRX131122:VRX131133 VIB131122:VIB131133 UYF131122:UYF131133 UOJ131122:UOJ131133 UEN131122:UEN131133 TUR131122:TUR131133 TKV131122:TKV131133 TAZ131122:TAZ131133 SRD131122:SRD131133 SHH131122:SHH131133 RXL131122:RXL131133 RNP131122:RNP131133 RDT131122:RDT131133 QTX131122:QTX131133 QKB131122:QKB131133 QAF131122:QAF131133 PQJ131122:PQJ131133 PGN131122:PGN131133 OWR131122:OWR131133 OMV131122:OMV131133 OCZ131122:OCZ131133 NTD131122:NTD131133 NJH131122:NJH131133 MZL131122:MZL131133 MPP131122:MPP131133 MFT131122:MFT131133 LVX131122:LVX131133 LMB131122:LMB131133 LCF131122:LCF131133 KSJ131122:KSJ131133 KIN131122:KIN131133 JYR131122:JYR131133 JOV131122:JOV131133 JEZ131122:JEZ131133 IVD131122:IVD131133 ILH131122:ILH131133 IBL131122:IBL131133 HRP131122:HRP131133 HHT131122:HHT131133 GXX131122:GXX131133 GOB131122:GOB131133 GEF131122:GEF131133 FUJ131122:FUJ131133 FKN131122:FKN131133 FAR131122:FAR131133 EQV131122:EQV131133 EGZ131122:EGZ131133 DXD131122:DXD131133 DNH131122:DNH131133 DDL131122:DDL131133 CTP131122:CTP131133 CJT131122:CJT131133 BZX131122:BZX131133 BQB131122:BQB131133 BGF131122:BGF131133 AWJ131122:AWJ131133 AMN131122:AMN131133 ACR131122:ACR131133 SV131122:SV131133 IZ131122:IZ131133 D131122:D131133 WVL65586:WVL65597 WLP65586:WLP65597 WBT65586:WBT65597 VRX65586:VRX65597 VIB65586:VIB65597 UYF65586:UYF65597 UOJ65586:UOJ65597 UEN65586:UEN65597 TUR65586:TUR65597 TKV65586:TKV65597 TAZ65586:TAZ65597 SRD65586:SRD65597 SHH65586:SHH65597 RXL65586:RXL65597 RNP65586:RNP65597 RDT65586:RDT65597 QTX65586:QTX65597 QKB65586:QKB65597 QAF65586:QAF65597 PQJ65586:PQJ65597 PGN65586:PGN65597 OWR65586:OWR65597 OMV65586:OMV65597 OCZ65586:OCZ65597 NTD65586:NTD65597 NJH65586:NJH65597 MZL65586:MZL65597 MPP65586:MPP65597 MFT65586:MFT65597 LVX65586:LVX65597 LMB65586:LMB65597 LCF65586:LCF65597 KSJ65586:KSJ65597 KIN65586:KIN65597 JYR65586:JYR65597 JOV65586:JOV65597 JEZ65586:JEZ65597 IVD65586:IVD65597 ILH65586:ILH65597 IBL65586:IBL65597 HRP65586:HRP65597 HHT65586:HHT65597 GXX65586:GXX65597 GOB65586:GOB65597 GEF65586:GEF65597 FUJ65586:FUJ65597 FKN65586:FKN65597 FAR65586:FAR65597 EQV65586:EQV65597 EGZ65586:EGZ65597 DXD65586:DXD65597 DNH65586:DNH65597 DDL65586:DDL65597 CTP65586:CTP65597 CJT65586:CJT65597 BZX65586:BZX65597 BQB65586:BQB65597 BGF65586:BGF65597 AWJ65586:AWJ65597 AMN65586:AMN65597 ACR65586:ACR65597 SV65586:SV65597 IZ65586:IZ65597 D65586:D65597 WVL50:WVL61 WLP50:WLP61 WBT50:WBT61 VRX50:VRX61 VIB50:VIB61 UYF50:UYF61 UOJ50:UOJ61 UEN50:UEN61 TUR50:TUR61 TKV50:TKV61 TAZ50:TAZ61 SRD50:SRD61 SHH50:SHH61 RXL50:RXL61 RNP50:RNP61 RDT50:RDT61 QTX50:QTX61 QKB50:QKB61 QAF50:QAF61 PQJ50:PQJ61 PGN50:PGN61 OWR50:OWR61 OMV50:OMV61 OCZ50:OCZ61 NTD50:NTD61 NJH50:NJH61 MZL50:MZL61 MPP50:MPP61 MFT50:MFT61 LVX50:LVX61 LMB50:LMB61 LCF50:LCF61 KSJ50:KSJ61 KIN50:KIN61 JYR50:JYR61 JOV50:JOV61 JEZ50:JEZ61 IVD50:IVD61 ILH50:ILH61 IBL50:IBL61 HRP50:HRP61 HHT50:HHT61 GXX50:GXX61 GOB50:GOB61 GEF50:GEF61 FUJ50:FUJ61 FKN50:FKN61 FAR50:FAR61 EQV50:EQV61 EGZ50:EGZ61 DXD50:DXD61 DNH50:DNH61 DDL50:DDL61 CTP50:CTP61 CJT50:CJT61 BZX50:BZX61 BQB50:BQB61 BGF50:BGF61 AWJ50:AWJ61 AMN50:AMN61 ACR50:ACR61 SV50:SV61 IZ50:IZ61">
      <formula1>$S$4:$S$7</formula1>
    </dataValidation>
    <dataValidation type="list" allowBlank="1" showInputMessage="1" showErrorMessage="1" sqref="K4:K7 JG4:JG7 TC4:TC7 ACY4:ACY7 AMU4:AMU7 AWQ4:AWQ7 BGM4:BGM7 BQI4:BQI7 CAE4:CAE7 CKA4:CKA7 CTW4:CTW7 DDS4:DDS7 DNO4:DNO7 DXK4:DXK7 EHG4:EHG7 ERC4:ERC7 FAY4:FAY7 FKU4:FKU7 FUQ4:FUQ7 GEM4:GEM7 GOI4:GOI7 GYE4:GYE7 HIA4:HIA7 HRW4:HRW7 IBS4:IBS7 ILO4:ILO7 IVK4:IVK7 JFG4:JFG7 JPC4:JPC7 JYY4:JYY7 KIU4:KIU7 KSQ4:KSQ7 LCM4:LCM7 LMI4:LMI7 LWE4:LWE7 MGA4:MGA7 MPW4:MPW7 MZS4:MZS7 NJO4:NJO7 NTK4:NTK7 ODG4:ODG7 ONC4:ONC7 OWY4:OWY7 PGU4:PGU7 PQQ4:PQQ7 QAM4:QAM7 QKI4:QKI7 QUE4:QUE7 REA4:REA7 RNW4:RNW7 RXS4:RXS7 SHO4:SHO7 SRK4:SRK7 TBG4:TBG7 TLC4:TLC7 TUY4:TUY7 UEU4:UEU7 UOQ4:UOQ7 UYM4:UYM7 VII4:VII7 VSE4:VSE7 WCA4:WCA7 WLW4:WLW7 WVS4:WVS7 K65540:K65543 JG65540:JG65543 TC65540:TC65543 ACY65540:ACY65543 AMU65540:AMU65543 AWQ65540:AWQ65543 BGM65540:BGM65543 BQI65540:BQI65543 CAE65540:CAE65543 CKA65540:CKA65543 CTW65540:CTW65543 DDS65540:DDS65543 DNO65540:DNO65543 DXK65540:DXK65543 EHG65540:EHG65543 ERC65540:ERC65543 FAY65540:FAY65543 FKU65540:FKU65543 FUQ65540:FUQ65543 GEM65540:GEM65543 GOI65540:GOI65543 GYE65540:GYE65543 HIA65540:HIA65543 HRW65540:HRW65543 IBS65540:IBS65543 ILO65540:ILO65543 IVK65540:IVK65543 JFG65540:JFG65543 JPC65540:JPC65543 JYY65540:JYY65543 KIU65540:KIU65543 KSQ65540:KSQ65543 LCM65540:LCM65543 LMI65540:LMI65543 LWE65540:LWE65543 MGA65540:MGA65543 MPW65540:MPW65543 MZS65540:MZS65543 NJO65540:NJO65543 NTK65540:NTK65543 ODG65540:ODG65543 ONC65540:ONC65543 OWY65540:OWY65543 PGU65540:PGU65543 PQQ65540:PQQ65543 QAM65540:QAM65543 QKI65540:QKI65543 QUE65540:QUE65543 REA65540:REA65543 RNW65540:RNW65543 RXS65540:RXS65543 SHO65540:SHO65543 SRK65540:SRK65543 TBG65540:TBG65543 TLC65540:TLC65543 TUY65540:TUY65543 UEU65540:UEU65543 UOQ65540:UOQ65543 UYM65540:UYM65543 VII65540:VII65543 VSE65540:VSE65543 WCA65540:WCA65543 WLW65540:WLW65543 WVS65540:WVS65543 K131076:K131079 JG131076:JG131079 TC131076:TC131079 ACY131076:ACY131079 AMU131076:AMU131079 AWQ131076:AWQ131079 BGM131076:BGM131079 BQI131076:BQI131079 CAE131076:CAE131079 CKA131076:CKA131079 CTW131076:CTW131079 DDS131076:DDS131079 DNO131076:DNO131079 DXK131076:DXK131079 EHG131076:EHG131079 ERC131076:ERC131079 FAY131076:FAY131079 FKU131076:FKU131079 FUQ131076:FUQ131079 GEM131076:GEM131079 GOI131076:GOI131079 GYE131076:GYE131079 HIA131076:HIA131079 HRW131076:HRW131079 IBS131076:IBS131079 ILO131076:ILO131079 IVK131076:IVK131079 JFG131076:JFG131079 JPC131076:JPC131079 JYY131076:JYY131079 KIU131076:KIU131079 KSQ131076:KSQ131079 LCM131076:LCM131079 LMI131076:LMI131079 LWE131076:LWE131079 MGA131076:MGA131079 MPW131076:MPW131079 MZS131076:MZS131079 NJO131076:NJO131079 NTK131076:NTK131079 ODG131076:ODG131079 ONC131076:ONC131079 OWY131076:OWY131079 PGU131076:PGU131079 PQQ131076:PQQ131079 QAM131076:QAM131079 QKI131076:QKI131079 QUE131076:QUE131079 REA131076:REA131079 RNW131076:RNW131079 RXS131076:RXS131079 SHO131076:SHO131079 SRK131076:SRK131079 TBG131076:TBG131079 TLC131076:TLC131079 TUY131076:TUY131079 UEU131076:UEU131079 UOQ131076:UOQ131079 UYM131076:UYM131079 VII131076:VII131079 VSE131076:VSE131079 WCA131076:WCA131079 WLW131076:WLW131079 WVS131076:WVS131079 K196612:K196615 JG196612:JG196615 TC196612:TC196615 ACY196612:ACY196615 AMU196612:AMU196615 AWQ196612:AWQ196615 BGM196612:BGM196615 BQI196612:BQI196615 CAE196612:CAE196615 CKA196612:CKA196615 CTW196612:CTW196615 DDS196612:DDS196615 DNO196612:DNO196615 DXK196612:DXK196615 EHG196612:EHG196615 ERC196612:ERC196615 FAY196612:FAY196615 FKU196612:FKU196615 FUQ196612:FUQ196615 GEM196612:GEM196615 GOI196612:GOI196615 GYE196612:GYE196615 HIA196612:HIA196615 HRW196612:HRW196615 IBS196612:IBS196615 ILO196612:ILO196615 IVK196612:IVK196615 JFG196612:JFG196615 JPC196612:JPC196615 JYY196612:JYY196615 KIU196612:KIU196615 KSQ196612:KSQ196615 LCM196612:LCM196615 LMI196612:LMI196615 LWE196612:LWE196615 MGA196612:MGA196615 MPW196612:MPW196615 MZS196612:MZS196615 NJO196612:NJO196615 NTK196612:NTK196615 ODG196612:ODG196615 ONC196612:ONC196615 OWY196612:OWY196615 PGU196612:PGU196615 PQQ196612:PQQ196615 QAM196612:QAM196615 QKI196612:QKI196615 QUE196612:QUE196615 REA196612:REA196615 RNW196612:RNW196615 RXS196612:RXS196615 SHO196612:SHO196615 SRK196612:SRK196615 TBG196612:TBG196615 TLC196612:TLC196615 TUY196612:TUY196615 UEU196612:UEU196615 UOQ196612:UOQ196615 UYM196612:UYM196615 VII196612:VII196615 VSE196612:VSE196615 WCA196612:WCA196615 WLW196612:WLW196615 WVS196612:WVS196615 K262148:K262151 JG262148:JG262151 TC262148:TC262151 ACY262148:ACY262151 AMU262148:AMU262151 AWQ262148:AWQ262151 BGM262148:BGM262151 BQI262148:BQI262151 CAE262148:CAE262151 CKA262148:CKA262151 CTW262148:CTW262151 DDS262148:DDS262151 DNO262148:DNO262151 DXK262148:DXK262151 EHG262148:EHG262151 ERC262148:ERC262151 FAY262148:FAY262151 FKU262148:FKU262151 FUQ262148:FUQ262151 GEM262148:GEM262151 GOI262148:GOI262151 GYE262148:GYE262151 HIA262148:HIA262151 HRW262148:HRW262151 IBS262148:IBS262151 ILO262148:ILO262151 IVK262148:IVK262151 JFG262148:JFG262151 JPC262148:JPC262151 JYY262148:JYY262151 KIU262148:KIU262151 KSQ262148:KSQ262151 LCM262148:LCM262151 LMI262148:LMI262151 LWE262148:LWE262151 MGA262148:MGA262151 MPW262148:MPW262151 MZS262148:MZS262151 NJO262148:NJO262151 NTK262148:NTK262151 ODG262148:ODG262151 ONC262148:ONC262151 OWY262148:OWY262151 PGU262148:PGU262151 PQQ262148:PQQ262151 QAM262148:QAM262151 QKI262148:QKI262151 QUE262148:QUE262151 REA262148:REA262151 RNW262148:RNW262151 RXS262148:RXS262151 SHO262148:SHO262151 SRK262148:SRK262151 TBG262148:TBG262151 TLC262148:TLC262151 TUY262148:TUY262151 UEU262148:UEU262151 UOQ262148:UOQ262151 UYM262148:UYM262151 VII262148:VII262151 VSE262148:VSE262151 WCA262148:WCA262151 WLW262148:WLW262151 WVS262148:WVS262151 K327684:K327687 JG327684:JG327687 TC327684:TC327687 ACY327684:ACY327687 AMU327684:AMU327687 AWQ327684:AWQ327687 BGM327684:BGM327687 BQI327684:BQI327687 CAE327684:CAE327687 CKA327684:CKA327687 CTW327684:CTW327687 DDS327684:DDS327687 DNO327684:DNO327687 DXK327684:DXK327687 EHG327684:EHG327687 ERC327684:ERC327687 FAY327684:FAY327687 FKU327684:FKU327687 FUQ327684:FUQ327687 GEM327684:GEM327687 GOI327684:GOI327687 GYE327684:GYE327687 HIA327684:HIA327687 HRW327684:HRW327687 IBS327684:IBS327687 ILO327684:ILO327687 IVK327684:IVK327687 JFG327684:JFG327687 JPC327684:JPC327687 JYY327684:JYY327687 KIU327684:KIU327687 KSQ327684:KSQ327687 LCM327684:LCM327687 LMI327684:LMI327687 LWE327684:LWE327687 MGA327684:MGA327687 MPW327684:MPW327687 MZS327684:MZS327687 NJO327684:NJO327687 NTK327684:NTK327687 ODG327684:ODG327687 ONC327684:ONC327687 OWY327684:OWY327687 PGU327684:PGU327687 PQQ327684:PQQ327687 QAM327684:QAM327687 QKI327684:QKI327687 QUE327684:QUE327687 REA327684:REA327687 RNW327684:RNW327687 RXS327684:RXS327687 SHO327684:SHO327687 SRK327684:SRK327687 TBG327684:TBG327687 TLC327684:TLC327687 TUY327684:TUY327687 UEU327684:UEU327687 UOQ327684:UOQ327687 UYM327684:UYM327687 VII327684:VII327687 VSE327684:VSE327687 WCA327684:WCA327687 WLW327684:WLW327687 WVS327684:WVS327687 K393220:K393223 JG393220:JG393223 TC393220:TC393223 ACY393220:ACY393223 AMU393220:AMU393223 AWQ393220:AWQ393223 BGM393220:BGM393223 BQI393220:BQI393223 CAE393220:CAE393223 CKA393220:CKA393223 CTW393220:CTW393223 DDS393220:DDS393223 DNO393220:DNO393223 DXK393220:DXK393223 EHG393220:EHG393223 ERC393220:ERC393223 FAY393220:FAY393223 FKU393220:FKU393223 FUQ393220:FUQ393223 GEM393220:GEM393223 GOI393220:GOI393223 GYE393220:GYE393223 HIA393220:HIA393223 HRW393220:HRW393223 IBS393220:IBS393223 ILO393220:ILO393223 IVK393220:IVK393223 JFG393220:JFG393223 JPC393220:JPC393223 JYY393220:JYY393223 KIU393220:KIU393223 KSQ393220:KSQ393223 LCM393220:LCM393223 LMI393220:LMI393223 LWE393220:LWE393223 MGA393220:MGA393223 MPW393220:MPW393223 MZS393220:MZS393223 NJO393220:NJO393223 NTK393220:NTK393223 ODG393220:ODG393223 ONC393220:ONC393223 OWY393220:OWY393223 PGU393220:PGU393223 PQQ393220:PQQ393223 QAM393220:QAM393223 QKI393220:QKI393223 QUE393220:QUE393223 REA393220:REA393223 RNW393220:RNW393223 RXS393220:RXS393223 SHO393220:SHO393223 SRK393220:SRK393223 TBG393220:TBG393223 TLC393220:TLC393223 TUY393220:TUY393223 UEU393220:UEU393223 UOQ393220:UOQ393223 UYM393220:UYM393223 VII393220:VII393223 VSE393220:VSE393223 WCA393220:WCA393223 WLW393220:WLW393223 WVS393220:WVS393223 K458756:K458759 JG458756:JG458759 TC458756:TC458759 ACY458756:ACY458759 AMU458756:AMU458759 AWQ458756:AWQ458759 BGM458756:BGM458759 BQI458756:BQI458759 CAE458756:CAE458759 CKA458756:CKA458759 CTW458756:CTW458759 DDS458756:DDS458759 DNO458756:DNO458759 DXK458756:DXK458759 EHG458756:EHG458759 ERC458756:ERC458759 FAY458756:FAY458759 FKU458756:FKU458759 FUQ458756:FUQ458759 GEM458756:GEM458759 GOI458756:GOI458759 GYE458756:GYE458759 HIA458756:HIA458759 HRW458756:HRW458759 IBS458756:IBS458759 ILO458756:ILO458759 IVK458756:IVK458759 JFG458756:JFG458759 JPC458756:JPC458759 JYY458756:JYY458759 KIU458756:KIU458759 KSQ458756:KSQ458759 LCM458756:LCM458759 LMI458756:LMI458759 LWE458756:LWE458759 MGA458756:MGA458759 MPW458756:MPW458759 MZS458756:MZS458759 NJO458756:NJO458759 NTK458756:NTK458759 ODG458756:ODG458759 ONC458756:ONC458759 OWY458756:OWY458759 PGU458756:PGU458759 PQQ458756:PQQ458759 QAM458756:QAM458759 QKI458756:QKI458759 QUE458756:QUE458759 REA458756:REA458759 RNW458756:RNW458759 RXS458756:RXS458759 SHO458756:SHO458759 SRK458756:SRK458759 TBG458756:TBG458759 TLC458756:TLC458759 TUY458756:TUY458759 UEU458756:UEU458759 UOQ458756:UOQ458759 UYM458756:UYM458759 VII458756:VII458759 VSE458756:VSE458759 WCA458756:WCA458759 WLW458756:WLW458759 WVS458756:WVS458759 K524292:K524295 JG524292:JG524295 TC524292:TC524295 ACY524292:ACY524295 AMU524292:AMU524295 AWQ524292:AWQ524295 BGM524292:BGM524295 BQI524292:BQI524295 CAE524292:CAE524295 CKA524292:CKA524295 CTW524292:CTW524295 DDS524292:DDS524295 DNO524292:DNO524295 DXK524292:DXK524295 EHG524292:EHG524295 ERC524292:ERC524295 FAY524292:FAY524295 FKU524292:FKU524295 FUQ524292:FUQ524295 GEM524292:GEM524295 GOI524292:GOI524295 GYE524292:GYE524295 HIA524292:HIA524295 HRW524292:HRW524295 IBS524292:IBS524295 ILO524292:ILO524295 IVK524292:IVK524295 JFG524292:JFG524295 JPC524292:JPC524295 JYY524292:JYY524295 KIU524292:KIU524295 KSQ524292:KSQ524295 LCM524292:LCM524295 LMI524292:LMI524295 LWE524292:LWE524295 MGA524292:MGA524295 MPW524292:MPW524295 MZS524292:MZS524295 NJO524292:NJO524295 NTK524292:NTK524295 ODG524292:ODG524295 ONC524292:ONC524295 OWY524292:OWY524295 PGU524292:PGU524295 PQQ524292:PQQ524295 QAM524292:QAM524295 QKI524292:QKI524295 QUE524292:QUE524295 REA524292:REA524295 RNW524292:RNW524295 RXS524292:RXS524295 SHO524292:SHO524295 SRK524292:SRK524295 TBG524292:TBG524295 TLC524292:TLC524295 TUY524292:TUY524295 UEU524292:UEU524295 UOQ524292:UOQ524295 UYM524292:UYM524295 VII524292:VII524295 VSE524292:VSE524295 WCA524292:WCA524295 WLW524292:WLW524295 WVS524292:WVS524295 K589828:K589831 JG589828:JG589831 TC589828:TC589831 ACY589828:ACY589831 AMU589828:AMU589831 AWQ589828:AWQ589831 BGM589828:BGM589831 BQI589828:BQI589831 CAE589828:CAE589831 CKA589828:CKA589831 CTW589828:CTW589831 DDS589828:DDS589831 DNO589828:DNO589831 DXK589828:DXK589831 EHG589828:EHG589831 ERC589828:ERC589831 FAY589828:FAY589831 FKU589828:FKU589831 FUQ589828:FUQ589831 GEM589828:GEM589831 GOI589828:GOI589831 GYE589828:GYE589831 HIA589828:HIA589831 HRW589828:HRW589831 IBS589828:IBS589831 ILO589828:ILO589831 IVK589828:IVK589831 JFG589828:JFG589831 JPC589828:JPC589831 JYY589828:JYY589831 KIU589828:KIU589831 KSQ589828:KSQ589831 LCM589828:LCM589831 LMI589828:LMI589831 LWE589828:LWE589831 MGA589828:MGA589831 MPW589828:MPW589831 MZS589828:MZS589831 NJO589828:NJO589831 NTK589828:NTK589831 ODG589828:ODG589831 ONC589828:ONC589831 OWY589828:OWY589831 PGU589828:PGU589831 PQQ589828:PQQ589831 QAM589828:QAM589831 QKI589828:QKI589831 QUE589828:QUE589831 REA589828:REA589831 RNW589828:RNW589831 RXS589828:RXS589831 SHO589828:SHO589831 SRK589828:SRK589831 TBG589828:TBG589831 TLC589828:TLC589831 TUY589828:TUY589831 UEU589828:UEU589831 UOQ589828:UOQ589831 UYM589828:UYM589831 VII589828:VII589831 VSE589828:VSE589831 WCA589828:WCA589831 WLW589828:WLW589831 WVS589828:WVS589831 K655364:K655367 JG655364:JG655367 TC655364:TC655367 ACY655364:ACY655367 AMU655364:AMU655367 AWQ655364:AWQ655367 BGM655364:BGM655367 BQI655364:BQI655367 CAE655364:CAE655367 CKA655364:CKA655367 CTW655364:CTW655367 DDS655364:DDS655367 DNO655364:DNO655367 DXK655364:DXK655367 EHG655364:EHG655367 ERC655364:ERC655367 FAY655364:FAY655367 FKU655364:FKU655367 FUQ655364:FUQ655367 GEM655364:GEM655367 GOI655364:GOI655367 GYE655364:GYE655367 HIA655364:HIA655367 HRW655364:HRW655367 IBS655364:IBS655367 ILO655364:ILO655367 IVK655364:IVK655367 JFG655364:JFG655367 JPC655364:JPC655367 JYY655364:JYY655367 KIU655364:KIU655367 KSQ655364:KSQ655367 LCM655364:LCM655367 LMI655364:LMI655367 LWE655364:LWE655367 MGA655364:MGA655367 MPW655364:MPW655367 MZS655364:MZS655367 NJO655364:NJO655367 NTK655364:NTK655367 ODG655364:ODG655367 ONC655364:ONC655367 OWY655364:OWY655367 PGU655364:PGU655367 PQQ655364:PQQ655367 QAM655364:QAM655367 QKI655364:QKI655367 QUE655364:QUE655367 REA655364:REA655367 RNW655364:RNW655367 RXS655364:RXS655367 SHO655364:SHO655367 SRK655364:SRK655367 TBG655364:TBG655367 TLC655364:TLC655367 TUY655364:TUY655367 UEU655364:UEU655367 UOQ655364:UOQ655367 UYM655364:UYM655367 VII655364:VII655367 VSE655364:VSE655367 WCA655364:WCA655367 WLW655364:WLW655367 WVS655364:WVS655367 K720900:K720903 JG720900:JG720903 TC720900:TC720903 ACY720900:ACY720903 AMU720900:AMU720903 AWQ720900:AWQ720903 BGM720900:BGM720903 BQI720900:BQI720903 CAE720900:CAE720903 CKA720900:CKA720903 CTW720900:CTW720903 DDS720900:DDS720903 DNO720900:DNO720903 DXK720900:DXK720903 EHG720900:EHG720903 ERC720900:ERC720903 FAY720900:FAY720903 FKU720900:FKU720903 FUQ720900:FUQ720903 GEM720900:GEM720903 GOI720900:GOI720903 GYE720900:GYE720903 HIA720900:HIA720903 HRW720900:HRW720903 IBS720900:IBS720903 ILO720900:ILO720903 IVK720900:IVK720903 JFG720900:JFG720903 JPC720900:JPC720903 JYY720900:JYY720903 KIU720900:KIU720903 KSQ720900:KSQ720903 LCM720900:LCM720903 LMI720900:LMI720903 LWE720900:LWE720903 MGA720900:MGA720903 MPW720900:MPW720903 MZS720900:MZS720903 NJO720900:NJO720903 NTK720900:NTK720903 ODG720900:ODG720903 ONC720900:ONC720903 OWY720900:OWY720903 PGU720900:PGU720903 PQQ720900:PQQ720903 QAM720900:QAM720903 QKI720900:QKI720903 QUE720900:QUE720903 REA720900:REA720903 RNW720900:RNW720903 RXS720900:RXS720903 SHO720900:SHO720903 SRK720900:SRK720903 TBG720900:TBG720903 TLC720900:TLC720903 TUY720900:TUY720903 UEU720900:UEU720903 UOQ720900:UOQ720903 UYM720900:UYM720903 VII720900:VII720903 VSE720900:VSE720903 WCA720900:WCA720903 WLW720900:WLW720903 WVS720900:WVS720903 K786436:K786439 JG786436:JG786439 TC786436:TC786439 ACY786436:ACY786439 AMU786436:AMU786439 AWQ786436:AWQ786439 BGM786436:BGM786439 BQI786436:BQI786439 CAE786436:CAE786439 CKA786436:CKA786439 CTW786436:CTW786439 DDS786436:DDS786439 DNO786436:DNO786439 DXK786436:DXK786439 EHG786436:EHG786439 ERC786436:ERC786439 FAY786436:FAY786439 FKU786436:FKU786439 FUQ786436:FUQ786439 GEM786436:GEM786439 GOI786436:GOI786439 GYE786436:GYE786439 HIA786436:HIA786439 HRW786436:HRW786439 IBS786436:IBS786439 ILO786436:ILO786439 IVK786436:IVK786439 JFG786436:JFG786439 JPC786436:JPC786439 JYY786436:JYY786439 KIU786436:KIU786439 KSQ786436:KSQ786439 LCM786436:LCM786439 LMI786436:LMI786439 LWE786436:LWE786439 MGA786436:MGA786439 MPW786436:MPW786439 MZS786436:MZS786439 NJO786436:NJO786439 NTK786436:NTK786439 ODG786436:ODG786439 ONC786436:ONC786439 OWY786436:OWY786439 PGU786436:PGU786439 PQQ786436:PQQ786439 QAM786436:QAM786439 QKI786436:QKI786439 QUE786436:QUE786439 REA786436:REA786439 RNW786436:RNW786439 RXS786436:RXS786439 SHO786436:SHO786439 SRK786436:SRK786439 TBG786436:TBG786439 TLC786436:TLC786439 TUY786436:TUY786439 UEU786436:UEU786439 UOQ786436:UOQ786439 UYM786436:UYM786439 VII786436:VII786439 VSE786436:VSE786439 WCA786436:WCA786439 WLW786436:WLW786439 WVS786436:WVS786439 K851972:K851975 JG851972:JG851975 TC851972:TC851975 ACY851972:ACY851975 AMU851972:AMU851975 AWQ851972:AWQ851975 BGM851972:BGM851975 BQI851972:BQI851975 CAE851972:CAE851975 CKA851972:CKA851975 CTW851972:CTW851975 DDS851972:DDS851975 DNO851972:DNO851975 DXK851972:DXK851975 EHG851972:EHG851975 ERC851972:ERC851975 FAY851972:FAY851975 FKU851972:FKU851975 FUQ851972:FUQ851975 GEM851972:GEM851975 GOI851972:GOI851975 GYE851972:GYE851975 HIA851972:HIA851975 HRW851972:HRW851975 IBS851972:IBS851975 ILO851972:ILO851975 IVK851972:IVK851975 JFG851972:JFG851975 JPC851972:JPC851975 JYY851972:JYY851975 KIU851972:KIU851975 KSQ851972:KSQ851975 LCM851972:LCM851975 LMI851972:LMI851975 LWE851972:LWE851975 MGA851972:MGA851975 MPW851972:MPW851975 MZS851972:MZS851975 NJO851972:NJO851975 NTK851972:NTK851975 ODG851972:ODG851975 ONC851972:ONC851975 OWY851972:OWY851975 PGU851972:PGU851975 PQQ851972:PQQ851975 QAM851972:QAM851975 QKI851972:QKI851975 QUE851972:QUE851975 REA851972:REA851975 RNW851972:RNW851975 RXS851972:RXS851975 SHO851972:SHO851975 SRK851972:SRK851975 TBG851972:TBG851975 TLC851972:TLC851975 TUY851972:TUY851975 UEU851972:UEU851975 UOQ851972:UOQ851975 UYM851972:UYM851975 VII851972:VII851975 VSE851972:VSE851975 WCA851972:WCA851975 WLW851972:WLW851975 WVS851972:WVS851975 K917508:K917511 JG917508:JG917511 TC917508:TC917511 ACY917508:ACY917511 AMU917508:AMU917511 AWQ917508:AWQ917511 BGM917508:BGM917511 BQI917508:BQI917511 CAE917508:CAE917511 CKA917508:CKA917511 CTW917508:CTW917511 DDS917508:DDS917511 DNO917508:DNO917511 DXK917508:DXK917511 EHG917508:EHG917511 ERC917508:ERC917511 FAY917508:FAY917511 FKU917508:FKU917511 FUQ917508:FUQ917511 GEM917508:GEM917511 GOI917508:GOI917511 GYE917508:GYE917511 HIA917508:HIA917511 HRW917508:HRW917511 IBS917508:IBS917511 ILO917508:ILO917511 IVK917508:IVK917511 JFG917508:JFG917511 JPC917508:JPC917511 JYY917508:JYY917511 KIU917508:KIU917511 KSQ917508:KSQ917511 LCM917508:LCM917511 LMI917508:LMI917511 LWE917508:LWE917511 MGA917508:MGA917511 MPW917508:MPW917511 MZS917508:MZS917511 NJO917508:NJO917511 NTK917508:NTK917511 ODG917508:ODG917511 ONC917508:ONC917511 OWY917508:OWY917511 PGU917508:PGU917511 PQQ917508:PQQ917511 QAM917508:QAM917511 QKI917508:QKI917511 QUE917508:QUE917511 REA917508:REA917511 RNW917508:RNW917511 RXS917508:RXS917511 SHO917508:SHO917511 SRK917508:SRK917511 TBG917508:TBG917511 TLC917508:TLC917511 TUY917508:TUY917511 UEU917508:UEU917511 UOQ917508:UOQ917511 UYM917508:UYM917511 VII917508:VII917511 VSE917508:VSE917511 WCA917508:WCA917511 WLW917508:WLW917511 WVS917508:WVS917511 K983044:K983047 JG983044:JG983047 TC983044:TC983047 ACY983044:ACY983047 AMU983044:AMU983047 AWQ983044:AWQ983047 BGM983044:BGM983047 BQI983044:BQI983047 CAE983044:CAE983047 CKA983044:CKA983047 CTW983044:CTW983047 DDS983044:DDS983047 DNO983044:DNO983047 DXK983044:DXK983047 EHG983044:EHG983047 ERC983044:ERC983047 FAY983044:FAY983047 FKU983044:FKU983047 FUQ983044:FUQ983047 GEM983044:GEM983047 GOI983044:GOI983047 GYE983044:GYE983047 HIA983044:HIA983047 HRW983044:HRW983047 IBS983044:IBS983047 ILO983044:ILO983047 IVK983044:IVK983047 JFG983044:JFG983047 JPC983044:JPC983047 JYY983044:JYY983047 KIU983044:KIU983047 KSQ983044:KSQ983047 LCM983044:LCM983047 LMI983044:LMI983047 LWE983044:LWE983047 MGA983044:MGA983047 MPW983044:MPW983047 MZS983044:MZS983047 NJO983044:NJO983047 NTK983044:NTK983047 ODG983044:ODG983047 ONC983044:ONC983047 OWY983044:OWY983047 PGU983044:PGU983047 PQQ983044:PQQ983047 QAM983044:QAM983047 QKI983044:QKI983047 QUE983044:QUE983047 REA983044:REA983047 RNW983044:RNW983047 RXS983044:RXS983047 SHO983044:SHO983047 SRK983044:SRK983047 TBG983044:TBG983047 TLC983044:TLC983047 TUY983044:TUY983047 UEU983044:UEU983047 UOQ983044:UOQ983047 UYM983044:UYM983047 VII983044:VII983047 VSE983044:VSE983047 WCA983044:WCA983047 WLW983044:WLW983047 WVS983044:WVS983047 L6:R7 JH6:JN7 TD6:TJ7 ACZ6:ADF7 AMV6:ANB7 AWR6:AWX7 BGN6:BGT7 BQJ6:BQP7 CAF6:CAL7 CKB6:CKH7 CTX6:CUD7 DDT6:DDZ7 DNP6:DNV7 DXL6:DXR7 EHH6:EHN7 ERD6:ERJ7 FAZ6:FBF7 FKV6:FLB7 FUR6:FUX7 GEN6:GET7 GOJ6:GOP7 GYF6:GYL7 HIB6:HIH7 HRX6:HSD7 IBT6:IBZ7 ILP6:ILV7 IVL6:IVR7 JFH6:JFN7 JPD6:JPJ7 JYZ6:JZF7 KIV6:KJB7 KSR6:KSX7 LCN6:LCT7 LMJ6:LMP7 LWF6:LWL7 MGB6:MGH7 MPX6:MQD7 MZT6:MZZ7 NJP6:NJV7 NTL6:NTR7 ODH6:ODN7 OND6:ONJ7 OWZ6:OXF7 PGV6:PHB7 PQR6:PQX7 QAN6:QAT7 QKJ6:QKP7 QUF6:QUL7 REB6:REH7 RNX6:ROD7 RXT6:RXZ7 SHP6:SHV7 SRL6:SRR7 TBH6:TBN7 TLD6:TLJ7 TUZ6:TVF7 UEV6:UFB7 UOR6:UOX7 UYN6:UYT7 VIJ6:VIP7 VSF6:VSL7 WCB6:WCH7 WLX6:WMD7 WVT6:WVZ7 L65542:R65543 JH65542:JN65543 TD65542:TJ65543 ACZ65542:ADF65543 AMV65542:ANB65543 AWR65542:AWX65543 BGN65542:BGT65543 BQJ65542:BQP65543 CAF65542:CAL65543 CKB65542:CKH65543 CTX65542:CUD65543 DDT65542:DDZ65543 DNP65542:DNV65543 DXL65542:DXR65543 EHH65542:EHN65543 ERD65542:ERJ65543 FAZ65542:FBF65543 FKV65542:FLB65543 FUR65542:FUX65543 GEN65542:GET65543 GOJ65542:GOP65543 GYF65542:GYL65543 HIB65542:HIH65543 HRX65542:HSD65543 IBT65542:IBZ65543 ILP65542:ILV65543 IVL65542:IVR65543 JFH65542:JFN65543 JPD65542:JPJ65543 JYZ65542:JZF65543 KIV65542:KJB65543 KSR65542:KSX65543 LCN65542:LCT65543 LMJ65542:LMP65543 LWF65542:LWL65543 MGB65542:MGH65543 MPX65542:MQD65543 MZT65542:MZZ65543 NJP65542:NJV65543 NTL65542:NTR65543 ODH65542:ODN65543 OND65542:ONJ65543 OWZ65542:OXF65543 PGV65542:PHB65543 PQR65542:PQX65543 QAN65542:QAT65543 QKJ65542:QKP65543 QUF65542:QUL65543 REB65542:REH65543 RNX65542:ROD65543 RXT65542:RXZ65543 SHP65542:SHV65543 SRL65542:SRR65543 TBH65542:TBN65543 TLD65542:TLJ65543 TUZ65542:TVF65543 UEV65542:UFB65543 UOR65542:UOX65543 UYN65542:UYT65543 VIJ65542:VIP65543 VSF65542:VSL65543 WCB65542:WCH65543 WLX65542:WMD65543 WVT65542:WVZ65543 L131078:R131079 JH131078:JN131079 TD131078:TJ131079 ACZ131078:ADF131079 AMV131078:ANB131079 AWR131078:AWX131079 BGN131078:BGT131079 BQJ131078:BQP131079 CAF131078:CAL131079 CKB131078:CKH131079 CTX131078:CUD131079 DDT131078:DDZ131079 DNP131078:DNV131079 DXL131078:DXR131079 EHH131078:EHN131079 ERD131078:ERJ131079 FAZ131078:FBF131079 FKV131078:FLB131079 FUR131078:FUX131079 GEN131078:GET131079 GOJ131078:GOP131079 GYF131078:GYL131079 HIB131078:HIH131079 HRX131078:HSD131079 IBT131078:IBZ131079 ILP131078:ILV131079 IVL131078:IVR131079 JFH131078:JFN131079 JPD131078:JPJ131079 JYZ131078:JZF131079 KIV131078:KJB131079 KSR131078:KSX131079 LCN131078:LCT131079 LMJ131078:LMP131079 LWF131078:LWL131079 MGB131078:MGH131079 MPX131078:MQD131079 MZT131078:MZZ131079 NJP131078:NJV131079 NTL131078:NTR131079 ODH131078:ODN131079 OND131078:ONJ131079 OWZ131078:OXF131079 PGV131078:PHB131079 PQR131078:PQX131079 QAN131078:QAT131079 QKJ131078:QKP131079 QUF131078:QUL131079 REB131078:REH131079 RNX131078:ROD131079 RXT131078:RXZ131079 SHP131078:SHV131079 SRL131078:SRR131079 TBH131078:TBN131079 TLD131078:TLJ131079 TUZ131078:TVF131079 UEV131078:UFB131079 UOR131078:UOX131079 UYN131078:UYT131079 VIJ131078:VIP131079 VSF131078:VSL131079 WCB131078:WCH131079 WLX131078:WMD131079 WVT131078:WVZ131079 L196614:R196615 JH196614:JN196615 TD196614:TJ196615 ACZ196614:ADF196615 AMV196614:ANB196615 AWR196614:AWX196615 BGN196614:BGT196615 BQJ196614:BQP196615 CAF196614:CAL196615 CKB196614:CKH196615 CTX196614:CUD196615 DDT196614:DDZ196615 DNP196614:DNV196615 DXL196614:DXR196615 EHH196614:EHN196615 ERD196614:ERJ196615 FAZ196614:FBF196615 FKV196614:FLB196615 FUR196614:FUX196615 GEN196614:GET196615 GOJ196614:GOP196615 GYF196614:GYL196615 HIB196614:HIH196615 HRX196614:HSD196615 IBT196614:IBZ196615 ILP196614:ILV196615 IVL196614:IVR196615 JFH196614:JFN196615 JPD196614:JPJ196615 JYZ196614:JZF196615 KIV196614:KJB196615 KSR196614:KSX196615 LCN196614:LCT196615 LMJ196614:LMP196615 LWF196614:LWL196615 MGB196614:MGH196615 MPX196614:MQD196615 MZT196614:MZZ196615 NJP196614:NJV196615 NTL196614:NTR196615 ODH196614:ODN196615 OND196614:ONJ196615 OWZ196614:OXF196615 PGV196614:PHB196615 PQR196614:PQX196615 QAN196614:QAT196615 QKJ196614:QKP196615 QUF196614:QUL196615 REB196614:REH196615 RNX196614:ROD196615 RXT196614:RXZ196615 SHP196614:SHV196615 SRL196614:SRR196615 TBH196614:TBN196615 TLD196614:TLJ196615 TUZ196614:TVF196615 UEV196614:UFB196615 UOR196614:UOX196615 UYN196614:UYT196615 VIJ196614:VIP196615 VSF196614:VSL196615 WCB196614:WCH196615 WLX196614:WMD196615 WVT196614:WVZ196615 L262150:R262151 JH262150:JN262151 TD262150:TJ262151 ACZ262150:ADF262151 AMV262150:ANB262151 AWR262150:AWX262151 BGN262150:BGT262151 BQJ262150:BQP262151 CAF262150:CAL262151 CKB262150:CKH262151 CTX262150:CUD262151 DDT262150:DDZ262151 DNP262150:DNV262151 DXL262150:DXR262151 EHH262150:EHN262151 ERD262150:ERJ262151 FAZ262150:FBF262151 FKV262150:FLB262151 FUR262150:FUX262151 GEN262150:GET262151 GOJ262150:GOP262151 GYF262150:GYL262151 HIB262150:HIH262151 HRX262150:HSD262151 IBT262150:IBZ262151 ILP262150:ILV262151 IVL262150:IVR262151 JFH262150:JFN262151 JPD262150:JPJ262151 JYZ262150:JZF262151 KIV262150:KJB262151 KSR262150:KSX262151 LCN262150:LCT262151 LMJ262150:LMP262151 LWF262150:LWL262151 MGB262150:MGH262151 MPX262150:MQD262151 MZT262150:MZZ262151 NJP262150:NJV262151 NTL262150:NTR262151 ODH262150:ODN262151 OND262150:ONJ262151 OWZ262150:OXF262151 PGV262150:PHB262151 PQR262150:PQX262151 QAN262150:QAT262151 QKJ262150:QKP262151 QUF262150:QUL262151 REB262150:REH262151 RNX262150:ROD262151 RXT262150:RXZ262151 SHP262150:SHV262151 SRL262150:SRR262151 TBH262150:TBN262151 TLD262150:TLJ262151 TUZ262150:TVF262151 UEV262150:UFB262151 UOR262150:UOX262151 UYN262150:UYT262151 VIJ262150:VIP262151 VSF262150:VSL262151 WCB262150:WCH262151 WLX262150:WMD262151 WVT262150:WVZ262151 L327686:R327687 JH327686:JN327687 TD327686:TJ327687 ACZ327686:ADF327687 AMV327686:ANB327687 AWR327686:AWX327687 BGN327686:BGT327687 BQJ327686:BQP327687 CAF327686:CAL327687 CKB327686:CKH327687 CTX327686:CUD327687 DDT327686:DDZ327687 DNP327686:DNV327687 DXL327686:DXR327687 EHH327686:EHN327687 ERD327686:ERJ327687 FAZ327686:FBF327687 FKV327686:FLB327687 FUR327686:FUX327687 GEN327686:GET327687 GOJ327686:GOP327687 GYF327686:GYL327687 HIB327686:HIH327687 HRX327686:HSD327687 IBT327686:IBZ327687 ILP327686:ILV327687 IVL327686:IVR327687 JFH327686:JFN327687 JPD327686:JPJ327687 JYZ327686:JZF327687 KIV327686:KJB327687 KSR327686:KSX327687 LCN327686:LCT327687 LMJ327686:LMP327687 LWF327686:LWL327687 MGB327686:MGH327687 MPX327686:MQD327687 MZT327686:MZZ327687 NJP327686:NJV327687 NTL327686:NTR327687 ODH327686:ODN327687 OND327686:ONJ327687 OWZ327686:OXF327687 PGV327686:PHB327687 PQR327686:PQX327687 QAN327686:QAT327687 QKJ327686:QKP327687 QUF327686:QUL327687 REB327686:REH327687 RNX327686:ROD327687 RXT327686:RXZ327687 SHP327686:SHV327687 SRL327686:SRR327687 TBH327686:TBN327687 TLD327686:TLJ327687 TUZ327686:TVF327687 UEV327686:UFB327687 UOR327686:UOX327687 UYN327686:UYT327687 VIJ327686:VIP327687 VSF327686:VSL327687 WCB327686:WCH327687 WLX327686:WMD327687 WVT327686:WVZ327687 L393222:R393223 JH393222:JN393223 TD393222:TJ393223 ACZ393222:ADF393223 AMV393222:ANB393223 AWR393222:AWX393223 BGN393222:BGT393223 BQJ393222:BQP393223 CAF393222:CAL393223 CKB393222:CKH393223 CTX393222:CUD393223 DDT393222:DDZ393223 DNP393222:DNV393223 DXL393222:DXR393223 EHH393222:EHN393223 ERD393222:ERJ393223 FAZ393222:FBF393223 FKV393222:FLB393223 FUR393222:FUX393223 GEN393222:GET393223 GOJ393222:GOP393223 GYF393222:GYL393223 HIB393222:HIH393223 HRX393222:HSD393223 IBT393222:IBZ393223 ILP393222:ILV393223 IVL393222:IVR393223 JFH393222:JFN393223 JPD393222:JPJ393223 JYZ393222:JZF393223 KIV393222:KJB393223 KSR393222:KSX393223 LCN393222:LCT393223 LMJ393222:LMP393223 LWF393222:LWL393223 MGB393222:MGH393223 MPX393222:MQD393223 MZT393222:MZZ393223 NJP393222:NJV393223 NTL393222:NTR393223 ODH393222:ODN393223 OND393222:ONJ393223 OWZ393222:OXF393223 PGV393222:PHB393223 PQR393222:PQX393223 QAN393222:QAT393223 QKJ393222:QKP393223 QUF393222:QUL393223 REB393222:REH393223 RNX393222:ROD393223 RXT393222:RXZ393223 SHP393222:SHV393223 SRL393222:SRR393223 TBH393222:TBN393223 TLD393222:TLJ393223 TUZ393222:TVF393223 UEV393222:UFB393223 UOR393222:UOX393223 UYN393222:UYT393223 VIJ393222:VIP393223 VSF393222:VSL393223 WCB393222:WCH393223 WLX393222:WMD393223 WVT393222:WVZ393223 L458758:R458759 JH458758:JN458759 TD458758:TJ458759 ACZ458758:ADF458759 AMV458758:ANB458759 AWR458758:AWX458759 BGN458758:BGT458759 BQJ458758:BQP458759 CAF458758:CAL458759 CKB458758:CKH458759 CTX458758:CUD458759 DDT458758:DDZ458759 DNP458758:DNV458759 DXL458758:DXR458759 EHH458758:EHN458759 ERD458758:ERJ458759 FAZ458758:FBF458759 FKV458758:FLB458759 FUR458758:FUX458759 GEN458758:GET458759 GOJ458758:GOP458759 GYF458758:GYL458759 HIB458758:HIH458759 HRX458758:HSD458759 IBT458758:IBZ458759 ILP458758:ILV458759 IVL458758:IVR458759 JFH458758:JFN458759 JPD458758:JPJ458759 JYZ458758:JZF458759 KIV458758:KJB458759 KSR458758:KSX458759 LCN458758:LCT458759 LMJ458758:LMP458759 LWF458758:LWL458759 MGB458758:MGH458759 MPX458758:MQD458759 MZT458758:MZZ458759 NJP458758:NJV458759 NTL458758:NTR458759 ODH458758:ODN458759 OND458758:ONJ458759 OWZ458758:OXF458759 PGV458758:PHB458759 PQR458758:PQX458759 QAN458758:QAT458759 QKJ458758:QKP458759 QUF458758:QUL458759 REB458758:REH458759 RNX458758:ROD458759 RXT458758:RXZ458759 SHP458758:SHV458759 SRL458758:SRR458759 TBH458758:TBN458759 TLD458758:TLJ458759 TUZ458758:TVF458759 UEV458758:UFB458759 UOR458758:UOX458759 UYN458758:UYT458759 VIJ458758:VIP458759 VSF458758:VSL458759 WCB458758:WCH458759 WLX458758:WMD458759 WVT458758:WVZ458759 L524294:R524295 JH524294:JN524295 TD524294:TJ524295 ACZ524294:ADF524295 AMV524294:ANB524295 AWR524294:AWX524295 BGN524294:BGT524295 BQJ524294:BQP524295 CAF524294:CAL524295 CKB524294:CKH524295 CTX524294:CUD524295 DDT524294:DDZ524295 DNP524294:DNV524295 DXL524294:DXR524295 EHH524294:EHN524295 ERD524294:ERJ524295 FAZ524294:FBF524295 FKV524294:FLB524295 FUR524294:FUX524295 GEN524294:GET524295 GOJ524294:GOP524295 GYF524294:GYL524295 HIB524294:HIH524295 HRX524294:HSD524295 IBT524294:IBZ524295 ILP524294:ILV524295 IVL524294:IVR524295 JFH524294:JFN524295 JPD524294:JPJ524295 JYZ524294:JZF524295 KIV524294:KJB524295 KSR524294:KSX524295 LCN524294:LCT524295 LMJ524294:LMP524295 LWF524294:LWL524295 MGB524294:MGH524295 MPX524294:MQD524295 MZT524294:MZZ524295 NJP524294:NJV524295 NTL524294:NTR524295 ODH524294:ODN524295 OND524294:ONJ524295 OWZ524294:OXF524295 PGV524294:PHB524295 PQR524294:PQX524295 QAN524294:QAT524295 QKJ524294:QKP524295 QUF524294:QUL524295 REB524294:REH524295 RNX524294:ROD524295 RXT524294:RXZ524295 SHP524294:SHV524295 SRL524294:SRR524295 TBH524294:TBN524295 TLD524294:TLJ524295 TUZ524294:TVF524295 UEV524294:UFB524295 UOR524294:UOX524295 UYN524294:UYT524295 VIJ524294:VIP524295 VSF524294:VSL524295 WCB524294:WCH524295 WLX524294:WMD524295 WVT524294:WVZ524295 L589830:R589831 JH589830:JN589831 TD589830:TJ589831 ACZ589830:ADF589831 AMV589830:ANB589831 AWR589830:AWX589831 BGN589830:BGT589831 BQJ589830:BQP589831 CAF589830:CAL589831 CKB589830:CKH589831 CTX589830:CUD589831 DDT589830:DDZ589831 DNP589830:DNV589831 DXL589830:DXR589831 EHH589830:EHN589831 ERD589830:ERJ589831 FAZ589830:FBF589831 FKV589830:FLB589831 FUR589830:FUX589831 GEN589830:GET589831 GOJ589830:GOP589831 GYF589830:GYL589831 HIB589830:HIH589831 HRX589830:HSD589831 IBT589830:IBZ589831 ILP589830:ILV589831 IVL589830:IVR589831 JFH589830:JFN589831 JPD589830:JPJ589831 JYZ589830:JZF589831 KIV589830:KJB589831 KSR589830:KSX589831 LCN589830:LCT589831 LMJ589830:LMP589831 LWF589830:LWL589831 MGB589830:MGH589831 MPX589830:MQD589831 MZT589830:MZZ589831 NJP589830:NJV589831 NTL589830:NTR589831 ODH589830:ODN589831 OND589830:ONJ589831 OWZ589830:OXF589831 PGV589830:PHB589831 PQR589830:PQX589831 QAN589830:QAT589831 QKJ589830:QKP589831 QUF589830:QUL589831 REB589830:REH589831 RNX589830:ROD589831 RXT589830:RXZ589831 SHP589830:SHV589831 SRL589830:SRR589831 TBH589830:TBN589831 TLD589830:TLJ589831 TUZ589830:TVF589831 UEV589830:UFB589831 UOR589830:UOX589831 UYN589830:UYT589831 VIJ589830:VIP589831 VSF589830:VSL589831 WCB589830:WCH589831 WLX589830:WMD589831 WVT589830:WVZ589831 L655366:R655367 JH655366:JN655367 TD655366:TJ655367 ACZ655366:ADF655367 AMV655366:ANB655367 AWR655366:AWX655367 BGN655366:BGT655367 BQJ655366:BQP655367 CAF655366:CAL655367 CKB655366:CKH655367 CTX655366:CUD655367 DDT655366:DDZ655367 DNP655366:DNV655367 DXL655366:DXR655367 EHH655366:EHN655367 ERD655366:ERJ655367 FAZ655366:FBF655367 FKV655366:FLB655367 FUR655366:FUX655367 GEN655366:GET655367 GOJ655366:GOP655367 GYF655366:GYL655367 HIB655366:HIH655367 HRX655366:HSD655367 IBT655366:IBZ655367 ILP655366:ILV655367 IVL655366:IVR655367 JFH655366:JFN655367 JPD655366:JPJ655367 JYZ655366:JZF655367 KIV655366:KJB655367 KSR655366:KSX655367 LCN655366:LCT655367 LMJ655366:LMP655367 LWF655366:LWL655367 MGB655366:MGH655367 MPX655366:MQD655367 MZT655366:MZZ655367 NJP655366:NJV655367 NTL655366:NTR655367 ODH655366:ODN655367 OND655366:ONJ655367 OWZ655366:OXF655367 PGV655366:PHB655367 PQR655366:PQX655367 QAN655366:QAT655367 QKJ655366:QKP655367 QUF655366:QUL655367 REB655366:REH655367 RNX655366:ROD655367 RXT655366:RXZ655367 SHP655366:SHV655367 SRL655366:SRR655367 TBH655366:TBN655367 TLD655366:TLJ655367 TUZ655366:TVF655367 UEV655366:UFB655367 UOR655366:UOX655367 UYN655366:UYT655367 VIJ655366:VIP655367 VSF655366:VSL655367 WCB655366:WCH655367 WLX655366:WMD655367 WVT655366:WVZ655367 L720902:R720903 JH720902:JN720903 TD720902:TJ720903 ACZ720902:ADF720903 AMV720902:ANB720903 AWR720902:AWX720903 BGN720902:BGT720903 BQJ720902:BQP720903 CAF720902:CAL720903 CKB720902:CKH720903 CTX720902:CUD720903 DDT720902:DDZ720903 DNP720902:DNV720903 DXL720902:DXR720903 EHH720902:EHN720903 ERD720902:ERJ720903 FAZ720902:FBF720903 FKV720902:FLB720903 FUR720902:FUX720903 GEN720902:GET720903 GOJ720902:GOP720903 GYF720902:GYL720903 HIB720902:HIH720903 HRX720902:HSD720903 IBT720902:IBZ720903 ILP720902:ILV720903 IVL720902:IVR720903 JFH720902:JFN720903 JPD720902:JPJ720903 JYZ720902:JZF720903 KIV720902:KJB720903 KSR720902:KSX720903 LCN720902:LCT720903 LMJ720902:LMP720903 LWF720902:LWL720903 MGB720902:MGH720903 MPX720902:MQD720903 MZT720902:MZZ720903 NJP720902:NJV720903 NTL720902:NTR720903 ODH720902:ODN720903 OND720902:ONJ720903 OWZ720902:OXF720903 PGV720902:PHB720903 PQR720902:PQX720903 QAN720902:QAT720903 QKJ720902:QKP720903 QUF720902:QUL720903 REB720902:REH720903 RNX720902:ROD720903 RXT720902:RXZ720903 SHP720902:SHV720903 SRL720902:SRR720903 TBH720902:TBN720903 TLD720902:TLJ720903 TUZ720902:TVF720903 UEV720902:UFB720903 UOR720902:UOX720903 UYN720902:UYT720903 VIJ720902:VIP720903 VSF720902:VSL720903 WCB720902:WCH720903 WLX720902:WMD720903 WVT720902:WVZ720903 L786438:R786439 JH786438:JN786439 TD786438:TJ786439 ACZ786438:ADF786439 AMV786438:ANB786439 AWR786438:AWX786439 BGN786438:BGT786439 BQJ786438:BQP786439 CAF786438:CAL786439 CKB786438:CKH786439 CTX786438:CUD786439 DDT786438:DDZ786439 DNP786438:DNV786439 DXL786438:DXR786439 EHH786438:EHN786439 ERD786438:ERJ786439 FAZ786438:FBF786439 FKV786438:FLB786439 FUR786438:FUX786439 GEN786438:GET786439 GOJ786438:GOP786439 GYF786438:GYL786439 HIB786438:HIH786439 HRX786438:HSD786439 IBT786438:IBZ786439 ILP786438:ILV786439 IVL786438:IVR786439 JFH786438:JFN786439 JPD786438:JPJ786439 JYZ786438:JZF786439 KIV786438:KJB786439 KSR786438:KSX786439 LCN786438:LCT786439 LMJ786438:LMP786439 LWF786438:LWL786439 MGB786438:MGH786439 MPX786438:MQD786439 MZT786438:MZZ786439 NJP786438:NJV786439 NTL786438:NTR786439 ODH786438:ODN786439 OND786438:ONJ786439 OWZ786438:OXF786439 PGV786438:PHB786439 PQR786438:PQX786439 QAN786438:QAT786439 QKJ786438:QKP786439 QUF786438:QUL786439 REB786438:REH786439 RNX786438:ROD786439 RXT786438:RXZ786439 SHP786438:SHV786439 SRL786438:SRR786439 TBH786438:TBN786439 TLD786438:TLJ786439 TUZ786438:TVF786439 UEV786438:UFB786439 UOR786438:UOX786439 UYN786438:UYT786439 VIJ786438:VIP786439 VSF786438:VSL786439 WCB786438:WCH786439 WLX786438:WMD786439 WVT786438:WVZ786439 L851974:R851975 JH851974:JN851975 TD851974:TJ851975 ACZ851974:ADF851975 AMV851974:ANB851975 AWR851974:AWX851975 BGN851974:BGT851975 BQJ851974:BQP851975 CAF851974:CAL851975 CKB851974:CKH851975 CTX851974:CUD851975 DDT851974:DDZ851975 DNP851974:DNV851975 DXL851974:DXR851975 EHH851974:EHN851975 ERD851974:ERJ851975 FAZ851974:FBF851975 FKV851974:FLB851975 FUR851974:FUX851975 GEN851974:GET851975 GOJ851974:GOP851975 GYF851974:GYL851975 HIB851974:HIH851975 HRX851974:HSD851975 IBT851974:IBZ851975 ILP851974:ILV851975 IVL851974:IVR851975 JFH851974:JFN851975 JPD851974:JPJ851975 JYZ851974:JZF851975 KIV851974:KJB851975 KSR851974:KSX851975 LCN851974:LCT851975 LMJ851974:LMP851975 LWF851974:LWL851975 MGB851974:MGH851975 MPX851974:MQD851975 MZT851974:MZZ851975 NJP851974:NJV851975 NTL851974:NTR851975 ODH851974:ODN851975 OND851974:ONJ851975 OWZ851974:OXF851975 PGV851974:PHB851975 PQR851974:PQX851975 QAN851974:QAT851975 QKJ851974:QKP851975 QUF851974:QUL851975 REB851974:REH851975 RNX851974:ROD851975 RXT851974:RXZ851975 SHP851974:SHV851975 SRL851974:SRR851975 TBH851974:TBN851975 TLD851974:TLJ851975 TUZ851974:TVF851975 UEV851974:UFB851975 UOR851974:UOX851975 UYN851974:UYT851975 VIJ851974:VIP851975 VSF851974:VSL851975 WCB851974:WCH851975 WLX851974:WMD851975 WVT851974:WVZ851975 L917510:R917511 JH917510:JN917511 TD917510:TJ917511 ACZ917510:ADF917511 AMV917510:ANB917511 AWR917510:AWX917511 BGN917510:BGT917511 BQJ917510:BQP917511 CAF917510:CAL917511 CKB917510:CKH917511 CTX917510:CUD917511 DDT917510:DDZ917511 DNP917510:DNV917511 DXL917510:DXR917511 EHH917510:EHN917511 ERD917510:ERJ917511 FAZ917510:FBF917511 FKV917510:FLB917511 FUR917510:FUX917511 GEN917510:GET917511 GOJ917510:GOP917511 GYF917510:GYL917511 HIB917510:HIH917511 HRX917510:HSD917511 IBT917510:IBZ917511 ILP917510:ILV917511 IVL917510:IVR917511 JFH917510:JFN917511 JPD917510:JPJ917511 JYZ917510:JZF917511 KIV917510:KJB917511 KSR917510:KSX917511 LCN917510:LCT917511 LMJ917510:LMP917511 LWF917510:LWL917511 MGB917510:MGH917511 MPX917510:MQD917511 MZT917510:MZZ917511 NJP917510:NJV917511 NTL917510:NTR917511 ODH917510:ODN917511 OND917510:ONJ917511 OWZ917510:OXF917511 PGV917510:PHB917511 PQR917510:PQX917511 QAN917510:QAT917511 QKJ917510:QKP917511 QUF917510:QUL917511 REB917510:REH917511 RNX917510:ROD917511 RXT917510:RXZ917511 SHP917510:SHV917511 SRL917510:SRR917511 TBH917510:TBN917511 TLD917510:TLJ917511 TUZ917510:TVF917511 UEV917510:UFB917511 UOR917510:UOX917511 UYN917510:UYT917511 VIJ917510:VIP917511 VSF917510:VSL917511 WCB917510:WCH917511 WLX917510:WMD917511 WVT917510:WVZ917511 L983046:R983047 JH983046:JN983047 TD983046:TJ983047 ACZ983046:ADF983047 AMV983046:ANB983047 AWR983046:AWX983047 BGN983046:BGT983047 BQJ983046:BQP983047 CAF983046:CAL983047 CKB983046:CKH983047 CTX983046:CUD983047 DDT983046:DDZ983047 DNP983046:DNV983047 DXL983046:DXR983047 EHH983046:EHN983047 ERD983046:ERJ983047 FAZ983046:FBF983047 FKV983046:FLB983047 FUR983046:FUX983047 GEN983046:GET983047 GOJ983046:GOP983047 GYF983046:GYL983047 HIB983046:HIH983047 HRX983046:HSD983047 IBT983046:IBZ983047 ILP983046:ILV983047 IVL983046:IVR983047 JFH983046:JFN983047 JPD983046:JPJ983047 JYZ983046:JZF983047 KIV983046:KJB983047 KSR983046:KSX983047 LCN983046:LCT983047 LMJ983046:LMP983047 LWF983046:LWL983047 MGB983046:MGH983047 MPX983046:MQD983047 MZT983046:MZZ983047 NJP983046:NJV983047 NTL983046:NTR983047 ODH983046:ODN983047 OND983046:ONJ983047 OWZ983046:OXF983047 PGV983046:PHB983047 PQR983046:PQX983047 QAN983046:QAT983047 QKJ983046:QKP983047 QUF983046:QUL983047 REB983046:REH983047 RNX983046:ROD983047 RXT983046:RXZ983047 SHP983046:SHV983047 SRL983046:SRR983047 TBH983046:TBN983047 TLD983046:TLJ983047 TUZ983046:TVF983047 UEV983046:UFB983047 UOR983046:UOX983047 UYN983046:UYT983047 VIJ983046:VIP983047 VSF983046:VSL983047 WCB983046:WCH983047 WLX983046:WMD983047 WVT983046:WVZ983047">
      <formula1>PRsInApplicant</formula1>
    </dataValidation>
    <dataValidation type="list" allowBlank="1" showInputMessage="1" showErrorMessage="1" sqref="P2 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P65538 JL65538 TH65538 ADD65538 AMZ65538 AWV65538 BGR65538 BQN65538 CAJ65538 CKF65538 CUB65538 DDX65538 DNT65538 DXP65538 EHL65538 ERH65538 FBD65538 FKZ65538 FUV65538 GER65538 GON65538 GYJ65538 HIF65538 HSB65538 IBX65538 ILT65538 IVP65538 JFL65538 JPH65538 JZD65538 KIZ65538 KSV65538 LCR65538 LMN65538 LWJ65538 MGF65538 MQB65538 MZX65538 NJT65538 NTP65538 ODL65538 ONH65538 OXD65538 PGZ65538 PQV65538 QAR65538 QKN65538 QUJ65538 REF65538 ROB65538 RXX65538 SHT65538 SRP65538 TBL65538 TLH65538 TVD65538 UEZ65538 UOV65538 UYR65538 VIN65538 VSJ65538 WCF65538 WMB65538 WVX65538 P131074 JL131074 TH131074 ADD131074 AMZ131074 AWV131074 BGR131074 BQN131074 CAJ131074 CKF131074 CUB131074 DDX131074 DNT131074 DXP131074 EHL131074 ERH131074 FBD131074 FKZ131074 FUV131074 GER131074 GON131074 GYJ131074 HIF131074 HSB131074 IBX131074 ILT131074 IVP131074 JFL131074 JPH131074 JZD131074 KIZ131074 KSV131074 LCR131074 LMN131074 LWJ131074 MGF131074 MQB131074 MZX131074 NJT131074 NTP131074 ODL131074 ONH131074 OXD131074 PGZ131074 PQV131074 QAR131074 QKN131074 QUJ131074 REF131074 ROB131074 RXX131074 SHT131074 SRP131074 TBL131074 TLH131074 TVD131074 UEZ131074 UOV131074 UYR131074 VIN131074 VSJ131074 WCF131074 WMB131074 WVX131074 P196610 JL196610 TH196610 ADD196610 AMZ196610 AWV196610 BGR196610 BQN196610 CAJ196610 CKF196610 CUB196610 DDX196610 DNT196610 DXP196610 EHL196610 ERH196610 FBD196610 FKZ196610 FUV196610 GER196610 GON196610 GYJ196610 HIF196610 HSB196610 IBX196610 ILT196610 IVP196610 JFL196610 JPH196610 JZD196610 KIZ196610 KSV196610 LCR196610 LMN196610 LWJ196610 MGF196610 MQB196610 MZX196610 NJT196610 NTP196610 ODL196610 ONH196610 OXD196610 PGZ196610 PQV196610 QAR196610 QKN196610 QUJ196610 REF196610 ROB196610 RXX196610 SHT196610 SRP196610 TBL196610 TLH196610 TVD196610 UEZ196610 UOV196610 UYR196610 VIN196610 VSJ196610 WCF196610 WMB196610 WVX196610 P262146 JL262146 TH262146 ADD262146 AMZ262146 AWV262146 BGR262146 BQN262146 CAJ262146 CKF262146 CUB262146 DDX262146 DNT262146 DXP262146 EHL262146 ERH262146 FBD262146 FKZ262146 FUV262146 GER262146 GON262146 GYJ262146 HIF262146 HSB262146 IBX262146 ILT262146 IVP262146 JFL262146 JPH262146 JZD262146 KIZ262146 KSV262146 LCR262146 LMN262146 LWJ262146 MGF262146 MQB262146 MZX262146 NJT262146 NTP262146 ODL262146 ONH262146 OXD262146 PGZ262146 PQV262146 QAR262146 QKN262146 QUJ262146 REF262146 ROB262146 RXX262146 SHT262146 SRP262146 TBL262146 TLH262146 TVD262146 UEZ262146 UOV262146 UYR262146 VIN262146 VSJ262146 WCF262146 WMB262146 WVX262146 P327682 JL327682 TH327682 ADD327682 AMZ327682 AWV327682 BGR327682 BQN327682 CAJ327682 CKF327682 CUB327682 DDX327682 DNT327682 DXP327682 EHL327682 ERH327682 FBD327682 FKZ327682 FUV327682 GER327682 GON327682 GYJ327682 HIF327682 HSB327682 IBX327682 ILT327682 IVP327682 JFL327682 JPH327682 JZD327682 KIZ327682 KSV327682 LCR327682 LMN327682 LWJ327682 MGF327682 MQB327682 MZX327682 NJT327682 NTP327682 ODL327682 ONH327682 OXD327682 PGZ327682 PQV327682 QAR327682 QKN327682 QUJ327682 REF327682 ROB327682 RXX327682 SHT327682 SRP327682 TBL327682 TLH327682 TVD327682 UEZ327682 UOV327682 UYR327682 VIN327682 VSJ327682 WCF327682 WMB327682 WVX327682 P393218 JL393218 TH393218 ADD393218 AMZ393218 AWV393218 BGR393218 BQN393218 CAJ393218 CKF393218 CUB393218 DDX393218 DNT393218 DXP393218 EHL393218 ERH393218 FBD393218 FKZ393218 FUV393218 GER393218 GON393218 GYJ393218 HIF393218 HSB393218 IBX393218 ILT393218 IVP393218 JFL393218 JPH393218 JZD393218 KIZ393218 KSV393218 LCR393218 LMN393218 LWJ393218 MGF393218 MQB393218 MZX393218 NJT393218 NTP393218 ODL393218 ONH393218 OXD393218 PGZ393218 PQV393218 QAR393218 QKN393218 QUJ393218 REF393218 ROB393218 RXX393218 SHT393218 SRP393218 TBL393218 TLH393218 TVD393218 UEZ393218 UOV393218 UYR393218 VIN393218 VSJ393218 WCF393218 WMB393218 WVX393218 P458754 JL458754 TH458754 ADD458754 AMZ458754 AWV458754 BGR458754 BQN458754 CAJ458754 CKF458754 CUB458754 DDX458754 DNT458754 DXP458754 EHL458754 ERH458754 FBD458754 FKZ458754 FUV458754 GER458754 GON458754 GYJ458754 HIF458754 HSB458754 IBX458754 ILT458754 IVP458754 JFL458754 JPH458754 JZD458754 KIZ458754 KSV458754 LCR458754 LMN458754 LWJ458754 MGF458754 MQB458754 MZX458754 NJT458754 NTP458754 ODL458754 ONH458754 OXD458754 PGZ458754 PQV458754 QAR458754 QKN458754 QUJ458754 REF458754 ROB458754 RXX458754 SHT458754 SRP458754 TBL458754 TLH458754 TVD458754 UEZ458754 UOV458754 UYR458754 VIN458754 VSJ458754 WCF458754 WMB458754 WVX458754 P524290 JL524290 TH524290 ADD524290 AMZ524290 AWV524290 BGR524290 BQN524290 CAJ524290 CKF524290 CUB524290 DDX524290 DNT524290 DXP524290 EHL524290 ERH524290 FBD524290 FKZ524290 FUV524290 GER524290 GON524290 GYJ524290 HIF524290 HSB524290 IBX524290 ILT524290 IVP524290 JFL524290 JPH524290 JZD524290 KIZ524290 KSV524290 LCR524290 LMN524290 LWJ524290 MGF524290 MQB524290 MZX524290 NJT524290 NTP524290 ODL524290 ONH524290 OXD524290 PGZ524290 PQV524290 QAR524290 QKN524290 QUJ524290 REF524290 ROB524290 RXX524290 SHT524290 SRP524290 TBL524290 TLH524290 TVD524290 UEZ524290 UOV524290 UYR524290 VIN524290 VSJ524290 WCF524290 WMB524290 WVX524290 P589826 JL589826 TH589826 ADD589826 AMZ589826 AWV589826 BGR589826 BQN589826 CAJ589826 CKF589826 CUB589826 DDX589826 DNT589826 DXP589826 EHL589826 ERH589826 FBD589826 FKZ589826 FUV589826 GER589826 GON589826 GYJ589826 HIF589826 HSB589826 IBX589826 ILT589826 IVP589826 JFL589826 JPH589826 JZD589826 KIZ589826 KSV589826 LCR589826 LMN589826 LWJ589826 MGF589826 MQB589826 MZX589826 NJT589826 NTP589826 ODL589826 ONH589826 OXD589826 PGZ589826 PQV589826 QAR589826 QKN589826 QUJ589826 REF589826 ROB589826 RXX589826 SHT589826 SRP589826 TBL589826 TLH589826 TVD589826 UEZ589826 UOV589826 UYR589826 VIN589826 VSJ589826 WCF589826 WMB589826 WVX589826 P655362 JL655362 TH655362 ADD655362 AMZ655362 AWV655362 BGR655362 BQN655362 CAJ655362 CKF655362 CUB655362 DDX655362 DNT655362 DXP655362 EHL655362 ERH655362 FBD655362 FKZ655362 FUV655362 GER655362 GON655362 GYJ655362 HIF655362 HSB655362 IBX655362 ILT655362 IVP655362 JFL655362 JPH655362 JZD655362 KIZ655362 KSV655362 LCR655362 LMN655362 LWJ655362 MGF655362 MQB655362 MZX655362 NJT655362 NTP655362 ODL655362 ONH655362 OXD655362 PGZ655362 PQV655362 QAR655362 QKN655362 QUJ655362 REF655362 ROB655362 RXX655362 SHT655362 SRP655362 TBL655362 TLH655362 TVD655362 UEZ655362 UOV655362 UYR655362 VIN655362 VSJ655362 WCF655362 WMB655362 WVX655362 P720898 JL720898 TH720898 ADD720898 AMZ720898 AWV720898 BGR720898 BQN720898 CAJ720898 CKF720898 CUB720898 DDX720898 DNT720898 DXP720898 EHL720898 ERH720898 FBD720898 FKZ720898 FUV720898 GER720898 GON720898 GYJ720898 HIF720898 HSB720898 IBX720898 ILT720898 IVP720898 JFL720898 JPH720898 JZD720898 KIZ720898 KSV720898 LCR720898 LMN720898 LWJ720898 MGF720898 MQB720898 MZX720898 NJT720898 NTP720898 ODL720898 ONH720898 OXD720898 PGZ720898 PQV720898 QAR720898 QKN720898 QUJ720898 REF720898 ROB720898 RXX720898 SHT720898 SRP720898 TBL720898 TLH720898 TVD720898 UEZ720898 UOV720898 UYR720898 VIN720898 VSJ720898 WCF720898 WMB720898 WVX720898 P786434 JL786434 TH786434 ADD786434 AMZ786434 AWV786434 BGR786434 BQN786434 CAJ786434 CKF786434 CUB786434 DDX786434 DNT786434 DXP786434 EHL786434 ERH786434 FBD786434 FKZ786434 FUV786434 GER786434 GON786434 GYJ786434 HIF786434 HSB786434 IBX786434 ILT786434 IVP786434 JFL786434 JPH786434 JZD786434 KIZ786434 KSV786434 LCR786434 LMN786434 LWJ786434 MGF786434 MQB786434 MZX786434 NJT786434 NTP786434 ODL786434 ONH786434 OXD786434 PGZ786434 PQV786434 QAR786434 QKN786434 QUJ786434 REF786434 ROB786434 RXX786434 SHT786434 SRP786434 TBL786434 TLH786434 TVD786434 UEZ786434 UOV786434 UYR786434 VIN786434 VSJ786434 WCF786434 WMB786434 WVX786434 P851970 JL851970 TH851970 ADD851970 AMZ851970 AWV851970 BGR851970 BQN851970 CAJ851970 CKF851970 CUB851970 DDX851970 DNT851970 DXP851970 EHL851970 ERH851970 FBD851970 FKZ851970 FUV851970 GER851970 GON851970 GYJ851970 HIF851970 HSB851970 IBX851970 ILT851970 IVP851970 JFL851970 JPH851970 JZD851970 KIZ851970 KSV851970 LCR851970 LMN851970 LWJ851970 MGF851970 MQB851970 MZX851970 NJT851970 NTP851970 ODL851970 ONH851970 OXD851970 PGZ851970 PQV851970 QAR851970 QKN851970 QUJ851970 REF851970 ROB851970 RXX851970 SHT851970 SRP851970 TBL851970 TLH851970 TVD851970 UEZ851970 UOV851970 UYR851970 VIN851970 VSJ851970 WCF851970 WMB851970 WVX851970 P917506 JL917506 TH917506 ADD917506 AMZ917506 AWV917506 BGR917506 BQN917506 CAJ917506 CKF917506 CUB917506 DDX917506 DNT917506 DXP917506 EHL917506 ERH917506 FBD917506 FKZ917506 FUV917506 GER917506 GON917506 GYJ917506 HIF917506 HSB917506 IBX917506 ILT917506 IVP917506 JFL917506 JPH917506 JZD917506 KIZ917506 KSV917506 LCR917506 LMN917506 LWJ917506 MGF917506 MQB917506 MZX917506 NJT917506 NTP917506 ODL917506 ONH917506 OXD917506 PGZ917506 PQV917506 QAR917506 QKN917506 QUJ917506 REF917506 ROB917506 RXX917506 SHT917506 SRP917506 TBL917506 TLH917506 TVD917506 UEZ917506 UOV917506 UYR917506 VIN917506 VSJ917506 WCF917506 WMB917506 WVX917506 P983042 JL983042 TH983042 ADD983042 AMZ983042 AWV983042 BGR983042 BQN983042 CAJ983042 CKF983042 CUB983042 DDX983042 DNT983042 DXP983042 EHL983042 ERH983042 FBD983042 FKZ983042 FUV983042 GER983042 GON983042 GYJ983042 HIF983042 HSB983042 IBX983042 ILT983042 IVP983042 JFL983042 JPH983042 JZD983042 KIZ983042 KSV983042 LCR983042 LMN983042 LWJ983042 MGF983042 MQB983042 MZX983042 NJT983042 NTP983042 ODL983042 ONH983042 OXD983042 PGZ983042 PQV983042 QAR983042 QKN983042 QUJ983042 REF983042 ROB983042 RXX983042 SHT983042 SRP983042 TBL983042 TLH983042 TVD983042 UEZ983042 UOV983042 UYR983042 VIN983042 VSJ983042 WCF983042 WMB983042 WVX983042">
      <formula1>"English,French,Spanish,Russian"</formula1>
    </dataValidation>
    <dataValidation type="list" allowBlank="1" showInputMessage="1" showErrorMessage="1" sqref="E50:F61 JA50:JB61 SW50:SX61 ACS50:ACT61 AMO50:AMP61 AWK50:AWL61 BGG50:BGH61 BQC50:BQD61 BZY50:BZZ61 CJU50:CJV61 CTQ50:CTR61 DDM50:DDN61 DNI50:DNJ61 DXE50:DXF61 EHA50:EHB61 EQW50:EQX61 FAS50:FAT61 FKO50:FKP61 FUK50:FUL61 GEG50:GEH61 GOC50:GOD61 GXY50:GXZ61 HHU50:HHV61 HRQ50:HRR61 IBM50:IBN61 ILI50:ILJ61 IVE50:IVF61 JFA50:JFB61 JOW50:JOX61 JYS50:JYT61 KIO50:KIP61 KSK50:KSL61 LCG50:LCH61 LMC50:LMD61 LVY50:LVZ61 MFU50:MFV61 MPQ50:MPR61 MZM50:MZN61 NJI50:NJJ61 NTE50:NTF61 ODA50:ODB61 OMW50:OMX61 OWS50:OWT61 PGO50:PGP61 PQK50:PQL61 QAG50:QAH61 QKC50:QKD61 QTY50:QTZ61 RDU50:RDV61 RNQ50:RNR61 RXM50:RXN61 SHI50:SHJ61 SRE50:SRF61 TBA50:TBB61 TKW50:TKX61 TUS50:TUT61 UEO50:UEP61 UOK50:UOL61 UYG50:UYH61 VIC50:VID61 VRY50:VRZ61 WBU50:WBV61 WLQ50:WLR61 WVM50:WVN61 E65586:F65597 JA65586:JB65597 SW65586:SX65597 ACS65586:ACT65597 AMO65586:AMP65597 AWK65586:AWL65597 BGG65586:BGH65597 BQC65586:BQD65597 BZY65586:BZZ65597 CJU65586:CJV65597 CTQ65586:CTR65597 DDM65586:DDN65597 DNI65586:DNJ65597 DXE65586:DXF65597 EHA65586:EHB65597 EQW65586:EQX65597 FAS65586:FAT65597 FKO65586:FKP65597 FUK65586:FUL65597 GEG65586:GEH65597 GOC65586:GOD65597 GXY65586:GXZ65597 HHU65586:HHV65597 HRQ65586:HRR65597 IBM65586:IBN65597 ILI65586:ILJ65597 IVE65586:IVF65597 JFA65586:JFB65597 JOW65586:JOX65597 JYS65586:JYT65597 KIO65586:KIP65597 KSK65586:KSL65597 LCG65586:LCH65597 LMC65586:LMD65597 LVY65586:LVZ65597 MFU65586:MFV65597 MPQ65586:MPR65597 MZM65586:MZN65597 NJI65586:NJJ65597 NTE65586:NTF65597 ODA65586:ODB65597 OMW65586:OMX65597 OWS65586:OWT65597 PGO65586:PGP65597 PQK65586:PQL65597 QAG65586:QAH65597 QKC65586:QKD65597 QTY65586:QTZ65597 RDU65586:RDV65597 RNQ65586:RNR65597 RXM65586:RXN65597 SHI65586:SHJ65597 SRE65586:SRF65597 TBA65586:TBB65597 TKW65586:TKX65597 TUS65586:TUT65597 UEO65586:UEP65597 UOK65586:UOL65597 UYG65586:UYH65597 VIC65586:VID65597 VRY65586:VRZ65597 WBU65586:WBV65597 WLQ65586:WLR65597 WVM65586:WVN65597 E131122:F131133 JA131122:JB131133 SW131122:SX131133 ACS131122:ACT131133 AMO131122:AMP131133 AWK131122:AWL131133 BGG131122:BGH131133 BQC131122:BQD131133 BZY131122:BZZ131133 CJU131122:CJV131133 CTQ131122:CTR131133 DDM131122:DDN131133 DNI131122:DNJ131133 DXE131122:DXF131133 EHA131122:EHB131133 EQW131122:EQX131133 FAS131122:FAT131133 FKO131122:FKP131133 FUK131122:FUL131133 GEG131122:GEH131133 GOC131122:GOD131133 GXY131122:GXZ131133 HHU131122:HHV131133 HRQ131122:HRR131133 IBM131122:IBN131133 ILI131122:ILJ131133 IVE131122:IVF131133 JFA131122:JFB131133 JOW131122:JOX131133 JYS131122:JYT131133 KIO131122:KIP131133 KSK131122:KSL131133 LCG131122:LCH131133 LMC131122:LMD131133 LVY131122:LVZ131133 MFU131122:MFV131133 MPQ131122:MPR131133 MZM131122:MZN131133 NJI131122:NJJ131133 NTE131122:NTF131133 ODA131122:ODB131133 OMW131122:OMX131133 OWS131122:OWT131133 PGO131122:PGP131133 PQK131122:PQL131133 QAG131122:QAH131133 QKC131122:QKD131133 QTY131122:QTZ131133 RDU131122:RDV131133 RNQ131122:RNR131133 RXM131122:RXN131133 SHI131122:SHJ131133 SRE131122:SRF131133 TBA131122:TBB131133 TKW131122:TKX131133 TUS131122:TUT131133 UEO131122:UEP131133 UOK131122:UOL131133 UYG131122:UYH131133 VIC131122:VID131133 VRY131122:VRZ131133 WBU131122:WBV131133 WLQ131122:WLR131133 WVM131122:WVN131133 E196658:F196669 JA196658:JB196669 SW196658:SX196669 ACS196658:ACT196669 AMO196658:AMP196669 AWK196658:AWL196669 BGG196658:BGH196669 BQC196658:BQD196669 BZY196658:BZZ196669 CJU196658:CJV196669 CTQ196658:CTR196669 DDM196658:DDN196669 DNI196658:DNJ196669 DXE196658:DXF196669 EHA196658:EHB196669 EQW196658:EQX196669 FAS196658:FAT196669 FKO196658:FKP196669 FUK196658:FUL196669 GEG196658:GEH196669 GOC196658:GOD196669 GXY196658:GXZ196669 HHU196658:HHV196669 HRQ196658:HRR196669 IBM196658:IBN196669 ILI196658:ILJ196669 IVE196658:IVF196669 JFA196658:JFB196669 JOW196658:JOX196669 JYS196658:JYT196669 KIO196658:KIP196669 KSK196658:KSL196669 LCG196658:LCH196669 LMC196658:LMD196669 LVY196658:LVZ196669 MFU196658:MFV196669 MPQ196658:MPR196669 MZM196658:MZN196669 NJI196658:NJJ196669 NTE196658:NTF196669 ODA196658:ODB196669 OMW196658:OMX196669 OWS196658:OWT196669 PGO196658:PGP196669 PQK196658:PQL196669 QAG196658:QAH196669 QKC196658:QKD196669 QTY196658:QTZ196669 RDU196658:RDV196669 RNQ196658:RNR196669 RXM196658:RXN196669 SHI196658:SHJ196669 SRE196658:SRF196669 TBA196658:TBB196669 TKW196658:TKX196669 TUS196658:TUT196669 UEO196658:UEP196669 UOK196658:UOL196669 UYG196658:UYH196669 VIC196658:VID196669 VRY196658:VRZ196669 WBU196658:WBV196669 WLQ196658:WLR196669 WVM196658:WVN196669 E262194:F262205 JA262194:JB262205 SW262194:SX262205 ACS262194:ACT262205 AMO262194:AMP262205 AWK262194:AWL262205 BGG262194:BGH262205 BQC262194:BQD262205 BZY262194:BZZ262205 CJU262194:CJV262205 CTQ262194:CTR262205 DDM262194:DDN262205 DNI262194:DNJ262205 DXE262194:DXF262205 EHA262194:EHB262205 EQW262194:EQX262205 FAS262194:FAT262205 FKO262194:FKP262205 FUK262194:FUL262205 GEG262194:GEH262205 GOC262194:GOD262205 GXY262194:GXZ262205 HHU262194:HHV262205 HRQ262194:HRR262205 IBM262194:IBN262205 ILI262194:ILJ262205 IVE262194:IVF262205 JFA262194:JFB262205 JOW262194:JOX262205 JYS262194:JYT262205 KIO262194:KIP262205 KSK262194:KSL262205 LCG262194:LCH262205 LMC262194:LMD262205 LVY262194:LVZ262205 MFU262194:MFV262205 MPQ262194:MPR262205 MZM262194:MZN262205 NJI262194:NJJ262205 NTE262194:NTF262205 ODA262194:ODB262205 OMW262194:OMX262205 OWS262194:OWT262205 PGO262194:PGP262205 PQK262194:PQL262205 QAG262194:QAH262205 QKC262194:QKD262205 QTY262194:QTZ262205 RDU262194:RDV262205 RNQ262194:RNR262205 RXM262194:RXN262205 SHI262194:SHJ262205 SRE262194:SRF262205 TBA262194:TBB262205 TKW262194:TKX262205 TUS262194:TUT262205 UEO262194:UEP262205 UOK262194:UOL262205 UYG262194:UYH262205 VIC262194:VID262205 VRY262194:VRZ262205 WBU262194:WBV262205 WLQ262194:WLR262205 WVM262194:WVN262205 E327730:F327741 JA327730:JB327741 SW327730:SX327741 ACS327730:ACT327741 AMO327730:AMP327741 AWK327730:AWL327741 BGG327730:BGH327741 BQC327730:BQD327741 BZY327730:BZZ327741 CJU327730:CJV327741 CTQ327730:CTR327741 DDM327730:DDN327741 DNI327730:DNJ327741 DXE327730:DXF327741 EHA327730:EHB327741 EQW327730:EQX327741 FAS327730:FAT327741 FKO327730:FKP327741 FUK327730:FUL327741 GEG327730:GEH327741 GOC327730:GOD327741 GXY327730:GXZ327741 HHU327730:HHV327741 HRQ327730:HRR327741 IBM327730:IBN327741 ILI327730:ILJ327741 IVE327730:IVF327741 JFA327730:JFB327741 JOW327730:JOX327741 JYS327730:JYT327741 KIO327730:KIP327741 KSK327730:KSL327741 LCG327730:LCH327741 LMC327730:LMD327741 LVY327730:LVZ327741 MFU327730:MFV327741 MPQ327730:MPR327741 MZM327730:MZN327741 NJI327730:NJJ327741 NTE327730:NTF327741 ODA327730:ODB327741 OMW327730:OMX327741 OWS327730:OWT327741 PGO327730:PGP327741 PQK327730:PQL327741 QAG327730:QAH327741 QKC327730:QKD327741 QTY327730:QTZ327741 RDU327730:RDV327741 RNQ327730:RNR327741 RXM327730:RXN327741 SHI327730:SHJ327741 SRE327730:SRF327741 TBA327730:TBB327741 TKW327730:TKX327741 TUS327730:TUT327741 UEO327730:UEP327741 UOK327730:UOL327741 UYG327730:UYH327741 VIC327730:VID327741 VRY327730:VRZ327741 WBU327730:WBV327741 WLQ327730:WLR327741 WVM327730:WVN327741 E393266:F393277 JA393266:JB393277 SW393266:SX393277 ACS393266:ACT393277 AMO393266:AMP393277 AWK393266:AWL393277 BGG393266:BGH393277 BQC393266:BQD393277 BZY393266:BZZ393277 CJU393266:CJV393277 CTQ393266:CTR393277 DDM393266:DDN393277 DNI393266:DNJ393277 DXE393266:DXF393277 EHA393266:EHB393277 EQW393266:EQX393277 FAS393266:FAT393277 FKO393266:FKP393277 FUK393266:FUL393277 GEG393266:GEH393277 GOC393266:GOD393277 GXY393266:GXZ393277 HHU393266:HHV393277 HRQ393266:HRR393277 IBM393266:IBN393277 ILI393266:ILJ393277 IVE393266:IVF393277 JFA393266:JFB393277 JOW393266:JOX393277 JYS393266:JYT393277 KIO393266:KIP393277 KSK393266:KSL393277 LCG393266:LCH393277 LMC393266:LMD393277 LVY393266:LVZ393277 MFU393266:MFV393277 MPQ393266:MPR393277 MZM393266:MZN393277 NJI393266:NJJ393277 NTE393266:NTF393277 ODA393266:ODB393277 OMW393266:OMX393277 OWS393266:OWT393277 PGO393266:PGP393277 PQK393266:PQL393277 QAG393266:QAH393277 QKC393266:QKD393277 QTY393266:QTZ393277 RDU393266:RDV393277 RNQ393266:RNR393277 RXM393266:RXN393277 SHI393266:SHJ393277 SRE393266:SRF393277 TBA393266:TBB393277 TKW393266:TKX393277 TUS393266:TUT393277 UEO393266:UEP393277 UOK393266:UOL393277 UYG393266:UYH393277 VIC393266:VID393277 VRY393266:VRZ393277 WBU393266:WBV393277 WLQ393266:WLR393277 WVM393266:WVN393277 E458802:F458813 JA458802:JB458813 SW458802:SX458813 ACS458802:ACT458813 AMO458802:AMP458813 AWK458802:AWL458813 BGG458802:BGH458813 BQC458802:BQD458813 BZY458802:BZZ458813 CJU458802:CJV458813 CTQ458802:CTR458813 DDM458802:DDN458813 DNI458802:DNJ458813 DXE458802:DXF458813 EHA458802:EHB458813 EQW458802:EQX458813 FAS458802:FAT458813 FKO458802:FKP458813 FUK458802:FUL458813 GEG458802:GEH458813 GOC458802:GOD458813 GXY458802:GXZ458813 HHU458802:HHV458813 HRQ458802:HRR458813 IBM458802:IBN458813 ILI458802:ILJ458813 IVE458802:IVF458813 JFA458802:JFB458813 JOW458802:JOX458813 JYS458802:JYT458813 KIO458802:KIP458813 KSK458802:KSL458813 LCG458802:LCH458813 LMC458802:LMD458813 LVY458802:LVZ458813 MFU458802:MFV458813 MPQ458802:MPR458813 MZM458802:MZN458813 NJI458802:NJJ458813 NTE458802:NTF458813 ODA458802:ODB458813 OMW458802:OMX458813 OWS458802:OWT458813 PGO458802:PGP458813 PQK458802:PQL458813 QAG458802:QAH458813 QKC458802:QKD458813 QTY458802:QTZ458813 RDU458802:RDV458813 RNQ458802:RNR458813 RXM458802:RXN458813 SHI458802:SHJ458813 SRE458802:SRF458813 TBA458802:TBB458813 TKW458802:TKX458813 TUS458802:TUT458813 UEO458802:UEP458813 UOK458802:UOL458813 UYG458802:UYH458813 VIC458802:VID458813 VRY458802:VRZ458813 WBU458802:WBV458813 WLQ458802:WLR458813 WVM458802:WVN458813 E524338:F524349 JA524338:JB524349 SW524338:SX524349 ACS524338:ACT524349 AMO524338:AMP524349 AWK524338:AWL524349 BGG524338:BGH524349 BQC524338:BQD524349 BZY524338:BZZ524349 CJU524338:CJV524349 CTQ524338:CTR524349 DDM524338:DDN524349 DNI524338:DNJ524349 DXE524338:DXF524349 EHA524338:EHB524349 EQW524338:EQX524349 FAS524338:FAT524349 FKO524338:FKP524349 FUK524338:FUL524349 GEG524338:GEH524349 GOC524338:GOD524349 GXY524338:GXZ524349 HHU524338:HHV524349 HRQ524338:HRR524349 IBM524338:IBN524349 ILI524338:ILJ524349 IVE524338:IVF524349 JFA524338:JFB524349 JOW524338:JOX524349 JYS524338:JYT524349 KIO524338:KIP524349 KSK524338:KSL524349 LCG524338:LCH524349 LMC524338:LMD524349 LVY524338:LVZ524349 MFU524338:MFV524349 MPQ524338:MPR524349 MZM524338:MZN524349 NJI524338:NJJ524349 NTE524338:NTF524349 ODA524338:ODB524349 OMW524338:OMX524349 OWS524338:OWT524349 PGO524338:PGP524349 PQK524338:PQL524349 QAG524338:QAH524349 QKC524338:QKD524349 QTY524338:QTZ524349 RDU524338:RDV524349 RNQ524338:RNR524349 RXM524338:RXN524349 SHI524338:SHJ524349 SRE524338:SRF524349 TBA524338:TBB524349 TKW524338:TKX524349 TUS524338:TUT524349 UEO524338:UEP524349 UOK524338:UOL524349 UYG524338:UYH524349 VIC524338:VID524349 VRY524338:VRZ524349 WBU524338:WBV524349 WLQ524338:WLR524349 WVM524338:WVN524349 E589874:F589885 JA589874:JB589885 SW589874:SX589885 ACS589874:ACT589885 AMO589874:AMP589885 AWK589874:AWL589885 BGG589874:BGH589885 BQC589874:BQD589885 BZY589874:BZZ589885 CJU589874:CJV589885 CTQ589874:CTR589885 DDM589874:DDN589885 DNI589874:DNJ589885 DXE589874:DXF589885 EHA589874:EHB589885 EQW589874:EQX589885 FAS589874:FAT589885 FKO589874:FKP589885 FUK589874:FUL589885 GEG589874:GEH589885 GOC589874:GOD589885 GXY589874:GXZ589885 HHU589874:HHV589885 HRQ589874:HRR589885 IBM589874:IBN589885 ILI589874:ILJ589885 IVE589874:IVF589885 JFA589874:JFB589885 JOW589874:JOX589885 JYS589874:JYT589885 KIO589874:KIP589885 KSK589874:KSL589885 LCG589874:LCH589885 LMC589874:LMD589885 LVY589874:LVZ589885 MFU589874:MFV589885 MPQ589874:MPR589885 MZM589874:MZN589885 NJI589874:NJJ589885 NTE589874:NTF589885 ODA589874:ODB589885 OMW589874:OMX589885 OWS589874:OWT589885 PGO589874:PGP589885 PQK589874:PQL589885 QAG589874:QAH589885 QKC589874:QKD589885 QTY589874:QTZ589885 RDU589874:RDV589885 RNQ589874:RNR589885 RXM589874:RXN589885 SHI589874:SHJ589885 SRE589874:SRF589885 TBA589874:TBB589885 TKW589874:TKX589885 TUS589874:TUT589885 UEO589874:UEP589885 UOK589874:UOL589885 UYG589874:UYH589885 VIC589874:VID589885 VRY589874:VRZ589885 WBU589874:WBV589885 WLQ589874:WLR589885 WVM589874:WVN589885 E655410:F655421 JA655410:JB655421 SW655410:SX655421 ACS655410:ACT655421 AMO655410:AMP655421 AWK655410:AWL655421 BGG655410:BGH655421 BQC655410:BQD655421 BZY655410:BZZ655421 CJU655410:CJV655421 CTQ655410:CTR655421 DDM655410:DDN655421 DNI655410:DNJ655421 DXE655410:DXF655421 EHA655410:EHB655421 EQW655410:EQX655421 FAS655410:FAT655421 FKO655410:FKP655421 FUK655410:FUL655421 GEG655410:GEH655421 GOC655410:GOD655421 GXY655410:GXZ655421 HHU655410:HHV655421 HRQ655410:HRR655421 IBM655410:IBN655421 ILI655410:ILJ655421 IVE655410:IVF655421 JFA655410:JFB655421 JOW655410:JOX655421 JYS655410:JYT655421 KIO655410:KIP655421 KSK655410:KSL655421 LCG655410:LCH655421 LMC655410:LMD655421 LVY655410:LVZ655421 MFU655410:MFV655421 MPQ655410:MPR655421 MZM655410:MZN655421 NJI655410:NJJ655421 NTE655410:NTF655421 ODA655410:ODB655421 OMW655410:OMX655421 OWS655410:OWT655421 PGO655410:PGP655421 PQK655410:PQL655421 QAG655410:QAH655421 QKC655410:QKD655421 QTY655410:QTZ655421 RDU655410:RDV655421 RNQ655410:RNR655421 RXM655410:RXN655421 SHI655410:SHJ655421 SRE655410:SRF655421 TBA655410:TBB655421 TKW655410:TKX655421 TUS655410:TUT655421 UEO655410:UEP655421 UOK655410:UOL655421 UYG655410:UYH655421 VIC655410:VID655421 VRY655410:VRZ655421 WBU655410:WBV655421 WLQ655410:WLR655421 WVM655410:WVN655421 E720946:F720957 JA720946:JB720957 SW720946:SX720957 ACS720946:ACT720957 AMO720946:AMP720957 AWK720946:AWL720957 BGG720946:BGH720957 BQC720946:BQD720957 BZY720946:BZZ720957 CJU720946:CJV720957 CTQ720946:CTR720957 DDM720946:DDN720957 DNI720946:DNJ720957 DXE720946:DXF720957 EHA720946:EHB720957 EQW720946:EQX720957 FAS720946:FAT720957 FKO720946:FKP720957 FUK720946:FUL720957 GEG720946:GEH720957 GOC720946:GOD720957 GXY720946:GXZ720957 HHU720946:HHV720957 HRQ720946:HRR720957 IBM720946:IBN720957 ILI720946:ILJ720957 IVE720946:IVF720957 JFA720946:JFB720957 JOW720946:JOX720957 JYS720946:JYT720957 KIO720946:KIP720957 KSK720946:KSL720957 LCG720946:LCH720957 LMC720946:LMD720957 LVY720946:LVZ720957 MFU720946:MFV720957 MPQ720946:MPR720957 MZM720946:MZN720957 NJI720946:NJJ720957 NTE720946:NTF720957 ODA720946:ODB720957 OMW720946:OMX720957 OWS720946:OWT720957 PGO720946:PGP720957 PQK720946:PQL720957 QAG720946:QAH720957 QKC720946:QKD720957 QTY720946:QTZ720957 RDU720946:RDV720957 RNQ720946:RNR720957 RXM720946:RXN720957 SHI720946:SHJ720957 SRE720946:SRF720957 TBA720946:TBB720957 TKW720946:TKX720957 TUS720946:TUT720957 UEO720946:UEP720957 UOK720946:UOL720957 UYG720946:UYH720957 VIC720946:VID720957 VRY720946:VRZ720957 WBU720946:WBV720957 WLQ720946:WLR720957 WVM720946:WVN720957 E786482:F786493 JA786482:JB786493 SW786482:SX786493 ACS786482:ACT786493 AMO786482:AMP786493 AWK786482:AWL786493 BGG786482:BGH786493 BQC786482:BQD786493 BZY786482:BZZ786493 CJU786482:CJV786493 CTQ786482:CTR786493 DDM786482:DDN786493 DNI786482:DNJ786493 DXE786482:DXF786493 EHA786482:EHB786493 EQW786482:EQX786493 FAS786482:FAT786493 FKO786482:FKP786493 FUK786482:FUL786493 GEG786482:GEH786493 GOC786482:GOD786493 GXY786482:GXZ786493 HHU786482:HHV786493 HRQ786482:HRR786493 IBM786482:IBN786493 ILI786482:ILJ786493 IVE786482:IVF786493 JFA786482:JFB786493 JOW786482:JOX786493 JYS786482:JYT786493 KIO786482:KIP786493 KSK786482:KSL786493 LCG786482:LCH786493 LMC786482:LMD786493 LVY786482:LVZ786493 MFU786482:MFV786493 MPQ786482:MPR786493 MZM786482:MZN786493 NJI786482:NJJ786493 NTE786482:NTF786493 ODA786482:ODB786493 OMW786482:OMX786493 OWS786482:OWT786493 PGO786482:PGP786493 PQK786482:PQL786493 QAG786482:QAH786493 QKC786482:QKD786493 QTY786482:QTZ786493 RDU786482:RDV786493 RNQ786482:RNR786493 RXM786482:RXN786493 SHI786482:SHJ786493 SRE786482:SRF786493 TBA786482:TBB786493 TKW786482:TKX786493 TUS786482:TUT786493 UEO786482:UEP786493 UOK786482:UOL786493 UYG786482:UYH786493 VIC786482:VID786493 VRY786482:VRZ786493 WBU786482:WBV786493 WLQ786482:WLR786493 WVM786482:WVN786493 E852018:F852029 JA852018:JB852029 SW852018:SX852029 ACS852018:ACT852029 AMO852018:AMP852029 AWK852018:AWL852029 BGG852018:BGH852029 BQC852018:BQD852029 BZY852018:BZZ852029 CJU852018:CJV852029 CTQ852018:CTR852029 DDM852018:DDN852029 DNI852018:DNJ852029 DXE852018:DXF852029 EHA852018:EHB852029 EQW852018:EQX852029 FAS852018:FAT852029 FKO852018:FKP852029 FUK852018:FUL852029 GEG852018:GEH852029 GOC852018:GOD852029 GXY852018:GXZ852029 HHU852018:HHV852029 HRQ852018:HRR852029 IBM852018:IBN852029 ILI852018:ILJ852029 IVE852018:IVF852029 JFA852018:JFB852029 JOW852018:JOX852029 JYS852018:JYT852029 KIO852018:KIP852029 KSK852018:KSL852029 LCG852018:LCH852029 LMC852018:LMD852029 LVY852018:LVZ852029 MFU852018:MFV852029 MPQ852018:MPR852029 MZM852018:MZN852029 NJI852018:NJJ852029 NTE852018:NTF852029 ODA852018:ODB852029 OMW852018:OMX852029 OWS852018:OWT852029 PGO852018:PGP852029 PQK852018:PQL852029 QAG852018:QAH852029 QKC852018:QKD852029 QTY852018:QTZ852029 RDU852018:RDV852029 RNQ852018:RNR852029 RXM852018:RXN852029 SHI852018:SHJ852029 SRE852018:SRF852029 TBA852018:TBB852029 TKW852018:TKX852029 TUS852018:TUT852029 UEO852018:UEP852029 UOK852018:UOL852029 UYG852018:UYH852029 VIC852018:VID852029 VRY852018:VRZ852029 WBU852018:WBV852029 WLQ852018:WLR852029 WVM852018:WVN852029 E917554:F917565 JA917554:JB917565 SW917554:SX917565 ACS917554:ACT917565 AMO917554:AMP917565 AWK917554:AWL917565 BGG917554:BGH917565 BQC917554:BQD917565 BZY917554:BZZ917565 CJU917554:CJV917565 CTQ917554:CTR917565 DDM917554:DDN917565 DNI917554:DNJ917565 DXE917554:DXF917565 EHA917554:EHB917565 EQW917554:EQX917565 FAS917554:FAT917565 FKO917554:FKP917565 FUK917554:FUL917565 GEG917554:GEH917565 GOC917554:GOD917565 GXY917554:GXZ917565 HHU917554:HHV917565 HRQ917554:HRR917565 IBM917554:IBN917565 ILI917554:ILJ917565 IVE917554:IVF917565 JFA917554:JFB917565 JOW917554:JOX917565 JYS917554:JYT917565 KIO917554:KIP917565 KSK917554:KSL917565 LCG917554:LCH917565 LMC917554:LMD917565 LVY917554:LVZ917565 MFU917554:MFV917565 MPQ917554:MPR917565 MZM917554:MZN917565 NJI917554:NJJ917565 NTE917554:NTF917565 ODA917554:ODB917565 OMW917554:OMX917565 OWS917554:OWT917565 PGO917554:PGP917565 PQK917554:PQL917565 QAG917554:QAH917565 QKC917554:QKD917565 QTY917554:QTZ917565 RDU917554:RDV917565 RNQ917554:RNR917565 RXM917554:RXN917565 SHI917554:SHJ917565 SRE917554:SRF917565 TBA917554:TBB917565 TKW917554:TKX917565 TUS917554:TUT917565 UEO917554:UEP917565 UOK917554:UOL917565 UYG917554:UYH917565 VIC917554:VID917565 VRY917554:VRZ917565 WBU917554:WBV917565 WLQ917554:WLR917565 WVM917554:WVN917565 E983090:F983101 JA983090:JB983101 SW983090:SX983101 ACS983090:ACT983101 AMO983090:AMP983101 AWK983090:AWL983101 BGG983090:BGH983101 BQC983090:BQD983101 BZY983090:BZZ983101 CJU983090:CJV983101 CTQ983090:CTR983101 DDM983090:DDN983101 DNI983090:DNJ983101 DXE983090:DXF983101 EHA983090:EHB983101 EQW983090:EQX983101 FAS983090:FAT983101 FKO983090:FKP983101 FUK983090:FUL983101 GEG983090:GEH983101 GOC983090:GOD983101 GXY983090:GXZ983101 HHU983090:HHV983101 HRQ983090:HRR983101 IBM983090:IBN983101 ILI983090:ILJ983101 IVE983090:IVF983101 JFA983090:JFB983101 JOW983090:JOX983101 JYS983090:JYT983101 KIO983090:KIP983101 KSK983090:KSL983101 LCG983090:LCH983101 LMC983090:LMD983101 LVY983090:LVZ983101 MFU983090:MFV983101 MPQ983090:MPR983101 MZM983090:MZN983101 NJI983090:NJJ983101 NTE983090:NTF983101 ODA983090:ODB983101 OMW983090:OMX983101 OWS983090:OWT983101 PGO983090:PGP983101 PQK983090:PQL983101 QAG983090:QAH983101 QKC983090:QKD983101 QTY983090:QTZ983101 RDU983090:RDV983101 RNQ983090:RNR983101 RXM983090:RXN983101 SHI983090:SHJ983101 SRE983090:SRF983101 TBA983090:TBB983101 TKW983090:TKX983101 TUS983090:TUT983101 UEO983090:UEP983101 UOK983090:UOL983101 UYG983090:UYH983101 VIC983090:VID983101 VRY983090:VRZ983101 WBU983090:WBV983101 WLQ983090:WLR983101 WVM983090:WVN983101">
      <formula1>GeoArea</formula1>
    </dataValidation>
    <dataValidation allowBlank="1" showInputMessage="1" sqref="U36:U40 JQ36:JQ40 TM36:TM40 ADI36:ADI40 ANE36:ANE40 AXA36:AXA40 BGW36:BGW40 BQS36:BQS40 CAO36:CAO40 CKK36:CKK40 CUG36:CUG40 DEC36:DEC40 DNY36:DNY40 DXU36:DXU40 EHQ36:EHQ40 ERM36:ERM40 FBI36:FBI40 FLE36:FLE40 FVA36:FVA40 GEW36:GEW40 GOS36:GOS40 GYO36:GYO40 HIK36:HIK40 HSG36:HSG40 ICC36:ICC40 ILY36:ILY40 IVU36:IVU40 JFQ36:JFQ40 JPM36:JPM40 JZI36:JZI40 KJE36:KJE40 KTA36:KTA40 LCW36:LCW40 LMS36:LMS40 LWO36:LWO40 MGK36:MGK40 MQG36:MQG40 NAC36:NAC40 NJY36:NJY40 NTU36:NTU40 ODQ36:ODQ40 ONM36:ONM40 OXI36:OXI40 PHE36:PHE40 PRA36:PRA40 QAW36:QAW40 QKS36:QKS40 QUO36:QUO40 REK36:REK40 ROG36:ROG40 RYC36:RYC40 SHY36:SHY40 SRU36:SRU40 TBQ36:TBQ40 TLM36:TLM40 TVI36:TVI40 UFE36:UFE40 UPA36:UPA40 UYW36:UYW40 VIS36:VIS40 VSO36:VSO40 WCK36:WCK40 WMG36:WMG40 WWC36:WWC40 U65572:U65576 JQ65572:JQ65576 TM65572:TM65576 ADI65572:ADI65576 ANE65572:ANE65576 AXA65572:AXA65576 BGW65572:BGW65576 BQS65572:BQS65576 CAO65572:CAO65576 CKK65572:CKK65576 CUG65572:CUG65576 DEC65572:DEC65576 DNY65572:DNY65576 DXU65572:DXU65576 EHQ65572:EHQ65576 ERM65572:ERM65576 FBI65572:FBI65576 FLE65572:FLE65576 FVA65572:FVA65576 GEW65572:GEW65576 GOS65572:GOS65576 GYO65572:GYO65576 HIK65572:HIK65576 HSG65572:HSG65576 ICC65572:ICC65576 ILY65572:ILY65576 IVU65572:IVU65576 JFQ65572:JFQ65576 JPM65572:JPM65576 JZI65572:JZI65576 KJE65572:KJE65576 KTA65572:KTA65576 LCW65572:LCW65576 LMS65572:LMS65576 LWO65572:LWO65576 MGK65572:MGK65576 MQG65572:MQG65576 NAC65572:NAC65576 NJY65572:NJY65576 NTU65572:NTU65576 ODQ65572:ODQ65576 ONM65572:ONM65576 OXI65572:OXI65576 PHE65572:PHE65576 PRA65572:PRA65576 QAW65572:QAW65576 QKS65572:QKS65576 QUO65572:QUO65576 REK65572:REK65576 ROG65572:ROG65576 RYC65572:RYC65576 SHY65572:SHY65576 SRU65572:SRU65576 TBQ65572:TBQ65576 TLM65572:TLM65576 TVI65572:TVI65576 UFE65572:UFE65576 UPA65572:UPA65576 UYW65572:UYW65576 VIS65572:VIS65576 VSO65572:VSO65576 WCK65572:WCK65576 WMG65572:WMG65576 WWC65572:WWC65576 U131108:U131112 JQ131108:JQ131112 TM131108:TM131112 ADI131108:ADI131112 ANE131108:ANE131112 AXA131108:AXA131112 BGW131108:BGW131112 BQS131108:BQS131112 CAO131108:CAO131112 CKK131108:CKK131112 CUG131108:CUG131112 DEC131108:DEC131112 DNY131108:DNY131112 DXU131108:DXU131112 EHQ131108:EHQ131112 ERM131108:ERM131112 FBI131108:FBI131112 FLE131108:FLE131112 FVA131108:FVA131112 GEW131108:GEW131112 GOS131108:GOS131112 GYO131108:GYO131112 HIK131108:HIK131112 HSG131108:HSG131112 ICC131108:ICC131112 ILY131108:ILY131112 IVU131108:IVU131112 JFQ131108:JFQ131112 JPM131108:JPM131112 JZI131108:JZI131112 KJE131108:KJE131112 KTA131108:KTA131112 LCW131108:LCW131112 LMS131108:LMS131112 LWO131108:LWO131112 MGK131108:MGK131112 MQG131108:MQG131112 NAC131108:NAC131112 NJY131108:NJY131112 NTU131108:NTU131112 ODQ131108:ODQ131112 ONM131108:ONM131112 OXI131108:OXI131112 PHE131108:PHE131112 PRA131108:PRA131112 QAW131108:QAW131112 QKS131108:QKS131112 QUO131108:QUO131112 REK131108:REK131112 ROG131108:ROG131112 RYC131108:RYC131112 SHY131108:SHY131112 SRU131108:SRU131112 TBQ131108:TBQ131112 TLM131108:TLM131112 TVI131108:TVI131112 UFE131108:UFE131112 UPA131108:UPA131112 UYW131108:UYW131112 VIS131108:VIS131112 VSO131108:VSO131112 WCK131108:WCK131112 WMG131108:WMG131112 WWC131108:WWC131112 U196644:U196648 JQ196644:JQ196648 TM196644:TM196648 ADI196644:ADI196648 ANE196644:ANE196648 AXA196644:AXA196648 BGW196644:BGW196648 BQS196644:BQS196648 CAO196644:CAO196648 CKK196644:CKK196648 CUG196644:CUG196648 DEC196644:DEC196648 DNY196644:DNY196648 DXU196644:DXU196648 EHQ196644:EHQ196648 ERM196644:ERM196648 FBI196644:FBI196648 FLE196644:FLE196648 FVA196644:FVA196648 GEW196644:GEW196648 GOS196644:GOS196648 GYO196644:GYO196648 HIK196644:HIK196648 HSG196644:HSG196648 ICC196644:ICC196648 ILY196644:ILY196648 IVU196644:IVU196648 JFQ196644:JFQ196648 JPM196644:JPM196648 JZI196644:JZI196648 KJE196644:KJE196648 KTA196644:KTA196648 LCW196644:LCW196648 LMS196644:LMS196648 LWO196644:LWO196648 MGK196644:MGK196648 MQG196644:MQG196648 NAC196644:NAC196648 NJY196644:NJY196648 NTU196644:NTU196648 ODQ196644:ODQ196648 ONM196644:ONM196648 OXI196644:OXI196648 PHE196644:PHE196648 PRA196644:PRA196648 QAW196644:QAW196648 QKS196644:QKS196648 QUO196644:QUO196648 REK196644:REK196648 ROG196644:ROG196648 RYC196644:RYC196648 SHY196644:SHY196648 SRU196644:SRU196648 TBQ196644:TBQ196648 TLM196644:TLM196648 TVI196644:TVI196648 UFE196644:UFE196648 UPA196644:UPA196648 UYW196644:UYW196648 VIS196644:VIS196648 VSO196644:VSO196648 WCK196644:WCK196648 WMG196644:WMG196648 WWC196644:WWC196648 U262180:U262184 JQ262180:JQ262184 TM262180:TM262184 ADI262180:ADI262184 ANE262180:ANE262184 AXA262180:AXA262184 BGW262180:BGW262184 BQS262180:BQS262184 CAO262180:CAO262184 CKK262180:CKK262184 CUG262180:CUG262184 DEC262180:DEC262184 DNY262180:DNY262184 DXU262180:DXU262184 EHQ262180:EHQ262184 ERM262180:ERM262184 FBI262180:FBI262184 FLE262180:FLE262184 FVA262180:FVA262184 GEW262180:GEW262184 GOS262180:GOS262184 GYO262180:GYO262184 HIK262180:HIK262184 HSG262180:HSG262184 ICC262180:ICC262184 ILY262180:ILY262184 IVU262180:IVU262184 JFQ262180:JFQ262184 JPM262180:JPM262184 JZI262180:JZI262184 KJE262180:KJE262184 KTA262180:KTA262184 LCW262180:LCW262184 LMS262180:LMS262184 LWO262180:LWO262184 MGK262180:MGK262184 MQG262180:MQG262184 NAC262180:NAC262184 NJY262180:NJY262184 NTU262180:NTU262184 ODQ262180:ODQ262184 ONM262180:ONM262184 OXI262180:OXI262184 PHE262180:PHE262184 PRA262180:PRA262184 QAW262180:QAW262184 QKS262180:QKS262184 QUO262180:QUO262184 REK262180:REK262184 ROG262180:ROG262184 RYC262180:RYC262184 SHY262180:SHY262184 SRU262180:SRU262184 TBQ262180:TBQ262184 TLM262180:TLM262184 TVI262180:TVI262184 UFE262180:UFE262184 UPA262180:UPA262184 UYW262180:UYW262184 VIS262180:VIS262184 VSO262180:VSO262184 WCK262180:WCK262184 WMG262180:WMG262184 WWC262180:WWC262184 U327716:U327720 JQ327716:JQ327720 TM327716:TM327720 ADI327716:ADI327720 ANE327716:ANE327720 AXA327716:AXA327720 BGW327716:BGW327720 BQS327716:BQS327720 CAO327716:CAO327720 CKK327716:CKK327720 CUG327716:CUG327720 DEC327716:DEC327720 DNY327716:DNY327720 DXU327716:DXU327720 EHQ327716:EHQ327720 ERM327716:ERM327720 FBI327716:FBI327720 FLE327716:FLE327720 FVA327716:FVA327720 GEW327716:GEW327720 GOS327716:GOS327720 GYO327716:GYO327720 HIK327716:HIK327720 HSG327716:HSG327720 ICC327716:ICC327720 ILY327716:ILY327720 IVU327716:IVU327720 JFQ327716:JFQ327720 JPM327716:JPM327720 JZI327716:JZI327720 KJE327716:KJE327720 KTA327716:KTA327720 LCW327716:LCW327720 LMS327716:LMS327720 LWO327716:LWO327720 MGK327716:MGK327720 MQG327716:MQG327720 NAC327716:NAC327720 NJY327716:NJY327720 NTU327716:NTU327720 ODQ327716:ODQ327720 ONM327716:ONM327720 OXI327716:OXI327720 PHE327716:PHE327720 PRA327716:PRA327720 QAW327716:QAW327720 QKS327716:QKS327720 QUO327716:QUO327720 REK327716:REK327720 ROG327716:ROG327720 RYC327716:RYC327720 SHY327716:SHY327720 SRU327716:SRU327720 TBQ327716:TBQ327720 TLM327716:TLM327720 TVI327716:TVI327720 UFE327716:UFE327720 UPA327716:UPA327720 UYW327716:UYW327720 VIS327716:VIS327720 VSO327716:VSO327720 WCK327716:WCK327720 WMG327716:WMG327720 WWC327716:WWC327720 U393252:U393256 JQ393252:JQ393256 TM393252:TM393256 ADI393252:ADI393256 ANE393252:ANE393256 AXA393252:AXA393256 BGW393252:BGW393256 BQS393252:BQS393256 CAO393252:CAO393256 CKK393252:CKK393256 CUG393252:CUG393256 DEC393252:DEC393256 DNY393252:DNY393256 DXU393252:DXU393256 EHQ393252:EHQ393256 ERM393252:ERM393256 FBI393252:FBI393256 FLE393252:FLE393256 FVA393252:FVA393256 GEW393252:GEW393256 GOS393252:GOS393256 GYO393252:GYO393256 HIK393252:HIK393256 HSG393252:HSG393256 ICC393252:ICC393256 ILY393252:ILY393256 IVU393252:IVU393256 JFQ393252:JFQ393256 JPM393252:JPM393256 JZI393252:JZI393256 KJE393252:KJE393256 KTA393252:KTA393256 LCW393252:LCW393256 LMS393252:LMS393256 LWO393252:LWO393256 MGK393252:MGK393256 MQG393252:MQG393256 NAC393252:NAC393256 NJY393252:NJY393256 NTU393252:NTU393256 ODQ393252:ODQ393256 ONM393252:ONM393256 OXI393252:OXI393256 PHE393252:PHE393256 PRA393252:PRA393256 QAW393252:QAW393256 QKS393252:QKS393256 QUO393252:QUO393256 REK393252:REK393256 ROG393252:ROG393256 RYC393252:RYC393256 SHY393252:SHY393256 SRU393252:SRU393256 TBQ393252:TBQ393256 TLM393252:TLM393256 TVI393252:TVI393256 UFE393252:UFE393256 UPA393252:UPA393256 UYW393252:UYW393256 VIS393252:VIS393256 VSO393252:VSO393256 WCK393252:WCK393256 WMG393252:WMG393256 WWC393252:WWC393256 U458788:U458792 JQ458788:JQ458792 TM458788:TM458792 ADI458788:ADI458792 ANE458788:ANE458792 AXA458788:AXA458792 BGW458788:BGW458792 BQS458788:BQS458792 CAO458788:CAO458792 CKK458788:CKK458792 CUG458788:CUG458792 DEC458788:DEC458792 DNY458788:DNY458792 DXU458788:DXU458792 EHQ458788:EHQ458792 ERM458788:ERM458792 FBI458788:FBI458792 FLE458788:FLE458792 FVA458788:FVA458792 GEW458788:GEW458792 GOS458788:GOS458792 GYO458788:GYO458792 HIK458788:HIK458792 HSG458788:HSG458792 ICC458788:ICC458792 ILY458788:ILY458792 IVU458788:IVU458792 JFQ458788:JFQ458792 JPM458788:JPM458792 JZI458788:JZI458792 KJE458788:KJE458792 KTA458788:KTA458792 LCW458788:LCW458792 LMS458788:LMS458792 LWO458788:LWO458792 MGK458788:MGK458792 MQG458788:MQG458792 NAC458788:NAC458792 NJY458788:NJY458792 NTU458788:NTU458792 ODQ458788:ODQ458792 ONM458788:ONM458792 OXI458788:OXI458792 PHE458788:PHE458792 PRA458788:PRA458792 QAW458788:QAW458792 QKS458788:QKS458792 QUO458788:QUO458792 REK458788:REK458792 ROG458788:ROG458792 RYC458788:RYC458792 SHY458788:SHY458792 SRU458788:SRU458792 TBQ458788:TBQ458792 TLM458788:TLM458792 TVI458788:TVI458792 UFE458788:UFE458792 UPA458788:UPA458792 UYW458788:UYW458792 VIS458788:VIS458792 VSO458788:VSO458792 WCK458788:WCK458792 WMG458788:WMG458792 WWC458788:WWC458792 U524324:U524328 JQ524324:JQ524328 TM524324:TM524328 ADI524324:ADI524328 ANE524324:ANE524328 AXA524324:AXA524328 BGW524324:BGW524328 BQS524324:BQS524328 CAO524324:CAO524328 CKK524324:CKK524328 CUG524324:CUG524328 DEC524324:DEC524328 DNY524324:DNY524328 DXU524324:DXU524328 EHQ524324:EHQ524328 ERM524324:ERM524328 FBI524324:FBI524328 FLE524324:FLE524328 FVA524324:FVA524328 GEW524324:GEW524328 GOS524324:GOS524328 GYO524324:GYO524328 HIK524324:HIK524328 HSG524324:HSG524328 ICC524324:ICC524328 ILY524324:ILY524328 IVU524324:IVU524328 JFQ524324:JFQ524328 JPM524324:JPM524328 JZI524324:JZI524328 KJE524324:KJE524328 KTA524324:KTA524328 LCW524324:LCW524328 LMS524324:LMS524328 LWO524324:LWO524328 MGK524324:MGK524328 MQG524324:MQG524328 NAC524324:NAC524328 NJY524324:NJY524328 NTU524324:NTU524328 ODQ524324:ODQ524328 ONM524324:ONM524328 OXI524324:OXI524328 PHE524324:PHE524328 PRA524324:PRA524328 QAW524324:QAW524328 QKS524324:QKS524328 QUO524324:QUO524328 REK524324:REK524328 ROG524324:ROG524328 RYC524324:RYC524328 SHY524324:SHY524328 SRU524324:SRU524328 TBQ524324:TBQ524328 TLM524324:TLM524328 TVI524324:TVI524328 UFE524324:UFE524328 UPA524324:UPA524328 UYW524324:UYW524328 VIS524324:VIS524328 VSO524324:VSO524328 WCK524324:WCK524328 WMG524324:WMG524328 WWC524324:WWC524328 U589860:U589864 JQ589860:JQ589864 TM589860:TM589864 ADI589860:ADI589864 ANE589860:ANE589864 AXA589860:AXA589864 BGW589860:BGW589864 BQS589860:BQS589864 CAO589860:CAO589864 CKK589860:CKK589864 CUG589860:CUG589864 DEC589860:DEC589864 DNY589860:DNY589864 DXU589860:DXU589864 EHQ589860:EHQ589864 ERM589860:ERM589864 FBI589860:FBI589864 FLE589860:FLE589864 FVA589860:FVA589864 GEW589860:GEW589864 GOS589860:GOS589864 GYO589860:GYO589864 HIK589860:HIK589864 HSG589860:HSG589864 ICC589860:ICC589864 ILY589860:ILY589864 IVU589860:IVU589864 JFQ589860:JFQ589864 JPM589860:JPM589864 JZI589860:JZI589864 KJE589860:KJE589864 KTA589860:KTA589864 LCW589860:LCW589864 LMS589860:LMS589864 LWO589860:LWO589864 MGK589860:MGK589864 MQG589860:MQG589864 NAC589860:NAC589864 NJY589860:NJY589864 NTU589860:NTU589864 ODQ589860:ODQ589864 ONM589860:ONM589864 OXI589860:OXI589864 PHE589860:PHE589864 PRA589860:PRA589864 QAW589860:QAW589864 QKS589860:QKS589864 QUO589860:QUO589864 REK589860:REK589864 ROG589860:ROG589864 RYC589860:RYC589864 SHY589860:SHY589864 SRU589860:SRU589864 TBQ589860:TBQ589864 TLM589860:TLM589864 TVI589860:TVI589864 UFE589860:UFE589864 UPA589860:UPA589864 UYW589860:UYW589864 VIS589860:VIS589864 VSO589860:VSO589864 WCK589860:WCK589864 WMG589860:WMG589864 WWC589860:WWC589864 U655396:U655400 JQ655396:JQ655400 TM655396:TM655400 ADI655396:ADI655400 ANE655396:ANE655400 AXA655396:AXA655400 BGW655396:BGW655400 BQS655396:BQS655400 CAO655396:CAO655400 CKK655396:CKK655400 CUG655396:CUG655400 DEC655396:DEC655400 DNY655396:DNY655400 DXU655396:DXU655400 EHQ655396:EHQ655400 ERM655396:ERM655400 FBI655396:FBI655400 FLE655396:FLE655400 FVA655396:FVA655400 GEW655396:GEW655400 GOS655396:GOS655400 GYO655396:GYO655400 HIK655396:HIK655400 HSG655396:HSG655400 ICC655396:ICC655400 ILY655396:ILY655400 IVU655396:IVU655400 JFQ655396:JFQ655400 JPM655396:JPM655400 JZI655396:JZI655400 KJE655396:KJE655400 KTA655396:KTA655400 LCW655396:LCW655400 LMS655396:LMS655400 LWO655396:LWO655400 MGK655396:MGK655400 MQG655396:MQG655400 NAC655396:NAC655400 NJY655396:NJY655400 NTU655396:NTU655400 ODQ655396:ODQ655400 ONM655396:ONM655400 OXI655396:OXI655400 PHE655396:PHE655400 PRA655396:PRA655400 QAW655396:QAW655400 QKS655396:QKS655400 QUO655396:QUO655400 REK655396:REK655400 ROG655396:ROG655400 RYC655396:RYC655400 SHY655396:SHY655400 SRU655396:SRU655400 TBQ655396:TBQ655400 TLM655396:TLM655400 TVI655396:TVI655400 UFE655396:UFE655400 UPA655396:UPA655400 UYW655396:UYW655400 VIS655396:VIS655400 VSO655396:VSO655400 WCK655396:WCK655400 WMG655396:WMG655400 WWC655396:WWC655400 U720932:U720936 JQ720932:JQ720936 TM720932:TM720936 ADI720932:ADI720936 ANE720932:ANE720936 AXA720932:AXA720936 BGW720932:BGW720936 BQS720932:BQS720936 CAO720932:CAO720936 CKK720932:CKK720936 CUG720932:CUG720936 DEC720932:DEC720936 DNY720932:DNY720936 DXU720932:DXU720936 EHQ720932:EHQ720936 ERM720932:ERM720936 FBI720932:FBI720936 FLE720932:FLE720936 FVA720932:FVA720936 GEW720932:GEW720936 GOS720932:GOS720936 GYO720932:GYO720936 HIK720932:HIK720936 HSG720932:HSG720936 ICC720932:ICC720936 ILY720932:ILY720936 IVU720932:IVU720936 JFQ720932:JFQ720936 JPM720932:JPM720936 JZI720932:JZI720936 KJE720932:KJE720936 KTA720932:KTA720936 LCW720932:LCW720936 LMS720932:LMS720936 LWO720932:LWO720936 MGK720932:MGK720936 MQG720932:MQG720936 NAC720932:NAC720936 NJY720932:NJY720936 NTU720932:NTU720936 ODQ720932:ODQ720936 ONM720932:ONM720936 OXI720932:OXI720936 PHE720932:PHE720936 PRA720932:PRA720936 QAW720932:QAW720936 QKS720932:QKS720936 QUO720932:QUO720936 REK720932:REK720936 ROG720932:ROG720936 RYC720932:RYC720936 SHY720932:SHY720936 SRU720932:SRU720936 TBQ720932:TBQ720936 TLM720932:TLM720936 TVI720932:TVI720936 UFE720932:UFE720936 UPA720932:UPA720936 UYW720932:UYW720936 VIS720932:VIS720936 VSO720932:VSO720936 WCK720932:WCK720936 WMG720932:WMG720936 WWC720932:WWC720936 U786468:U786472 JQ786468:JQ786472 TM786468:TM786472 ADI786468:ADI786472 ANE786468:ANE786472 AXA786468:AXA786472 BGW786468:BGW786472 BQS786468:BQS786472 CAO786468:CAO786472 CKK786468:CKK786472 CUG786468:CUG786472 DEC786468:DEC786472 DNY786468:DNY786472 DXU786468:DXU786472 EHQ786468:EHQ786472 ERM786468:ERM786472 FBI786468:FBI786472 FLE786468:FLE786472 FVA786468:FVA786472 GEW786468:GEW786472 GOS786468:GOS786472 GYO786468:GYO786472 HIK786468:HIK786472 HSG786468:HSG786472 ICC786468:ICC786472 ILY786468:ILY786472 IVU786468:IVU786472 JFQ786468:JFQ786472 JPM786468:JPM786472 JZI786468:JZI786472 KJE786468:KJE786472 KTA786468:KTA786472 LCW786468:LCW786472 LMS786468:LMS786472 LWO786468:LWO786472 MGK786468:MGK786472 MQG786468:MQG786472 NAC786468:NAC786472 NJY786468:NJY786472 NTU786468:NTU786472 ODQ786468:ODQ786472 ONM786468:ONM786472 OXI786468:OXI786472 PHE786468:PHE786472 PRA786468:PRA786472 QAW786468:QAW786472 QKS786468:QKS786472 QUO786468:QUO786472 REK786468:REK786472 ROG786468:ROG786472 RYC786468:RYC786472 SHY786468:SHY786472 SRU786468:SRU786472 TBQ786468:TBQ786472 TLM786468:TLM786472 TVI786468:TVI786472 UFE786468:UFE786472 UPA786468:UPA786472 UYW786468:UYW786472 VIS786468:VIS786472 VSO786468:VSO786472 WCK786468:WCK786472 WMG786468:WMG786472 WWC786468:WWC786472 U852004:U852008 JQ852004:JQ852008 TM852004:TM852008 ADI852004:ADI852008 ANE852004:ANE852008 AXA852004:AXA852008 BGW852004:BGW852008 BQS852004:BQS852008 CAO852004:CAO852008 CKK852004:CKK852008 CUG852004:CUG852008 DEC852004:DEC852008 DNY852004:DNY852008 DXU852004:DXU852008 EHQ852004:EHQ852008 ERM852004:ERM852008 FBI852004:FBI852008 FLE852004:FLE852008 FVA852004:FVA852008 GEW852004:GEW852008 GOS852004:GOS852008 GYO852004:GYO852008 HIK852004:HIK852008 HSG852004:HSG852008 ICC852004:ICC852008 ILY852004:ILY852008 IVU852004:IVU852008 JFQ852004:JFQ852008 JPM852004:JPM852008 JZI852004:JZI852008 KJE852004:KJE852008 KTA852004:KTA852008 LCW852004:LCW852008 LMS852004:LMS852008 LWO852004:LWO852008 MGK852004:MGK852008 MQG852004:MQG852008 NAC852004:NAC852008 NJY852004:NJY852008 NTU852004:NTU852008 ODQ852004:ODQ852008 ONM852004:ONM852008 OXI852004:OXI852008 PHE852004:PHE852008 PRA852004:PRA852008 QAW852004:QAW852008 QKS852004:QKS852008 QUO852004:QUO852008 REK852004:REK852008 ROG852004:ROG852008 RYC852004:RYC852008 SHY852004:SHY852008 SRU852004:SRU852008 TBQ852004:TBQ852008 TLM852004:TLM852008 TVI852004:TVI852008 UFE852004:UFE852008 UPA852004:UPA852008 UYW852004:UYW852008 VIS852004:VIS852008 VSO852004:VSO852008 WCK852004:WCK852008 WMG852004:WMG852008 WWC852004:WWC852008 U917540:U917544 JQ917540:JQ917544 TM917540:TM917544 ADI917540:ADI917544 ANE917540:ANE917544 AXA917540:AXA917544 BGW917540:BGW917544 BQS917540:BQS917544 CAO917540:CAO917544 CKK917540:CKK917544 CUG917540:CUG917544 DEC917540:DEC917544 DNY917540:DNY917544 DXU917540:DXU917544 EHQ917540:EHQ917544 ERM917540:ERM917544 FBI917540:FBI917544 FLE917540:FLE917544 FVA917540:FVA917544 GEW917540:GEW917544 GOS917540:GOS917544 GYO917540:GYO917544 HIK917540:HIK917544 HSG917540:HSG917544 ICC917540:ICC917544 ILY917540:ILY917544 IVU917540:IVU917544 JFQ917540:JFQ917544 JPM917540:JPM917544 JZI917540:JZI917544 KJE917540:KJE917544 KTA917540:KTA917544 LCW917540:LCW917544 LMS917540:LMS917544 LWO917540:LWO917544 MGK917540:MGK917544 MQG917540:MQG917544 NAC917540:NAC917544 NJY917540:NJY917544 NTU917540:NTU917544 ODQ917540:ODQ917544 ONM917540:ONM917544 OXI917540:OXI917544 PHE917540:PHE917544 PRA917540:PRA917544 QAW917540:QAW917544 QKS917540:QKS917544 QUO917540:QUO917544 REK917540:REK917544 ROG917540:ROG917544 RYC917540:RYC917544 SHY917540:SHY917544 SRU917540:SRU917544 TBQ917540:TBQ917544 TLM917540:TLM917544 TVI917540:TVI917544 UFE917540:UFE917544 UPA917540:UPA917544 UYW917540:UYW917544 VIS917540:VIS917544 VSO917540:VSO917544 WCK917540:WCK917544 WMG917540:WMG917544 WWC917540:WWC917544 U983076:U983080 JQ983076:JQ983080 TM983076:TM983080 ADI983076:ADI983080 ANE983076:ANE983080 AXA983076:AXA983080 BGW983076:BGW983080 BQS983076:BQS983080 CAO983076:CAO983080 CKK983076:CKK983080 CUG983076:CUG983080 DEC983076:DEC983080 DNY983076:DNY983080 DXU983076:DXU983080 EHQ983076:EHQ983080 ERM983076:ERM983080 FBI983076:FBI983080 FLE983076:FLE983080 FVA983076:FVA983080 GEW983076:GEW983080 GOS983076:GOS983080 GYO983076:GYO983080 HIK983076:HIK983080 HSG983076:HSG983080 ICC983076:ICC983080 ILY983076:ILY983080 IVU983076:IVU983080 JFQ983076:JFQ983080 JPM983076:JPM983080 JZI983076:JZI983080 KJE983076:KJE983080 KTA983076:KTA983080 LCW983076:LCW983080 LMS983076:LMS983080 LWO983076:LWO983080 MGK983076:MGK983080 MQG983076:MQG983080 NAC983076:NAC983080 NJY983076:NJY983080 NTU983076:NTU983080 ODQ983076:ODQ983080 ONM983076:ONM983080 OXI983076:OXI983080 PHE983076:PHE983080 PRA983076:PRA983080 QAW983076:QAW983080 QKS983076:QKS983080 QUO983076:QUO983080 REK983076:REK983080 ROG983076:ROG983080 RYC983076:RYC983080 SHY983076:SHY983080 SRU983076:SRU983080 TBQ983076:TBQ983080 TLM983076:TLM983080 TVI983076:TVI983080 UFE983076:UFE983080 UPA983076:UPA983080 UYW983076:UYW983080 VIS983076:VIS983080 VSO983076:VSO983080 WCK983076:WCK983080 WMG983076:WMG983080 WWC983076:WWC983080 U18:U22 JQ18:JQ22 TM18:TM22 ADI18:ADI22 ANE18:ANE22 AXA18:AXA22 BGW18:BGW22 BQS18:BQS22 CAO18:CAO22 CKK18:CKK22 CUG18:CUG22 DEC18:DEC22 DNY18:DNY22 DXU18:DXU22 EHQ18:EHQ22 ERM18:ERM22 FBI18:FBI22 FLE18:FLE22 FVA18:FVA22 GEW18:GEW22 GOS18:GOS22 GYO18:GYO22 HIK18:HIK22 HSG18:HSG22 ICC18:ICC22 ILY18:ILY22 IVU18:IVU22 JFQ18:JFQ22 JPM18:JPM22 JZI18:JZI22 KJE18:KJE22 KTA18:KTA22 LCW18:LCW22 LMS18:LMS22 LWO18:LWO22 MGK18:MGK22 MQG18:MQG22 NAC18:NAC22 NJY18:NJY22 NTU18:NTU22 ODQ18:ODQ22 ONM18:ONM22 OXI18:OXI22 PHE18:PHE22 PRA18:PRA22 QAW18:QAW22 QKS18:QKS22 QUO18:QUO22 REK18:REK22 ROG18:ROG22 RYC18:RYC22 SHY18:SHY22 SRU18:SRU22 TBQ18:TBQ22 TLM18:TLM22 TVI18:TVI22 UFE18:UFE22 UPA18:UPA22 UYW18:UYW22 VIS18:VIS22 VSO18:VSO22 WCK18:WCK22 WMG18:WMG22 WWC18:WWC22 U65554:U65558 JQ65554:JQ65558 TM65554:TM65558 ADI65554:ADI65558 ANE65554:ANE65558 AXA65554:AXA65558 BGW65554:BGW65558 BQS65554:BQS65558 CAO65554:CAO65558 CKK65554:CKK65558 CUG65554:CUG65558 DEC65554:DEC65558 DNY65554:DNY65558 DXU65554:DXU65558 EHQ65554:EHQ65558 ERM65554:ERM65558 FBI65554:FBI65558 FLE65554:FLE65558 FVA65554:FVA65558 GEW65554:GEW65558 GOS65554:GOS65558 GYO65554:GYO65558 HIK65554:HIK65558 HSG65554:HSG65558 ICC65554:ICC65558 ILY65554:ILY65558 IVU65554:IVU65558 JFQ65554:JFQ65558 JPM65554:JPM65558 JZI65554:JZI65558 KJE65554:KJE65558 KTA65554:KTA65558 LCW65554:LCW65558 LMS65554:LMS65558 LWO65554:LWO65558 MGK65554:MGK65558 MQG65554:MQG65558 NAC65554:NAC65558 NJY65554:NJY65558 NTU65554:NTU65558 ODQ65554:ODQ65558 ONM65554:ONM65558 OXI65554:OXI65558 PHE65554:PHE65558 PRA65554:PRA65558 QAW65554:QAW65558 QKS65554:QKS65558 QUO65554:QUO65558 REK65554:REK65558 ROG65554:ROG65558 RYC65554:RYC65558 SHY65554:SHY65558 SRU65554:SRU65558 TBQ65554:TBQ65558 TLM65554:TLM65558 TVI65554:TVI65558 UFE65554:UFE65558 UPA65554:UPA65558 UYW65554:UYW65558 VIS65554:VIS65558 VSO65554:VSO65558 WCK65554:WCK65558 WMG65554:WMG65558 WWC65554:WWC65558 U131090:U131094 JQ131090:JQ131094 TM131090:TM131094 ADI131090:ADI131094 ANE131090:ANE131094 AXA131090:AXA131094 BGW131090:BGW131094 BQS131090:BQS131094 CAO131090:CAO131094 CKK131090:CKK131094 CUG131090:CUG131094 DEC131090:DEC131094 DNY131090:DNY131094 DXU131090:DXU131094 EHQ131090:EHQ131094 ERM131090:ERM131094 FBI131090:FBI131094 FLE131090:FLE131094 FVA131090:FVA131094 GEW131090:GEW131094 GOS131090:GOS131094 GYO131090:GYO131094 HIK131090:HIK131094 HSG131090:HSG131094 ICC131090:ICC131094 ILY131090:ILY131094 IVU131090:IVU131094 JFQ131090:JFQ131094 JPM131090:JPM131094 JZI131090:JZI131094 KJE131090:KJE131094 KTA131090:KTA131094 LCW131090:LCW131094 LMS131090:LMS131094 LWO131090:LWO131094 MGK131090:MGK131094 MQG131090:MQG131094 NAC131090:NAC131094 NJY131090:NJY131094 NTU131090:NTU131094 ODQ131090:ODQ131094 ONM131090:ONM131094 OXI131090:OXI131094 PHE131090:PHE131094 PRA131090:PRA131094 QAW131090:QAW131094 QKS131090:QKS131094 QUO131090:QUO131094 REK131090:REK131094 ROG131090:ROG131094 RYC131090:RYC131094 SHY131090:SHY131094 SRU131090:SRU131094 TBQ131090:TBQ131094 TLM131090:TLM131094 TVI131090:TVI131094 UFE131090:UFE131094 UPA131090:UPA131094 UYW131090:UYW131094 VIS131090:VIS131094 VSO131090:VSO131094 WCK131090:WCK131094 WMG131090:WMG131094 WWC131090:WWC131094 U196626:U196630 JQ196626:JQ196630 TM196626:TM196630 ADI196626:ADI196630 ANE196626:ANE196630 AXA196626:AXA196630 BGW196626:BGW196630 BQS196626:BQS196630 CAO196626:CAO196630 CKK196626:CKK196630 CUG196626:CUG196630 DEC196626:DEC196630 DNY196626:DNY196630 DXU196626:DXU196630 EHQ196626:EHQ196630 ERM196626:ERM196630 FBI196626:FBI196630 FLE196626:FLE196630 FVA196626:FVA196630 GEW196626:GEW196630 GOS196626:GOS196630 GYO196626:GYO196630 HIK196626:HIK196630 HSG196626:HSG196630 ICC196626:ICC196630 ILY196626:ILY196630 IVU196626:IVU196630 JFQ196626:JFQ196630 JPM196626:JPM196630 JZI196626:JZI196630 KJE196626:KJE196630 KTA196626:KTA196630 LCW196626:LCW196630 LMS196626:LMS196630 LWO196626:LWO196630 MGK196626:MGK196630 MQG196626:MQG196630 NAC196626:NAC196630 NJY196626:NJY196630 NTU196626:NTU196630 ODQ196626:ODQ196630 ONM196626:ONM196630 OXI196626:OXI196630 PHE196626:PHE196630 PRA196626:PRA196630 QAW196626:QAW196630 QKS196626:QKS196630 QUO196626:QUO196630 REK196626:REK196630 ROG196626:ROG196630 RYC196626:RYC196630 SHY196626:SHY196630 SRU196626:SRU196630 TBQ196626:TBQ196630 TLM196626:TLM196630 TVI196626:TVI196630 UFE196626:UFE196630 UPA196626:UPA196630 UYW196626:UYW196630 VIS196626:VIS196630 VSO196626:VSO196630 WCK196626:WCK196630 WMG196626:WMG196630 WWC196626:WWC196630 U262162:U262166 JQ262162:JQ262166 TM262162:TM262166 ADI262162:ADI262166 ANE262162:ANE262166 AXA262162:AXA262166 BGW262162:BGW262166 BQS262162:BQS262166 CAO262162:CAO262166 CKK262162:CKK262166 CUG262162:CUG262166 DEC262162:DEC262166 DNY262162:DNY262166 DXU262162:DXU262166 EHQ262162:EHQ262166 ERM262162:ERM262166 FBI262162:FBI262166 FLE262162:FLE262166 FVA262162:FVA262166 GEW262162:GEW262166 GOS262162:GOS262166 GYO262162:GYO262166 HIK262162:HIK262166 HSG262162:HSG262166 ICC262162:ICC262166 ILY262162:ILY262166 IVU262162:IVU262166 JFQ262162:JFQ262166 JPM262162:JPM262166 JZI262162:JZI262166 KJE262162:KJE262166 KTA262162:KTA262166 LCW262162:LCW262166 LMS262162:LMS262166 LWO262162:LWO262166 MGK262162:MGK262166 MQG262162:MQG262166 NAC262162:NAC262166 NJY262162:NJY262166 NTU262162:NTU262166 ODQ262162:ODQ262166 ONM262162:ONM262166 OXI262162:OXI262166 PHE262162:PHE262166 PRA262162:PRA262166 QAW262162:QAW262166 QKS262162:QKS262166 QUO262162:QUO262166 REK262162:REK262166 ROG262162:ROG262166 RYC262162:RYC262166 SHY262162:SHY262166 SRU262162:SRU262166 TBQ262162:TBQ262166 TLM262162:TLM262166 TVI262162:TVI262166 UFE262162:UFE262166 UPA262162:UPA262166 UYW262162:UYW262166 VIS262162:VIS262166 VSO262162:VSO262166 WCK262162:WCK262166 WMG262162:WMG262166 WWC262162:WWC262166 U327698:U327702 JQ327698:JQ327702 TM327698:TM327702 ADI327698:ADI327702 ANE327698:ANE327702 AXA327698:AXA327702 BGW327698:BGW327702 BQS327698:BQS327702 CAO327698:CAO327702 CKK327698:CKK327702 CUG327698:CUG327702 DEC327698:DEC327702 DNY327698:DNY327702 DXU327698:DXU327702 EHQ327698:EHQ327702 ERM327698:ERM327702 FBI327698:FBI327702 FLE327698:FLE327702 FVA327698:FVA327702 GEW327698:GEW327702 GOS327698:GOS327702 GYO327698:GYO327702 HIK327698:HIK327702 HSG327698:HSG327702 ICC327698:ICC327702 ILY327698:ILY327702 IVU327698:IVU327702 JFQ327698:JFQ327702 JPM327698:JPM327702 JZI327698:JZI327702 KJE327698:KJE327702 KTA327698:KTA327702 LCW327698:LCW327702 LMS327698:LMS327702 LWO327698:LWO327702 MGK327698:MGK327702 MQG327698:MQG327702 NAC327698:NAC327702 NJY327698:NJY327702 NTU327698:NTU327702 ODQ327698:ODQ327702 ONM327698:ONM327702 OXI327698:OXI327702 PHE327698:PHE327702 PRA327698:PRA327702 QAW327698:QAW327702 QKS327698:QKS327702 QUO327698:QUO327702 REK327698:REK327702 ROG327698:ROG327702 RYC327698:RYC327702 SHY327698:SHY327702 SRU327698:SRU327702 TBQ327698:TBQ327702 TLM327698:TLM327702 TVI327698:TVI327702 UFE327698:UFE327702 UPA327698:UPA327702 UYW327698:UYW327702 VIS327698:VIS327702 VSO327698:VSO327702 WCK327698:WCK327702 WMG327698:WMG327702 WWC327698:WWC327702 U393234:U393238 JQ393234:JQ393238 TM393234:TM393238 ADI393234:ADI393238 ANE393234:ANE393238 AXA393234:AXA393238 BGW393234:BGW393238 BQS393234:BQS393238 CAO393234:CAO393238 CKK393234:CKK393238 CUG393234:CUG393238 DEC393234:DEC393238 DNY393234:DNY393238 DXU393234:DXU393238 EHQ393234:EHQ393238 ERM393234:ERM393238 FBI393234:FBI393238 FLE393234:FLE393238 FVA393234:FVA393238 GEW393234:GEW393238 GOS393234:GOS393238 GYO393234:GYO393238 HIK393234:HIK393238 HSG393234:HSG393238 ICC393234:ICC393238 ILY393234:ILY393238 IVU393234:IVU393238 JFQ393234:JFQ393238 JPM393234:JPM393238 JZI393234:JZI393238 KJE393234:KJE393238 KTA393234:KTA393238 LCW393234:LCW393238 LMS393234:LMS393238 LWO393234:LWO393238 MGK393234:MGK393238 MQG393234:MQG393238 NAC393234:NAC393238 NJY393234:NJY393238 NTU393234:NTU393238 ODQ393234:ODQ393238 ONM393234:ONM393238 OXI393234:OXI393238 PHE393234:PHE393238 PRA393234:PRA393238 QAW393234:QAW393238 QKS393234:QKS393238 QUO393234:QUO393238 REK393234:REK393238 ROG393234:ROG393238 RYC393234:RYC393238 SHY393234:SHY393238 SRU393234:SRU393238 TBQ393234:TBQ393238 TLM393234:TLM393238 TVI393234:TVI393238 UFE393234:UFE393238 UPA393234:UPA393238 UYW393234:UYW393238 VIS393234:VIS393238 VSO393234:VSO393238 WCK393234:WCK393238 WMG393234:WMG393238 WWC393234:WWC393238 U458770:U458774 JQ458770:JQ458774 TM458770:TM458774 ADI458770:ADI458774 ANE458770:ANE458774 AXA458770:AXA458774 BGW458770:BGW458774 BQS458770:BQS458774 CAO458770:CAO458774 CKK458770:CKK458774 CUG458770:CUG458774 DEC458770:DEC458774 DNY458770:DNY458774 DXU458770:DXU458774 EHQ458770:EHQ458774 ERM458770:ERM458774 FBI458770:FBI458774 FLE458770:FLE458774 FVA458770:FVA458774 GEW458770:GEW458774 GOS458770:GOS458774 GYO458770:GYO458774 HIK458770:HIK458774 HSG458770:HSG458774 ICC458770:ICC458774 ILY458770:ILY458774 IVU458770:IVU458774 JFQ458770:JFQ458774 JPM458770:JPM458774 JZI458770:JZI458774 KJE458770:KJE458774 KTA458770:KTA458774 LCW458770:LCW458774 LMS458770:LMS458774 LWO458770:LWO458774 MGK458770:MGK458774 MQG458770:MQG458774 NAC458770:NAC458774 NJY458770:NJY458774 NTU458770:NTU458774 ODQ458770:ODQ458774 ONM458770:ONM458774 OXI458770:OXI458774 PHE458770:PHE458774 PRA458770:PRA458774 QAW458770:QAW458774 QKS458770:QKS458774 QUO458770:QUO458774 REK458770:REK458774 ROG458770:ROG458774 RYC458770:RYC458774 SHY458770:SHY458774 SRU458770:SRU458774 TBQ458770:TBQ458774 TLM458770:TLM458774 TVI458770:TVI458774 UFE458770:UFE458774 UPA458770:UPA458774 UYW458770:UYW458774 VIS458770:VIS458774 VSO458770:VSO458774 WCK458770:WCK458774 WMG458770:WMG458774 WWC458770:WWC458774 U524306:U524310 JQ524306:JQ524310 TM524306:TM524310 ADI524306:ADI524310 ANE524306:ANE524310 AXA524306:AXA524310 BGW524306:BGW524310 BQS524306:BQS524310 CAO524306:CAO524310 CKK524306:CKK524310 CUG524306:CUG524310 DEC524306:DEC524310 DNY524306:DNY524310 DXU524306:DXU524310 EHQ524306:EHQ524310 ERM524306:ERM524310 FBI524306:FBI524310 FLE524306:FLE524310 FVA524306:FVA524310 GEW524306:GEW524310 GOS524306:GOS524310 GYO524306:GYO524310 HIK524306:HIK524310 HSG524306:HSG524310 ICC524306:ICC524310 ILY524306:ILY524310 IVU524306:IVU524310 JFQ524306:JFQ524310 JPM524306:JPM524310 JZI524306:JZI524310 KJE524306:KJE524310 KTA524306:KTA524310 LCW524306:LCW524310 LMS524306:LMS524310 LWO524306:LWO524310 MGK524306:MGK524310 MQG524306:MQG524310 NAC524306:NAC524310 NJY524306:NJY524310 NTU524306:NTU524310 ODQ524306:ODQ524310 ONM524306:ONM524310 OXI524306:OXI524310 PHE524306:PHE524310 PRA524306:PRA524310 QAW524306:QAW524310 QKS524306:QKS524310 QUO524306:QUO524310 REK524306:REK524310 ROG524306:ROG524310 RYC524306:RYC524310 SHY524306:SHY524310 SRU524306:SRU524310 TBQ524306:TBQ524310 TLM524306:TLM524310 TVI524306:TVI524310 UFE524306:UFE524310 UPA524306:UPA524310 UYW524306:UYW524310 VIS524306:VIS524310 VSO524306:VSO524310 WCK524306:WCK524310 WMG524306:WMG524310 WWC524306:WWC524310 U589842:U589846 JQ589842:JQ589846 TM589842:TM589846 ADI589842:ADI589846 ANE589842:ANE589846 AXA589842:AXA589846 BGW589842:BGW589846 BQS589842:BQS589846 CAO589842:CAO589846 CKK589842:CKK589846 CUG589842:CUG589846 DEC589842:DEC589846 DNY589842:DNY589846 DXU589842:DXU589846 EHQ589842:EHQ589846 ERM589842:ERM589846 FBI589842:FBI589846 FLE589842:FLE589846 FVA589842:FVA589846 GEW589842:GEW589846 GOS589842:GOS589846 GYO589842:GYO589846 HIK589842:HIK589846 HSG589842:HSG589846 ICC589842:ICC589846 ILY589842:ILY589846 IVU589842:IVU589846 JFQ589842:JFQ589846 JPM589842:JPM589846 JZI589842:JZI589846 KJE589842:KJE589846 KTA589842:KTA589846 LCW589842:LCW589846 LMS589842:LMS589846 LWO589842:LWO589846 MGK589842:MGK589846 MQG589842:MQG589846 NAC589842:NAC589846 NJY589842:NJY589846 NTU589842:NTU589846 ODQ589842:ODQ589846 ONM589842:ONM589846 OXI589842:OXI589846 PHE589842:PHE589846 PRA589842:PRA589846 QAW589842:QAW589846 QKS589842:QKS589846 QUO589842:QUO589846 REK589842:REK589846 ROG589842:ROG589846 RYC589842:RYC589846 SHY589842:SHY589846 SRU589842:SRU589846 TBQ589842:TBQ589846 TLM589842:TLM589846 TVI589842:TVI589846 UFE589842:UFE589846 UPA589842:UPA589846 UYW589842:UYW589846 VIS589842:VIS589846 VSO589842:VSO589846 WCK589842:WCK589846 WMG589842:WMG589846 WWC589842:WWC589846 U655378:U655382 JQ655378:JQ655382 TM655378:TM655382 ADI655378:ADI655382 ANE655378:ANE655382 AXA655378:AXA655382 BGW655378:BGW655382 BQS655378:BQS655382 CAO655378:CAO655382 CKK655378:CKK655382 CUG655378:CUG655382 DEC655378:DEC655382 DNY655378:DNY655382 DXU655378:DXU655382 EHQ655378:EHQ655382 ERM655378:ERM655382 FBI655378:FBI655382 FLE655378:FLE655382 FVA655378:FVA655382 GEW655378:GEW655382 GOS655378:GOS655382 GYO655378:GYO655382 HIK655378:HIK655382 HSG655378:HSG655382 ICC655378:ICC655382 ILY655378:ILY655382 IVU655378:IVU655382 JFQ655378:JFQ655382 JPM655378:JPM655382 JZI655378:JZI655382 KJE655378:KJE655382 KTA655378:KTA655382 LCW655378:LCW655382 LMS655378:LMS655382 LWO655378:LWO655382 MGK655378:MGK655382 MQG655378:MQG655382 NAC655378:NAC655382 NJY655378:NJY655382 NTU655378:NTU655382 ODQ655378:ODQ655382 ONM655378:ONM655382 OXI655378:OXI655382 PHE655378:PHE655382 PRA655378:PRA655382 QAW655378:QAW655382 QKS655378:QKS655382 QUO655378:QUO655382 REK655378:REK655382 ROG655378:ROG655382 RYC655378:RYC655382 SHY655378:SHY655382 SRU655378:SRU655382 TBQ655378:TBQ655382 TLM655378:TLM655382 TVI655378:TVI655382 UFE655378:UFE655382 UPA655378:UPA655382 UYW655378:UYW655382 VIS655378:VIS655382 VSO655378:VSO655382 WCK655378:WCK655382 WMG655378:WMG655382 WWC655378:WWC655382 U720914:U720918 JQ720914:JQ720918 TM720914:TM720918 ADI720914:ADI720918 ANE720914:ANE720918 AXA720914:AXA720918 BGW720914:BGW720918 BQS720914:BQS720918 CAO720914:CAO720918 CKK720914:CKK720918 CUG720914:CUG720918 DEC720914:DEC720918 DNY720914:DNY720918 DXU720914:DXU720918 EHQ720914:EHQ720918 ERM720914:ERM720918 FBI720914:FBI720918 FLE720914:FLE720918 FVA720914:FVA720918 GEW720914:GEW720918 GOS720914:GOS720918 GYO720914:GYO720918 HIK720914:HIK720918 HSG720914:HSG720918 ICC720914:ICC720918 ILY720914:ILY720918 IVU720914:IVU720918 JFQ720914:JFQ720918 JPM720914:JPM720918 JZI720914:JZI720918 KJE720914:KJE720918 KTA720914:KTA720918 LCW720914:LCW720918 LMS720914:LMS720918 LWO720914:LWO720918 MGK720914:MGK720918 MQG720914:MQG720918 NAC720914:NAC720918 NJY720914:NJY720918 NTU720914:NTU720918 ODQ720914:ODQ720918 ONM720914:ONM720918 OXI720914:OXI720918 PHE720914:PHE720918 PRA720914:PRA720918 QAW720914:QAW720918 QKS720914:QKS720918 QUO720914:QUO720918 REK720914:REK720918 ROG720914:ROG720918 RYC720914:RYC720918 SHY720914:SHY720918 SRU720914:SRU720918 TBQ720914:TBQ720918 TLM720914:TLM720918 TVI720914:TVI720918 UFE720914:UFE720918 UPA720914:UPA720918 UYW720914:UYW720918 VIS720914:VIS720918 VSO720914:VSO720918 WCK720914:WCK720918 WMG720914:WMG720918 WWC720914:WWC720918 U786450:U786454 JQ786450:JQ786454 TM786450:TM786454 ADI786450:ADI786454 ANE786450:ANE786454 AXA786450:AXA786454 BGW786450:BGW786454 BQS786450:BQS786454 CAO786450:CAO786454 CKK786450:CKK786454 CUG786450:CUG786454 DEC786450:DEC786454 DNY786450:DNY786454 DXU786450:DXU786454 EHQ786450:EHQ786454 ERM786450:ERM786454 FBI786450:FBI786454 FLE786450:FLE786454 FVA786450:FVA786454 GEW786450:GEW786454 GOS786450:GOS786454 GYO786450:GYO786454 HIK786450:HIK786454 HSG786450:HSG786454 ICC786450:ICC786454 ILY786450:ILY786454 IVU786450:IVU786454 JFQ786450:JFQ786454 JPM786450:JPM786454 JZI786450:JZI786454 KJE786450:KJE786454 KTA786450:KTA786454 LCW786450:LCW786454 LMS786450:LMS786454 LWO786450:LWO786454 MGK786450:MGK786454 MQG786450:MQG786454 NAC786450:NAC786454 NJY786450:NJY786454 NTU786450:NTU786454 ODQ786450:ODQ786454 ONM786450:ONM786454 OXI786450:OXI786454 PHE786450:PHE786454 PRA786450:PRA786454 QAW786450:QAW786454 QKS786450:QKS786454 QUO786450:QUO786454 REK786450:REK786454 ROG786450:ROG786454 RYC786450:RYC786454 SHY786450:SHY786454 SRU786450:SRU786454 TBQ786450:TBQ786454 TLM786450:TLM786454 TVI786450:TVI786454 UFE786450:UFE786454 UPA786450:UPA786454 UYW786450:UYW786454 VIS786450:VIS786454 VSO786450:VSO786454 WCK786450:WCK786454 WMG786450:WMG786454 WWC786450:WWC786454 U851986:U851990 JQ851986:JQ851990 TM851986:TM851990 ADI851986:ADI851990 ANE851986:ANE851990 AXA851986:AXA851990 BGW851986:BGW851990 BQS851986:BQS851990 CAO851986:CAO851990 CKK851986:CKK851990 CUG851986:CUG851990 DEC851986:DEC851990 DNY851986:DNY851990 DXU851986:DXU851990 EHQ851986:EHQ851990 ERM851986:ERM851990 FBI851986:FBI851990 FLE851986:FLE851990 FVA851986:FVA851990 GEW851986:GEW851990 GOS851986:GOS851990 GYO851986:GYO851990 HIK851986:HIK851990 HSG851986:HSG851990 ICC851986:ICC851990 ILY851986:ILY851990 IVU851986:IVU851990 JFQ851986:JFQ851990 JPM851986:JPM851990 JZI851986:JZI851990 KJE851986:KJE851990 KTA851986:KTA851990 LCW851986:LCW851990 LMS851986:LMS851990 LWO851986:LWO851990 MGK851986:MGK851990 MQG851986:MQG851990 NAC851986:NAC851990 NJY851986:NJY851990 NTU851986:NTU851990 ODQ851986:ODQ851990 ONM851986:ONM851990 OXI851986:OXI851990 PHE851986:PHE851990 PRA851986:PRA851990 QAW851986:QAW851990 QKS851986:QKS851990 QUO851986:QUO851990 REK851986:REK851990 ROG851986:ROG851990 RYC851986:RYC851990 SHY851986:SHY851990 SRU851986:SRU851990 TBQ851986:TBQ851990 TLM851986:TLM851990 TVI851986:TVI851990 UFE851986:UFE851990 UPA851986:UPA851990 UYW851986:UYW851990 VIS851986:VIS851990 VSO851986:VSO851990 WCK851986:WCK851990 WMG851986:WMG851990 WWC851986:WWC851990 U917522:U917526 JQ917522:JQ917526 TM917522:TM917526 ADI917522:ADI917526 ANE917522:ANE917526 AXA917522:AXA917526 BGW917522:BGW917526 BQS917522:BQS917526 CAO917522:CAO917526 CKK917522:CKK917526 CUG917522:CUG917526 DEC917522:DEC917526 DNY917522:DNY917526 DXU917522:DXU917526 EHQ917522:EHQ917526 ERM917522:ERM917526 FBI917522:FBI917526 FLE917522:FLE917526 FVA917522:FVA917526 GEW917522:GEW917526 GOS917522:GOS917526 GYO917522:GYO917526 HIK917522:HIK917526 HSG917522:HSG917526 ICC917522:ICC917526 ILY917522:ILY917526 IVU917522:IVU917526 JFQ917522:JFQ917526 JPM917522:JPM917526 JZI917522:JZI917526 KJE917522:KJE917526 KTA917522:KTA917526 LCW917522:LCW917526 LMS917522:LMS917526 LWO917522:LWO917526 MGK917522:MGK917526 MQG917522:MQG917526 NAC917522:NAC917526 NJY917522:NJY917526 NTU917522:NTU917526 ODQ917522:ODQ917526 ONM917522:ONM917526 OXI917522:OXI917526 PHE917522:PHE917526 PRA917522:PRA917526 QAW917522:QAW917526 QKS917522:QKS917526 QUO917522:QUO917526 REK917522:REK917526 ROG917522:ROG917526 RYC917522:RYC917526 SHY917522:SHY917526 SRU917522:SRU917526 TBQ917522:TBQ917526 TLM917522:TLM917526 TVI917522:TVI917526 UFE917522:UFE917526 UPA917522:UPA917526 UYW917522:UYW917526 VIS917522:VIS917526 VSO917522:VSO917526 WCK917522:WCK917526 WMG917522:WMG917526 WWC917522:WWC917526 U983058:U983062 JQ983058:JQ983062 TM983058:TM983062 ADI983058:ADI983062 ANE983058:ANE983062 AXA983058:AXA983062 BGW983058:BGW983062 BQS983058:BQS983062 CAO983058:CAO983062 CKK983058:CKK983062 CUG983058:CUG983062 DEC983058:DEC983062 DNY983058:DNY983062 DXU983058:DXU983062 EHQ983058:EHQ983062 ERM983058:ERM983062 FBI983058:FBI983062 FLE983058:FLE983062 FVA983058:FVA983062 GEW983058:GEW983062 GOS983058:GOS983062 GYO983058:GYO983062 HIK983058:HIK983062 HSG983058:HSG983062 ICC983058:ICC983062 ILY983058:ILY983062 IVU983058:IVU983062 JFQ983058:JFQ983062 JPM983058:JPM983062 JZI983058:JZI983062 KJE983058:KJE983062 KTA983058:KTA983062 LCW983058:LCW983062 LMS983058:LMS983062 LWO983058:LWO983062 MGK983058:MGK983062 MQG983058:MQG983062 NAC983058:NAC983062 NJY983058:NJY983062 NTU983058:NTU983062 ODQ983058:ODQ983062 ONM983058:ONM983062 OXI983058:OXI983062 PHE983058:PHE983062 PRA983058:PRA983062 QAW983058:QAW983062 QKS983058:QKS983062 QUO983058:QUO983062 REK983058:REK983062 ROG983058:ROG983062 RYC983058:RYC983062 SHY983058:SHY983062 SRU983058:SRU983062 TBQ983058:TBQ983062 TLM983058:TLM983062 TVI983058:TVI983062 UFE983058:UFE983062 UPA983058:UPA983062 UYW983058:UYW983062 VIS983058:VIS983062 VSO983058:VSO983062 WCK983058:WCK983062 WMG983058:WMG983062 WWC983058:WWC983062 U15 JQ15 TM15 ADI15 ANE15 AXA15 BGW15 BQS15 CAO15 CKK15 CUG15 DEC15 DNY15 DXU15 EHQ15 ERM15 FBI15 FLE15 FVA15 GEW15 GOS15 GYO15 HIK15 HSG15 ICC15 ILY15 IVU15 JFQ15 JPM15 JZI15 KJE15 KTA15 LCW15 LMS15 LWO15 MGK15 MQG15 NAC15 NJY15 NTU15 ODQ15 ONM15 OXI15 PHE15 PRA15 QAW15 QKS15 QUO15 REK15 ROG15 RYC15 SHY15 SRU15 TBQ15 TLM15 TVI15 UFE15 UPA15 UYW15 VIS15 VSO15 WCK15 WMG15 WWC15 U65551 JQ65551 TM65551 ADI65551 ANE65551 AXA65551 BGW65551 BQS65551 CAO65551 CKK65551 CUG65551 DEC65551 DNY65551 DXU65551 EHQ65551 ERM65551 FBI65551 FLE65551 FVA65551 GEW65551 GOS65551 GYO65551 HIK65551 HSG65551 ICC65551 ILY65551 IVU65551 JFQ65551 JPM65551 JZI65551 KJE65551 KTA65551 LCW65551 LMS65551 LWO65551 MGK65551 MQG65551 NAC65551 NJY65551 NTU65551 ODQ65551 ONM65551 OXI65551 PHE65551 PRA65551 QAW65551 QKS65551 QUO65551 REK65551 ROG65551 RYC65551 SHY65551 SRU65551 TBQ65551 TLM65551 TVI65551 UFE65551 UPA65551 UYW65551 VIS65551 VSO65551 WCK65551 WMG65551 WWC65551 U131087 JQ131087 TM131087 ADI131087 ANE131087 AXA131087 BGW131087 BQS131087 CAO131087 CKK131087 CUG131087 DEC131087 DNY131087 DXU131087 EHQ131087 ERM131087 FBI131087 FLE131087 FVA131087 GEW131087 GOS131087 GYO131087 HIK131087 HSG131087 ICC131087 ILY131087 IVU131087 JFQ131087 JPM131087 JZI131087 KJE131087 KTA131087 LCW131087 LMS131087 LWO131087 MGK131087 MQG131087 NAC131087 NJY131087 NTU131087 ODQ131087 ONM131087 OXI131087 PHE131087 PRA131087 QAW131087 QKS131087 QUO131087 REK131087 ROG131087 RYC131087 SHY131087 SRU131087 TBQ131087 TLM131087 TVI131087 UFE131087 UPA131087 UYW131087 VIS131087 VSO131087 WCK131087 WMG131087 WWC131087 U196623 JQ196623 TM196623 ADI196623 ANE196623 AXA196623 BGW196623 BQS196623 CAO196623 CKK196623 CUG196623 DEC196623 DNY196623 DXU196623 EHQ196623 ERM196623 FBI196623 FLE196623 FVA196623 GEW196623 GOS196623 GYO196623 HIK196623 HSG196623 ICC196623 ILY196623 IVU196623 JFQ196623 JPM196623 JZI196623 KJE196623 KTA196623 LCW196623 LMS196623 LWO196623 MGK196623 MQG196623 NAC196623 NJY196623 NTU196623 ODQ196623 ONM196623 OXI196623 PHE196623 PRA196623 QAW196623 QKS196623 QUO196623 REK196623 ROG196623 RYC196623 SHY196623 SRU196623 TBQ196623 TLM196623 TVI196623 UFE196623 UPA196623 UYW196623 VIS196623 VSO196623 WCK196623 WMG196623 WWC196623 U262159 JQ262159 TM262159 ADI262159 ANE262159 AXA262159 BGW262159 BQS262159 CAO262159 CKK262159 CUG262159 DEC262159 DNY262159 DXU262159 EHQ262159 ERM262159 FBI262159 FLE262159 FVA262159 GEW262159 GOS262159 GYO262159 HIK262159 HSG262159 ICC262159 ILY262159 IVU262159 JFQ262159 JPM262159 JZI262159 KJE262159 KTA262159 LCW262159 LMS262159 LWO262159 MGK262159 MQG262159 NAC262159 NJY262159 NTU262159 ODQ262159 ONM262159 OXI262159 PHE262159 PRA262159 QAW262159 QKS262159 QUO262159 REK262159 ROG262159 RYC262159 SHY262159 SRU262159 TBQ262159 TLM262159 TVI262159 UFE262159 UPA262159 UYW262159 VIS262159 VSO262159 WCK262159 WMG262159 WWC262159 U327695 JQ327695 TM327695 ADI327695 ANE327695 AXA327695 BGW327695 BQS327695 CAO327695 CKK327695 CUG327695 DEC327695 DNY327695 DXU327695 EHQ327695 ERM327695 FBI327695 FLE327695 FVA327695 GEW327695 GOS327695 GYO327695 HIK327695 HSG327695 ICC327695 ILY327695 IVU327695 JFQ327695 JPM327695 JZI327695 KJE327695 KTA327695 LCW327695 LMS327695 LWO327695 MGK327695 MQG327695 NAC327695 NJY327695 NTU327695 ODQ327695 ONM327695 OXI327695 PHE327695 PRA327695 QAW327695 QKS327695 QUO327695 REK327695 ROG327695 RYC327695 SHY327695 SRU327695 TBQ327695 TLM327695 TVI327695 UFE327695 UPA327695 UYW327695 VIS327695 VSO327695 WCK327695 WMG327695 WWC327695 U393231 JQ393231 TM393231 ADI393231 ANE393231 AXA393231 BGW393231 BQS393231 CAO393231 CKK393231 CUG393231 DEC393231 DNY393231 DXU393231 EHQ393231 ERM393231 FBI393231 FLE393231 FVA393231 GEW393231 GOS393231 GYO393231 HIK393231 HSG393231 ICC393231 ILY393231 IVU393231 JFQ393231 JPM393231 JZI393231 KJE393231 KTA393231 LCW393231 LMS393231 LWO393231 MGK393231 MQG393231 NAC393231 NJY393231 NTU393231 ODQ393231 ONM393231 OXI393231 PHE393231 PRA393231 QAW393231 QKS393231 QUO393231 REK393231 ROG393231 RYC393231 SHY393231 SRU393231 TBQ393231 TLM393231 TVI393231 UFE393231 UPA393231 UYW393231 VIS393231 VSO393231 WCK393231 WMG393231 WWC393231 U458767 JQ458767 TM458767 ADI458767 ANE458767 AXA458767 BGW458767 BQS458767 CAO458767 CKK458767 CUG458767 DEC458767 DNY458767 DXU458767 EHQ458767 ERM458767 FBI458767 FLE458767 FVA458767 GEW458767 GOS458767 GYO458767 HIK458767 HSG458767 ICC458767 ILY458767 IVU458767 JFQ458767 JPM458767 JZI458767 KJE458767 KTA458767 LCW458767 LMS458767 LWO458767 MGK458767 MQG458767 NAC458767 NJY458767 NTU458767 ODQ458767 ONM458767 OXI458767 PHE458767 PRA458767 QAW458767 QKS458767 QUO458767 REK458767 ROG458767 RYC458767 SHY458767 SRU458767 TBQ458767 TLM458767 TVI458767 UFE458767 UPA458767 UYW458767 VIS458767 VSO458767 WCK458767 WMG458767 WWC458767 U524303 JQ524303 TM524303 ADI524303 ANE524303 AXA524303 BGW524303 BQS524303 CAO524303 CKK524303 CUG524303 DEC524303 DNY524303 DXU524303 EHQ524303 ERM524303 FBI524303 FLE524303 FVA524303 GEW524303 GOS524303 GYO524303 HIK524303 HSG524303 ICC524303 ILY524303 IVU524303 JFQ524303 JPM524303 JZI524303 KJE524303 KTA524303 LCW524303 LMS524303 LWO524303 MGK524303 MQG524303 NAC524303 NJY524303 NTU524303 ODQ524303 ONM524303 OXI524303 PHE524303 PRA524303 QAW524303 QKS524303 QUO524303 REK524303 ROG524303 RYC524303 SHY524303 SRU524303 TBQ524303 TLM524303 TVI524303 UFE524303 UPA524303 UYW524303 VIS524303 VSO524303 WCK524303 WMG524303 WWC524303 U589839 JQ589839 TM589839 ADI589839 ANE589839 AXA589839 BGW589839 BQS589839 CAO589839 CKK589839 CUG589839 DEC589839 DNY589839 DXU589839 EHQ589839 ERM589839 FBI589839 FLE589839 FVA589839 GEW589839 GOS589839 GYO589839 HIK589839 HSG589839 ICC589839 ILY589839 IVU589839 JFQ589839 JPM589839 JZI589839 KJE589839 KTA589839 LCW589839 LMS589839 LWO589839 MGK589839 MQG589839 NAC589839 NJY589839 NTU589839 ODQ589839 ONM589839 OXI589839 PHE589839 PRA589839 QAW589839 QKS589839 QUO589839 REK589839 ROG589839 RYC589839 SHY589839 SRU589839 TBQ589839 TLM589839 TVI589839 UFE589839 UPA589839 UYW589839 VIS589839 VSO589839 WCK589839 WMG589839 WWC589839 U655375 JQ655375 TM655375 ADI655375 ANE655375 AXA655375 BGW655375 BQS655375 CAO655375 CKK655375 CUG655375 DEC655375 DNY655375 DXU655375 EHQ655375 ERM655375 FBI655375 FLE655375 FVA655375 GEW655375 GOS655375 GYO655375 HIK655375 HSG655375 ICC655375 ILY655375 IVU655375 JFQ655375 JPM655375 JZI655375 KJE655375 KTA655375 LCW655375 LMS655375 LWO655375 MGK655375 MQG655375 NAC655375 NJY655375 NTU655375 ODQ655375 ONM655375 OXI655375 PHE655375 PRA655375 QAW655375 QKS655375 QUO655375 REK655375 ROG655375 RYC655375 SHY655375 SRU655375 TBQ655375 TLM655375 TVI655375 UFE655375 UPA655375 UYW655375 VIS655375 VSO655375 WCK655375 WMG655375 WWC655375 U720911 JQ720911 TM720911 ADI720911 ANE720911 AXA720911 BGW720911 BQS720911 CAO720911 CKK720911 CUG720911 DEC720911 DNY720911 DXU720911 EHQ720911 ERM720911 FBI720911 FLE720911 FVA720911 GEW720911 GOS720911 GYO720911 HIK720911 HSG720911 ICC720911 ILY720911 IVU720911 JFQ720911 JPM720911 JZI720911 KJE720911 KTA720911 LCW720911 LMS720911 LWO720911 MGK720911 MQG720911 NAC720911 NJY720911 NTU720911 ODQ720911 ONM720911 OXI720911 PHE720911 PRA720911 QAW720911 QKS720911 QUO720911 REK720911 ROG720911 RYC720911 SHY720911 SRU720911 TBQ720911 TLM720911 TVI720911 UFE720911 UPA720911 UYW720911 VIS720911 VSO720911 WCK720911 WMG720911 WWC720911 U786447 JQ786447 TM786447 ADI786447 ANE786447 AXA786447 BGW786447 BQS786447 CAO786447 CKK786447 CUG786447 DEC786447 DNY786447 DXU786447 EHQ786447 ERM786447 FBI786447 FLE786447 FVA786447 GEW786447 GOS786447 GYO786447 HIK786447 HSG786447 ICC786447 ILY786447 IVU786447 JFQ786447 JPM786447 JZI786447 KJE786447 KTA786447 LCW786447 LMS786447 LWO786447 MGK786447 MQG786447 NAC786447 NJY786447 NTU786447 ODQ786447 ONM786447 OXI786447 PHE786447 PRA786447 QAW786447 QKS786447 QUO786447 REK786447 ROG786447 RYC786447 SHY786447 SRU786447 TBQ786447 TLM786447 TVI786447 UFE786447 UPA786447 UYW786447 VIS786447 VSO786447 WCK786447 WMG786447 WWC786447 U851983 JQ851983 TM851983 ADI851983 ANE851983 AXA851983 BGW851983 BQS851983 CAO851983 CKK851983 CUG851983 DEC851983 DNY851983 DXU851983 EHQ851983 ERM851983 FBI851983 FLE851983 FVA851983 GEW851983 GOS851983 GYO851983 HIK851983 HSG851983 ICC851983 ILY851983 IVU851983 JFQ851983 JPM851983 JZI851983 KJE851983 KTA851983 LCW851983 LMS851983 LWO851983 MGK851983 MQG851983 NAC851983 NJY851983 NTU851983 ODQ851983 ONM851983 OXI851983 PHE851983 PRA851983 QAW851983 QKS851983 QUO851983 REK851983 ROG851983 RYC851983 SHY851983 SRU851983 TBQ851983 TLM851983 TVI851983 UFE851983 UPA851983 UYW851983 VIS851983 VSO851983 WCK851983 WMG851983 WWC851983 U917519 JQ917519 TM917519 ADI917519 ANE917519 AXA917519 BGW917519 BQS917519 CAO917519 CKK917519 CUG917519 DEC917519 DNY917519 DXU917519 EHQ917519 ERM917519 FBI917519 FLE917519 FVA917519 GEW917519 GOS917519 GYO917519 HIK917519 HSG917519 ICC917519 ILY917519 IVU917519 JFQ917519 JPM917519 JZI917519 KJE917519 KTA917519 LCW917519 LMS917519 LWO917519 MGK917519 MQG917519 NAC917519 NJY917519 NTU917519 ODQ917519 ONM917519 OXI917519 PHE917519 PRA917519 QAW917519 QKS917519 QUO917519 REK917519 ROG917519 RYC917519 SHY917519 SRU917519 TBQ917519 TLM917519 TVI917519 UFE917519 UPA917519 UYW917519 VIS917519 VSO917519 WCK917519 WMG917519 WWC917519 U983055 JQ983055 TM983055 ADI983055 ANE983055 AXA983055 BGW983055 BQS983055 CAO983055 CKK983055 CUG983055 DEC983055 DNY983055 DXU983055 EHQ983055 ERM983055 FBI983055 FLE983055 FVA983055 GEW983055 GOS983055 GYO983055 HIK983055 HSG983055 ICC983055 ILY983055 IVU983055 JFQ983055 JPM983055 JZI983055 KJE983055 KTA983055 LCW983055 LMS983055 LWO983055 MGK983055 MQG983055 NAC983055 NJY983055 NTU983055 ODQ983055 ONM983055 OXI983055 PHE983055 PRA983055 QAW983055 QKS983055 QUO983055 REK983055 ROG983055 RYC983055 SHY983055 SRU983055 TBQ983055 TLM983055 TVI983055 UFE983055 UPA983055 UYW983055 VIS983055 VSO983055 WCK983055 WMG983055 WWC983055 AA36:AA40 JW36:JW40 TS36:TS40 ADO36:ADO40 ANK36:ANK40 AXG36:AXG40 BHC36:BHC40 BQY36:BQY40 CAU36:CAU40 CKQ36:CKQ40 CUM36:CUM40 DEI36:DEI40 DOE36:DOE40 DYA36:DYA40 EHW36:EHW40 ERS36:ERS40 FBO36:FBO40 FLK36:FLK40 FVG36:FVG40 GFC36:GFC40 GOY36:GOY40 GYU36:GYU40 HIQ36:HIQ40 HSM36:HSM40 ICI36:ICI40 IME36:IME40 IWA36:IWA40 JFW36:JFW40 JPS36:JPS40 JZO36:JZO40 KJK36:KJK40 KTG36:KTG40 LDC36:LDC40 LMY36:LMY40 LWU36:LWU40 MGQ36:MGQ40 MQM36:MQM40 NAI36:NAI40 NKE36:NKE40 NUA36:NUA40 ODW36:ODW40 ONS36:ONS40 OXO36:OXO40 PHK36:PHK40 PRG36:PRG40 QBC36:QBC40 QKY36:QKY40 QUU36:QUU40 REQ36:REQ40 ROM36:ROM40 RYI36:RYI40 SIE36:SIE40 SSA36:SSA40 TBW36:TBW40 TLS36:TLS40 TVO36:TVO40 UFK36:UFK40 UPG36:UPG40 UZC36:UZC40 VIY36:VIY40 VSU36:VSU40 WCQ36:WCQ40 WMM36:WMM40 WWI36:WWI40 AA65572:AA65576 JW65572:JW65576 TS65572:TS65576 ADO65572:ADO65576 ANK65572:ANK65576 AXG65572:AXG65576 BHC65572:BHC65576 BQY65572:BQY65576 CAU65572:CAU65576 CKQ65572:CKQ65576 CUM65572:CUM65576 DEI65572:DEI65576 DOE65572:DOE65576 DYA65572:DYA65576 EHW65572:EHW65576 ERS65572:ERS65576 FBO65572:FBO65576 FLK65572:FLK65576 FVG65572:FVG65576 GFC65572:GFC65576 GOY65572:GOY65576 GYU65572:GYU65576 HIQ65572:HIQ65576 HSM65572:HSM65576 ICI65572:ICI65576 IME65572:IME65576 IWA65572:IWA65576 JFW65572:JFW65576 JPS65572:JPS65576 JZO65572:JZO65576 KJK65572:KJK65576 KTG65572:KTG65576 LDC65572:LDC65576 LMY65572:LMY65576 LWU65572:LWU65576 MGQ65572:MGQ65576 MQM65572:MQM65576 NAI65572:NAI65576 NKE65572:NKE65576 NUA65572:NUA65576 ODW65572:ODW65576 ONS65572:ONS65576 OXO65572:OXO65576 PHK65572:PHK65576 PRG65572:PRG65576 QBC65572:QBC65576 QKY65572:QKY65576 QUU65572:QUU65576 REQ65572:REQ65576 ROM65572:ROM65576 RYI65572:RYI65576 SIE65572:SIE65576 SSA65572:SSA65576 TBW65572:TBW65576 TLS65572:TLS65576 TVO65572:TVO65576 UFK65572:UFK65576 UPG65572:UPG65576 UZC65572:UZC65576 VIY65572:VIY65576 VSU65572:VSU65576 WCQ65572:WCQ65576 WMM65572:WMM65576 WWI65572:WWI65576 AA131108:AA131112 JW131108:JW131112 TS131108:TS131112 ADO131108:ADO131112 ANK131108:ANK131112 AXG131108:AXG131112 BHC131108:BHC131112 BQY131108:BQY131112 CAU131108:CAU131112 CKQ131108:CKQ131112 CUM131108:CUM131112 DEI131108:DEI131112 DOE131108:DOE131112 DYA131108:DYA131112 EHW131108:EHW131112 ERS131108:ERS131112 FBO131108:FBO131112 FLK131108:FLK131112 FVG131108:FVG131112 GFC131108:GFC131112 GOY131108:GOY131112 GYU131108:GYU131112 HIQ131108:HIQ131112 HSM131108:HSM131112 ICI131108:ICI131112 IME131108:IME131112 IWA131108:IWA131112 JFW131108:JFW131112 JPS131108:JPS131112 JZO131108:JZO131112 KJK131108:KJK131112 KTG131108:KTG131112 LDC131108:LDC131112 LMY131108:LMY131112 LWU131108:LWU131112 MGQ131108:MGQ131112 MQM131108:MQM131112 NAI131108:NAI131112 NKE131108:NKE131112 NUA131108:NUA131112 ODW131108:ODW131112 ONS131108:ONS131112 OXO131108:OXO131112 PHK131108:PHK131112 PRG131108:PRG131112 QBC131108:QBC131112 QKY131108:QKY131112 QUU131108:QUU131112 REQ131108:REQ131112 ROM131108:ROM131112 RYI131108:RYI131112 SIE131108:SIE131112 SSA131108:SSA131112 TBW131108:TBW131112 TLS131108:TLS131112 TVO131108:TVO131112 UFK131108:UFK131112 UPG131108:UPG131112 UZC131108:UZC131112 VIY131108:VIY131112 VSU131108:VSU131112 WCQ131108:WCQ131112 WMM131108:WMM131112 WWI131108:WWI131112 AA196644:AA196648 JW196644:JW196648 TS196644:TS196648 ADO196644:ADO196648 ANK196644:ANK196648 AXG196644:AXG196648 BHC196644:BHC196648 BQY196644:BQY196648 CAU196644:CAU196648 CKQ196644:CKQ196648 CUM196644:CUM196648 DEI196644:DEI196648 DOE196644:DOE196648 DYA196644:DYA196648 EHW196644:EHW196648 ERS196644:ERS196648 FBO196644:FBO196648 FLK196644:FLK196648 FVG196644:FVG196648 GFC196644:GFC196648 GOY196644:GOY196648 GYU196644:GYU196648 HIQ196644:HIQ196648 HSM196644:HSM196648 ICI196644:ICI196648 IME196644:IME196648 IWA196644:IWA196648 JFW196644:JFW196648 JPS196644:JPS196648 JZO196644:JZO196648 KJK196644:KJK196648 KTG196644:KTG196648 LDC196644:LDC196648 LMY196644:LMY196648 LWU196644:LWU196648 MGQ196644:MGQ196648 MQM196644:MQM196648 NAI196644:NAI196648 NKE196644:NKE196648 NUA196644:NUA196648 ODW196644:ODW196648 ONS196644:ONS196648 OXO196644:OXO196648 PHK196644:PHK196648 PRG196644:PRG196648 QBC196644:QBC196648 QKY196644:QKY196648 QUU196644:QUU196648 REQ196644:REQ196648 ROM196644:ROM196648 RYI196644:RYI196648 SIE196644:SIE196648 SSA196644:SSA196648 TBW196644:TBW196648 TLS196644:TLS196648 TVO196644:TVO196648 UFK196644:UFK196648 UPG196644:UPG196648 UZC196644:UZC196648 VIY196644:VIY196648 VSU196644:VSU196648 WCQ196644:WCQ196648 WMM196644:WMM196648 WWI196644:WWI196648 AA262180:AA262184 JW262180:JW262184 TS262180:TS262184 ADO262180:ADO262184 ANK262180:ANK262184 AXG262180:AXG262184 BHC262180:BHC262184 BQY262180:BQY262184 CAU262180:CAU262184 CKQ262180:CKQ262184 CUM262180:CUM262184 DEI262180:DEI262184 DOE262180:DOE262184 DYA262180:DYA262184 EHW262180:EHW262184 ERS262180:ERS262184 FBO262180:FBO262184 FLK262180:FLK262184 FVG262180:FVG262184 GFC262180:GFC262184 GOY262180:GOY262184 GYU262180:GYU262184 HIQ262180:HIQ262184 HSM262180:HSM262184 ICI262180:ICI262184 IME262180:IME262184 IWA262180:IWA262184 JFW262180:JFW262184 JPS262180:JPS262184 JZO262180:JZO262184 KJK262180:KJK262184 KTG262180:KTG262184 LDC262180:LDC262184 LMY262180:LMY262184 LWU262180:LWU262184 MGQ262180:MGQ262184 MQM262180:MQM262184 NAI262180:NAI262184 NKE262180:NKE262184 NUA262180:NUA262184 ODW262180:ODW262184 ONS262180:ONS262184 OXO262180:OXO262184 PHK262180:PHK262184 PRG262180:PRG262184 QBC262180:QBC262184 QKY262180:QKY262184 QUU262180:QUU262184 REQ262180:REQ262184 ROM262180:ROM262184 RYI262180:RYI262184 SIE262180:SIE262184 SSA262180:SSA262184 TBW262180:TBW262184 TLS262180:TLS262184 TVO262180:TVO262184 UFK262180:UFK262184 UPG262180:UPG262184 UZC262180:UZC262184 VIY262180:VIY262184 VSU262180:VSU262184 WCQ262180:WCQ262184 WMM262180:WMM262184 WWI262180:WWI262184 AA327716:AA327720 JW327716:JW327720 TS327716:TS327720 ADO327716:ADO327720 ANK327716:ANK327720 AXG327716:AXG327720 BHC327716:BHC327720 BQY327716:BQY327720 CAU327716:CAU327720 CKQ327716:CKQ327720 CUM327716:CUM327720 DEI327716:DEI327720 DOE327716:DOE327720 DYA327716:DYA327720 EHW327716:EHW327720 ERS327716:ERS327720 FBO327716:FBO327720 FLK327716:FLK327720 FVG327716:FVG327720 GFC327716:GFC327720 GOY327716:GOY327720 GYU327716:GYU327720 HIQ327716:HIQ327720 HSM327716:HSM327720 ICI327716:ICI327720 IME327716:IME327720 IWA327716:IWA327720 JFW327716:JFW327720 JPS327716:JPS327720 JZO327716:JZO327720 KJK327716:KJK327720 KTG327716:KTG327720 LDC327716:LDC327720 LMY327716:LMY327720 LWU327716:LWU327720 MGQ327716:MGQ327720 MQM327716:MQM327720 NAI327716:NAI327720 NKE327716:NKE327720 NUA327716:NUA327720 ODW327716:ODW327720 ONS327716:ONS327720 OXO327716:OXO327720 PHK327716:PHK327720 PRG327716:PRG327720 QBC327716:QBC327720 QKY327716:QKY327720 QUU327716:QUU327720 REQ327716:REQ327720 ROM327716:ROM327720 RYI327716:RYI327720 SIE327716:SIE327720 SSA327716:SSA327720 TBW327716:TBW327720 TLS327716:TLS327720 TVO327716:TVO327720 UFK327716:UFK327720 UPG327716:UPG327720 UZC327716:UZC327720 VIY327716:VIY327720 VSU327716:VSU327720 WCQ327716:WCQ327720 WMM327716:WMM327720 WWI327716:WWI327720 AA393252:AA393256 JW393252:JW393256 TS393252:TS393256 ADO393252:ADO393256 ANK393252:ANK393256 AXG393252:AXG393256 BHC393252:BHC393256 BQY393252:BQY393256 CAU393252:CAU393256 CKQ393252:CKQ393256 CUM393252:CUM393256 DEI393252:DEI393256 DOE393252:DOE393256 DYA393252:DYA393256 EHW393252:EHW393256 ERS393252:ERS393256 FBO393252:FBO393256 FLK393252:FLK393256 FVG393252:FVG393256 GFC393252:GFC393256 GOY393252:GOY393256 GYU393252:GYU393256 HIQ393252:HIQ393256 HSM393252:HSM393256 ICI393252:ICI393256 IME393252:IME393256 IWA393252:IWA393256 JFW393252:JFW393256 JPS393252:JPS393256 JZO393252:JZO393256 KJK393252:KJK393256 KTG393252:KTG393256 LDC393252:LDC393256 LMY393252:LMY393256 LWU393252:LWU393256 MGQ393252:MGQ393256 MQM393252:MQM393256 NAI393252:NAI393256 NKE393252:NKE393256 NUA393252:NUA393256 ODW393252:ODW393256 ONS393252:ONS393256 OXO393252:OXO393256 PHK393252:PHK393256 PRG393252:PRG393256 QBC393252:QBC393256 QKY393252:QKY393256 QUU393252:QUU393256 REQ393252:REQ393256 ROM393252:ROM393256 RYI393252:RYI393256 SIE393252:SIE393256 SSA393252:SSA393256 TBW393252:TBW393256 TLS393252:TLS393256 TVO393252:TVO393256 UFK393252:UFK393256 UPG393252:UPG393256 UZC393252:UZC393256 VIY393252:VIY393256 VSU393252:VSU393256 WCQ393252:WCQ393256 WMM393252:WMM393256 WWI393252:WWI393256 AA458788:AA458792 JW458788:JW458792 TS458788:TS458792 ADO458788:ADO458792 ANK458788:ANK458792 AXG458788:AXG458792 BHC458788:BHC458792 BQY458788:BQY458792 CAU458788:CAU458792 CKQ458788:CKQ458792 CUM458788:CUM458792 DEI458788:DEI458792 DOE458788:DOE458792 DYA458788:DYA458792 EHW458788:EHW458792 ERS458788:ERS458792 FBO458788:FBO458792 FLK458788:FLK458792 FVG458788:FVG458792 GFC458788:GFC458792 GOY458788:GOY458792 GYU458788:GYU458792 HIQ458788:HIQ458792 HSM458788:HSM458792 ICI458788:ICI458792 IME458788:IME458792 IWA458788:IWA458792 JFW458788:JFW458792 JPS458788:JPS458792 JZO458788:JZO458792 KJK458788:KJK458792 KTG458788:KTG458792 LDC458788:LDC458792 LMY458788:LMY458792 LWU458788:LWU458792 MGQ458788:MGQ458792 MQM458788:MQM458792 NAI458788:NAI458792 NKE458788:NKE458792 NUA458788:NUA458792 ODW458788:ODW458792 ONS458788:ONS458792 OXO458788:OXO458792 PHK458788:PHK458792 PRG458788:PRG458792 QBC458788:QBC458792 QKY458788:QKY458792 QUU458788:QUU458792 REQ458788:REQ458792 ROM458788:ROM458792 RYI458788:RYI458792 SIE458788:SIE458792 SSA458788:SSA458792 TBW458788:TBW458792 TLS458788:TLS458792 TVO458788:TVO458792 UFK458788:UFK458792 UPG458788:UPG458792 UZC458788:UZC458792 VIY458788:VIY458792 VSU458788:VSU458792 WCQ458788:WCQ458792 WMM458788:WMM458792 WWI458788:WWI458792 AA524324:AA524328 JW524324:JW524328 TS524324:TS524328 ADO524324:ADO524328 ANK524324:ANK524328 AXG524324:AXG524328 BHC524324:BHC524328 BQY524324:BQY524328 CAU524324:CAU524328 CKQ524324:CKQ524328 CUM524324:CUM524328 DEI524324:DEI524328 DOE524324:DOE524328 DYA524324:DYA524328 EHW524324:EHW524328 ERS524324:ERS524328 FBO524324:FBO524328 FLK524324:FLK524328 FVG524324:FVG524328 GFC524324:GFC524328 GOY524324:GOY524328 GYU524324:GYU524328 HIQ524324:HIQ524328 HSM524324:HSM524328 ICI524324:ICI524328 IME524324:IME524328 IWA524324:IWA524328 JFW524324:JFW524328 JPS524324:JPS524328 JZO524324:JZO524328 KJK524324:KJK524328 KTG524324:KTG524328 LDC524324:LDC524328 LMY524324:LMY524328 LWU524324:LWU524328 MGQ524324:MGQ524328 MQM524324:MQM524328 NAI524324:NAI524328 NKE524324:NKE524328 NUA524324:NUA524328 ODW524324:ODW524328 ONS524324:ONS524328 OXO524324:OXO524328 PHK524324:PHK524328 PRG524324:PRG524328 QBC524324:QBC524328 QKY524324:QKY524328 QUU524324:QUU524328 REQ524324:REQ524328 ROM524324:ROM524328 RYI524324:RYI524328 SIE524324:SIE524328 SSA524324:SSA524328 TBW524324:TBW524328 TLS524324:TLS524328 TVO524324:TVO524328 UFK524324:UFK524328 UPG524324:UPG524328 UZC524324:UZC524328 VIY524324:VIY524328 VSU524324:VSU524328 WCQ524324:WCQ524328 WMM524324:WMM524328 WWI524324:WWI524328 AA589860:AA589864 JW589860:JW589864 TS589860:TS589864 ADO589860:ADO589864 ANK589860:ANK589864 AXG589860:AXG589864 BHC589860:BHC589864 BQY589860:BQY589864 CAU589860:CAU589864 CKQ589860:CKQ589864 CUM589860:CUM589864 DEI589860:DEI589864 DOE589860:DOE589864 DYA589860:DYA589864 EHW589860:EHW589864 ERS589860:ERS589864 FBO589860:FBO589864 FLK589860:FLK589864 FVG589860:FVG589864 GFC589860:GFC589864 GOY589860:GOY589864 GYU589860:GYU589864 HIQ589860:HIQ589864 HSM589860:HSM589864 ICI589860:ICI589864 IME589860:IME589864 IWA589860:IWA589864 JFW589860:JFW589864 JPS589860:JPS589864 JZO589860:JZO589864 KJK589860:KJK589864 KTG589860:KTG589864 LDC589860:LDC589864 LMY589860:LMY589864 LWU589860:LWU589864 MGQ589860:MGQ589864 MQM589860:MQM589864 NAI589860:NAI589864 NKE589860:NKE589864 NUA589860:NUA589864 ODW589860:ODW589864 ONS589860:ONS589864 OXO589860:OXO589864 PHK589860:PHK589864 PRG589860:PRG589864 QBC589860:QBC589864 QKY589860:QKY589864 QUU589860:QUU589864 REQ589860:REQ589864 ROM589860:ROM589864 RYI589860:RYI589864 SIE589860:SIE589864 SSA589860:SSA589864 TBW589860:TBW589864 TLS589860:TLS589864 TVO589860:TVO589864 UFK589860:UFK589864 UPG589860:UPG589864 UZC589860:UZC589864 VIY589860:VIY589864 VSU589860:VSU589864 WCQ589860:WCQ589864 WMM589860:WMM589864 WWI589860:WWI589864 AA655396:AA655400 JW655396:JW655400 TS655396:TS655400 ADO655396:ADO655400 ANK655396:ANK655400 AXG655396:AXG655400 BHC655396:BHC655400 BQY655396:BQY655400 CAU655396:CAU655400 CKQ655396:CKQ655400 CUM655396:CUM655400 DEI655396:DEI655400 DOE655396:DOE655400 DYA655396:DYA655400 EHW655396:EHW655400 ERS655396:ERS655400 FBO655396:FBO655400 FLK655396:FLK655400 FVG655396:FVG655400 GFC655396:GFC655400 GOY655396:GOY655400 GYU655396:GYU655400 HIQ655396:HIQ655400 HSM655396:HSM655400 ICI655396:ICI655400 IME655396:IME655400 IWA655396:IWA655400 JFW655396:JFW655400 JPS655396:JPS655400 JZO655396:JZO655400 KJK655396:KJK655400 KTG655396:KTG655400 LDC655396:LDC655400 LMY655396:LMY655400 LWU655396:LWU655400 MGQ655396:MGQ655400 MQM655396:MQM655400 NAI655396:NAI655400 NKE655396:NKE655400 NUA655396:NUA655400 ODW655396:ODW655400 ONS655396:ONS655400 OXO655396:OXO655400 PHK655396:PHK655400 PRG655396:PRG655400 QBC655396:QBC655400 QKY655396:QKY655400 QUU655396:QUU655400 REQ655396:REQ655400 ROM655396:ROM655400 RYI655396:RYI655400 SIE655396:SIE655400 SSA655396:SSA655400 TBW655396:TBW655400 TLS655396:TLS655400 TVO655396:TVO655400 UFK655396:UFK655400 UPG655396:UPG655400 UZC655396:UZC655400 VIY655396:VIY655400 VSU655396:VSU655400 WCQ655396:WCQ655400 WMM655396:WMM655400 WWI655396:WWI655400 AA720932:AA720936 JW720932:JW720936 TS720932:TS720936 ADO720932:ADO720936 ANK720932:ANK720936 AXG720932:AXG720936 BHC720932:BHC720936 BQY720932:BQY720936 CAU720932:CAU720936 CKQ720932:CKQ720936 CUM720932:CUM720936 DEI720932:DEI720936 DOE720932:DOE720936 DYA720932:DYA720936 EHW720932:EHW720936 ERS720932:ERS720936 FBO720932:FBO720936 FLK720932:FLK720936 FVG720932:FVG720936 GFC720932:GFC720936 GOY720932:GOY720936 GYU720932:GYU720936 HIQ720932:HIQ720936 HSM720932:HSM720936 ICI720932:ICI720936 IME720932:IME720936 IWA720932:IWA720936 JFW720932:JFW720936 JPS720932:JPS720936 JZO720932:JZO720936 KJK720932:KJK720936 KTG720932:KTG720936 LDC720932:LDC720936 LMY720932:LMY720936 LWU720932:LWU720936 MGQ720932:MGQ720936 MQM720932:MQM720936 NAI720932:NAI720936 NKE720932:NKE720936 NUA720932:NUA720936 ODW720932:ODW720936 ONS720932:ONS720936 OXO720932:OXO720936 PHK720932:PHK720936 PRG720932:PRG720936 QBC720932:QBC720936 QKY720932:QKY720936 QUU720932:QUU720936 REQ720932:REQ720936 ROM720932:ROM720936 RYI720932:RYI720936 SIE720932:SIE720936 SSA720932:SSA720936 TBW720932:TBW720936 TLS720932:TLS720936 TVO720932:TVO720936 UFK720932:UFK720936 UPG720932:UPG720936 UZC720932:UZC720936 VIY720932:VIY720936 VSU720932:VSU720936 WCQ720932:WCQ720936 WMM720932:WMM720936 WWI720932:WWI720936 AA786468:AA786472 JW786468:JW786472 TS786468:TS786472 ADO786468:ADO786472 ANK786468:ANK786472 AXG786468:AXG786472 BHC786468:BHC786472 BQY786468:BQY786472 CAU786468:CAU786472 CKQ786468:CKQ786472 CUM786468:CUM786472 DEI786468:DEI786472 DOE786468:DOE786472 DYA786468:DYA786472 EHW786468:EHW786472 ERS786468:ERS786472 FBO786468:FBO786472 FLK786468:FLK786472 FVG786468:FVG786472 GFC786468:GFC786472 GOY786468:GOY786472 GYU786468:GYU786472 HIQ786468:HIQ786472 HSM786468:HSM786472 ICI786468:ICI786472 IME786468:IME786472 IWA786468:IWA786472 JFW786468:JFW786472 JPS786468:JPS786472 JZO786468:JZO786472 KJK786468:KJK786472 KTG786468:KTG786472 LDC786468:LDC786472 LMY786468:LMY786472 LWU786468:LWU786472 MGQ786468:MGQ786472 MQM786468:MQM786472 NAI786468:NAI786472 NKE786468:NKE786472 NUA786468:NUA786472 ODW786468:ODW786472 ONS786468:ONS786472 OXO786468:OXO786472 PHK786468:PHK786472 PRG786468:PRG786472 QBC786468:QBC786472 QKY786468:QKY786472 QUU786468:QUU786472 REQ786468:REQ786472 ROM786468:ROM786472 RYI786468:RYI786472 SIE786468:SIE786472 SSA786468:SSA786472 TBW786468:TBW786472 TLS786468:TLS786472 TVO786468:TVO786472 UFK786468:UFK786472 UPG786468:UPG786472 UZC786468:UZC786472 VIY786468:VIY786472 VSU786468:VSU786472 WCQ786468:WCQ786472 WMM786468:WMM786472 WWI786468:WWI786472 AA852004:AA852008 JW852004:JW852008 TS852004:TS852008 ADO852004:ADO852008 ANK852004:ANK852008 AXG852004:AXG852008 BHC852004:BHC852008 BQY852004:BQY852008 CAU852004:CAU852008 CKQ852004:CKQ852008 CUM852004:CUM852008 DEI852004:DEI852008 DOE852004:DOE852008 DYA852004:DYA852008 EHW852004:EHW852008 ERS852004:ERS852008 FBO852004:FBO852008 FLK852004:FLK852008 FVG852004:FVG852008 GFC852004:GFC852008 GOY852004:GOY852008 GYU852004:GYU852008 HIQ852004:HIQ852008 HSM852004:HSM852008 ICI852004:ICI852008 IME852004:IME852008 IWA852004:IWA852008 JFW852004:JFW852008 JPS852004:JPS852008 JZO852004:JZO852008 KJK852004:KJK852008 KTG852004:KTG852008 LDC852004:LDC852008 LMY852004:LMY852008 LWU852004:LWU852008 MGQ852004:MGQ852008 MQM852004:MQM852008 NAI852004:NAI852008 NKE852004:NKE852008 NUA852004:NUA852008 ODW852004:ODW852008 ONS852004:ONS852008 OXO852004:OXO852008 PHK852004:PHK852008 PRG852004:PRG852008 QBC852004:QBC852008 QKY852004:QKY852008 QUU852004:QUU852008 REQ852004:REQ852008 ROM852004:ROM852008 RYI852004:RYI852008 SIE852004:SIE852008 SSA852004:SSA852008 TBW852004:TBW852008 TLS852004:TLS852008 TVO852004:TVO852008 UFK852004:UFK852008 UPG852004:UPG852008 UZC852004:UZC852008 VIY852004:VIY852008 VSU852004:VSU852008 WCQ852004:WCQ852008 WMM852004:WMM852008 WWI852004:WWI852008 AA917540:AA917544 JW917540:JW917544 TS917540:TS917544 ADO917540:ADO917544 ANK917540:ANK917544 AXG917540:AXG917544 BHC917540:BHC917544 BQY917540:BQY917544 CAU917540:CAU917544 CKQ917540:CKQ917544 CUM917540:CUM917544 DEI917540:DEI917544 DOE917540:DOE917544 DYA917540:DYA917544 EHW917540:EHW917544 ERS917540:ERS917544 FBO917540:FBO917544 FLK917540:FLK917544 FVG917540:FVG917544 GFC917540:GFC917544 GOY917540:GOY917544 GYU917540:GYU917544 HIQ917540:HIQ917544 HSM917540:HSM917544 ICI917540:ICI917544 IME917540:IME917544 IWA917540:IWA917544 JFW917540:JFW917544 JPS917540:JPS917544 JZO917540:JZO917544 KJK917540:KJK917544 KTG917540:KTG917544 LDC917540:LDC917544 LMY917540:LMY917544 LWU917540:LWU917544 MGQ917540:MGQ917544 MQM917540:MQM917544 NAI917540:NAI917544 NKE917540:NKE917544 NUA917540:NUA917544 ODW917540:ODW917544 ONS917540:ONS917544 OXO917540:OXO917544 PHK917540:PHK917544 PRG917540:PRG917544 QBC917540:QBC917544 QKY917540:QKY917544 QUU917540:QUU917544 REQ917540:REQ917544 ROM917540:ROM917544 RYI917540:RYI917544 SIE917540:SIE917544 SSA917540:SSA917544 TBW917540:TBW917544 TLS917540:TLS917544 TVO917540:TVO917544 UFK917540:UFK917544 UPG917540:UPG917544 UZC917540:UZC917544 VIY917540:VIY917544 VSU917540:VSU917544 WCQ917540:WCQ917544 WMM917540:WMM917544 WWI917540:WWI917544 AA983076:AA983080 JW983076:JW983080 TS983076:TS983080 ADO983076:ADO983080 ANK983076:ANK983080 AXG983076:AXG983080 BHC983076:BHC983080 BQY983076:BQY983080 CAU983076:CAU983080 CKQ983076:CKQ983080 CUM983076:CUM983080 DEI983076:DEI983080 DOE983076:DOE983080 DYA983076:DYA983080 EHW983076:EHW983080 ERS983076:ERS983080 FBO983076:FBO983080 FLK983076:FLK983080 FVG983076:FVG983080 GFC983076:GFC983080 GOY983076:GOY983080 GYU983076:GYU983080 HIQ983076:HIQ983080 HSM983076:HSM983080 ICI983076:ICI983080 IME983076:IME983080 IWA983076:IWA983080 JFW983076:JFW983080 JPS983076:JPS983080 JZO983076:JZO983080 KJK983076:KJK983080 KTG983076:KTG983080 LDC983076:LDC983080 LMY983076:LMY983080 LWU983076:LWU983080 MGQ983076:MGQ983080 MQM983076:MQM983080 NAI983076:NAI983080 NKE983076:NKE983080 NUA983076:NUA983080 ODW983076:ODW983080 ONS983076:ONS983080 OXO983076:OXO983080 PHK983076:PHK983080 PRG983076:PRG983080 QBC983076:QBC983080 QKY983076:QKY983080 QUU983076:QUU983080 REQ983076:REQ983080 ROM983076:ROM983080 RYI983076:RYI983080 SIE983076:SIE983080 SSA983076:SSA983080 TBW983076:TBW983080 TLS983076:TLS983080 TVO983076:TVO983080 UFK983076:UFK983080 UPG983076:UPG983080 UZC983076:UZC983080 VIY983076:VIY983080 VSU983076:VSU983080 WCQ983076:WCQ983080 WMM983076:WMM983080 WWI983076:WWI983080 U33 JQ33 TM33 ADI33 ANE33 AXA33 BGW33 BQS33 CAO33 CKK33 CUG33 DEC33 DNY33 DXU33 EHQ33 ERM33 FBI33 FLE33 FVA33 GEW33 GOS33 GYO33 HIK33 HSG33 ICC33 ILY33 IVU33 JFQ33 JPM33 JZI33 KJE33 KTA33 LCW33 LMS33 LWO33 MGK33 MQG33 NAC33 NJY33 NTU33 ODQ33 ONM33 OXI33 PHE33 PRA33 QAW33 QKS33 QUO33 REK33 ROG33 RYC33 SHY33 SRU33 TBQ33 TLM33 TVI33 UFE33 UPA33 UYW33 VIS33 VSO33 WCK33 WMG33 WWC33 U65569 JQ65569 TM65569 ADI65569 ANE65569 AXA65569 BGW65569 BQS65569 CAO65569 CKK65569 CUG65569 DEC65569 DNY65569 DXU65569 EHQ65569 ERM65569 FBI65569 FLE65569 FVA65569 GEW65569 GOS65569 GYO65569 HIK65569 HSG65569 ICC65569 ILY65569 IVU65569 JFQ65569 JPM65569 JZI65569 KJE65569 KTA65569 LCW65569 LMS65569 LWO65569 MGK65569 MQG65569 NAC65569 NJY65569 NTU65569 ODQ65569 ONM65569 OXI65569 PHE65569 PRA65569 QAW65569 QKS65569 QUO65569 REK65569 ROG65569 RYC65569 SHY65569 SRU65569 TBQ65569 TLM65569 TVI65569 UFE65569 UPA65569 UYW65569 VIS65569 VSO65569 WCK65569 WMG65569 WWC65569 U131105 JQ131105 TM131105 ADI131105 ANE131105 AXA131105 BGW131105 BQS131105 CAO131105 CKK131105 CUG131105 DEC131105 DNY131105 DXU131105 EHQ131105 ERM131105 FBI131105 FLE131105 FVA131105 GEW131105 GOS131105 GYO131105 HIK131105 HSG131105 ICC131105 ILY131105 IVU131105 JFQ131105 JPM131105 JZI131105 KJE131105 KTA131105 LCW131105 LMS131105 LWO131105 MGK131105 MQG131105 NAC131105 NJY131105 NTU131105 ODQ131105 ONM131105 OXI131105 PHE131105 PRA131105 QAW131105 QKS131105 QUO131105 REK131105 ROG131105 RYC131105 SHY131105 SRU131105 TBQ131105 TLM131105 TVI131105 UFE131105 UPA131105 UYW131105 VIS131105 VSO131105 WCK131105 WMG131105 WWC131105 U196641 JQ196641 TM196641 ADI196641 ANE196641 AXA196641 BGW196641 BQS196641 CAO196641 CKK196641 CUG196641 DEC196641 DNY196641 DXU196641 EHQ196641 ERM196641 FBI196641 FLE196641 FVA196641 GEW196641 GOS196641 GYO196641 HIK196641 HSG196641 ICC196641 ILY196641 IVU196641 JFQ196641 JPM196641 JZI196641 KJE196641 KTA196641 LCW196641 LMS196641 LWO196641 MGK196641 MQG196641 NAC196641 NJY196641 NTU196641 ODQ196641 ONM196641 OXI196641 PHE196641 PRA196641 QAW196641 QKS196641 QUO196641 REK196641 ROG196641 RYC196641 SHY196641 SRU196641 TBQ196641 TLM196641 TVI196641 UFE196641 UPA196641 UYW196641 VIS196641 VSO196641 WCK196641 WMG196641 WWC196641 U262177 JQ262177 TM262177 ADI262177 ANE262177 AXA262177 BGW262177 BQS262177 CAO262177 CKK262177 CUG262177 DEC262177 DNY262177 DXU262177 EHQ262177 ERM262177 FBI262177 FLE262177 FVA262177 GEW262177 GOS262177 GYO262177 HIK262177 HSG262177 ICC262177 ILY262177 IVU262177 JFQ262177 JPM262177 JZI262177 KJE262177 KTA262177 LCW262177 LMS262177 LWO262177 MGK262177 MQG262177 NAC262177 NJY262177 NTU262177 ODQ262177 ONM262177 OXI262177 PHE262177 PRA262177 QAW262177 QKS262177 QUO262177 REK262177 ROG262177 RYC262177 SHY262177 SRU262177 TBQ262177 TLM262177 TVI262177 UFE262177 UPA262177 UYW262177 VIS262177 VSO262177 WCK262177 WMG262177 WWC262177 U327713 JQ327713 TM327713 ADI327713 ANE327713 AXA327713 BGW327713 BQS327713 CAO327713 CKK327713 CUG327713 DEC327713 DNY327713 DXU327713 EHQ327713 ERM327713 FBI327713 FLE327713 FVA327713 GEW327713 GOS327713 GYO327713 HIK327713 HSG327713 ICC327713 ILY327713 IVU327713 JFQ327713 JPM327713 JZI327713 KJE327713 KTA327713 LCW327713 LMS327713 LWO327713 MGK327713 MQG327713 NAC327713 NJY327713 NTU327713 ODQ327713 ONM327713 OXI327713 PHE327713 PRA327713 QAW327713 QKS327713 QUO327713 REK327713 ROG327713 RYC327713 SHY327713 SRU327713 TBQ327713 TLM327713 TVI327713 UFE327713 UPA327713 UYW327713 VIS327713 VSO327713 WCK327713 WMG327713 WWC327713 U393249 JQ393249 TM393249 ADI393249 ANE393249 AXA393249 BGW393249 BQS393249 CAO393249 CKK393249 CUG393249 DEC393249 DNY393249 DXU393249 EHQ393249 ERM393249 FBI393249 FLE393249 FVA393249 GEW393249 GOS393249 GYO393249 HIK393249 HSG393249 ICC393249 ILY393249 IVU393249 JFQ393249 JPM393249 JZI393249 KJE393249 KTA393249 LCW393249 LMS393249 LWO393249 MGK393249 MQG393249 NAC393249 NJY393249 NTU393249 ODQ393249 ONM393249 OXI393249 PHE393249 PRA393249 QAW393249 QKS393249 QUO393249 REK393249 ROG393249 RYC393249 SHY393249 SRU393249 TBQ393249 TLM393249 TVI393249 UFE393249 UPA393249 UYW393249 VIS393249 VSO393249 WCK393249 WMG393249 WWC393249 U458785 JQ458785 TM458785 ADI458785 ANE458785 AXA458785 BGW458785 BQS458785 CAO458785 CKK458785 CUG458785 DEC458785 DNY458785 DXU458785 EHQ458785 ERM458785 FBI458785 FLE458785 FVA458785 GEW458785 GOS458785 GYO458785 HIK458785 HSG458785 ICC458785 ILY458785 IVU458785 JFQ458785 JPM458785 JZI458785 KJE458785 KTA458785 LCW458785 LMS458785 LWO458785 MGK458785 MQG458785 NAC458785 NJY458785 NTU458785 ODQ458785 ONM458785 OXI458785 PHE458785 PRA458785 QAW458785 QKS458785 QUO458785 REK458785 ROG458785 RYC458785 SHY458785 SRU458785 TBQ458785 TLM458785 TVI458785 UFE458785 UPA458785 UYW458785 VIS458785 VSO458785 WCK458785 WMG458785 WWC458785 U524321 JQ524321 TM524321 ADI524321 ANE524321 AXA524321 BGW524321 BQS524321 CAO524321 CKK524321 CUG524321 DEC524321 DNY524321 DXU524321 EHQ524321 ERM524321 FBI524321 FLE524321 FVA524321 GEW524321 GOS524321 GYO524321 HIK524321 HSG524321 ICC524321 ILY524321 IVU524321 JFQ524321 JPM524321 JZI524321 KJE524321 KTA524321 LCW524321 LMS524321 LWO524321 MGK524321 MQG524321 NAC524321 NJY524321 NTU524321 ODQ524321 ONM524321 OXI524321 PHE524321 PRA524321 QAW524321 QKS524321 QUO524321 REK524321 ROG524321 RYC524321 SHY524321 SRU524321 TBQ524321 TLM524321 TVI524321 UFE524321 UPA524321 UYW524321 VIS524321 VSO524321 WCK524321 WMG524321 WWC524321 U589857 JQ589857 TM589857 ADI589857 ANE589857 AXA589857 BGW589857 BQS589857 CAO589857 CKK589857 CUG589857 DEC589857 DNY589857 DXU589857 EHQ589857 ERM589857 FBI589857 FLE589857 FVA589857 GEW589857 GOS589857 GYO589857 HIK589857 HSG589857 ICC589857 ILY589857 IVU589857 JFQ589857 JPM589857 JZI589857 KJE589857 KTA589857 LCW589857 LMS589857 LWO589857 MGK589857 MQG589857 NAC589857 NJY589857 NTU589857 ODQ589857 ONM589857 OXI589857 PHE589857 PRA589857 QAW589857 QKS589857 QUO589857 REK589857 ROG589857 RYC589857 SHY589857 SRU589857 TBQ589857 TLM589857 TVI589857 UFE589857 UPA589857 UYW589857 VIS589857 VSO589857 WCK589857 WMG589857 WWC589857 U655393 JQ655393 TM655393 ADI655393 ANE655393 AXA655393 BGW655393 BQS655393 CAO655393 CKK655393 CUG655393 DEC655393 DNY655393 DXU655393 EHQ655393 ERM655393 FBI655393 FLE655393 FVA655393 GEW655393 GOS655393 GYO655393 HIK655393 HSG655393 ICC655393 ILY655393 IVU655393 JFQ655393 JPM655393 JZI655393 KJE655393 KTA655393 LCW655393 LMS655393 LWO655393 MGK655393 MQG655393 NAC655393 NJY655393 NTU655393 ODQ655393 ONM655393 OXI655393 PHE655393 PRA655393 QAW655393 QKS655393 QUO655393 REK655393 ROG655393 RYC655393 SHY655393 SRU655393 TBQ655393 TLM655393 TVI655393 UFE655393 UPA655393 UYW655393 VIS655393 VSO655393 WCK655393 WMG655393 WWC655393 U720929 JQ720929 TM720929 ADI720929 ANE720929 AXA720929 BGW720929 BQS720929 CAO720929 CKK720929 CUG720929 DEC720929 DNY720929 DXU720929 EHQ720929 ERM720929 FBI720929 FLE720929 FVA720929 GEW720929 GOS720929 GYO720929 HIK720929 HSG720929 ICC720929 ILY720929 IVU720929 JFQ720929 JPM720929 JZI720929 KJE720929 KTA720929 LCW720929 LMS720929 LWO720929 MGK720929 MQG720929 NAC720929 NJY720929 NTU720929 ODQ720929 ONM720929 OXI720929 PHE720929 PRA720929 QAW720929 QKS720929 QUO720929 REK720929 ROG720929 RYC720929 SHY720929 SRU720929 TBQ720929 TLM720929 TVI720929 UFE720929 UPA720929 UYW720929 VIS720929 VSO720929 WCK720929 WMG720929 WWC720929 U786465 JQ786465 TM786465 ADI786465 ANE786465 AXA786465 BGW786465 BQS786465 CAO786465 CKK786465 CUG786465 DEC786465 DNY786465 DXU786465 EHQ786465 ERM786465 FBI786465 FLE786465 FVA786465 GEW786465 GOS786465 GYO786465 HIK786465 HSG786465 ICC786465 ILY786465 IVU786465 JFQ786465 JPM786465 JZI786465 KJE786465 KTA786465 LCW786465 LMS786465 LWO786465 MGK786465 MQG786465 NAC786465 NJY786465 NTU786465 ODQ786465 ONM786465 OXI786465 PHE786465 PRA786465 QAW786465 QKS786465 QUO786465 REK786465 ROG786465 RYC786465 SHY786465 SRU786465 TBQ786465 TLM786465 TVI786465 UFE786465 UPA786465 UYW786465 VIS786465 VSO786465 WCK786465 WMG786465 WWC786465 U852001 JQ852001 TM852001 ADI852001 ANE852001 AXA852001 BGW852001 BQS852001 CAO852001 CKK852001 CUG852001 DEC852001 DNY852001 DXU852001 EHQ852001 ERM852001 FBI852001 FLE852001 FVA852001 GEW852001 GOS852001 GYO852001 HIK852001 HSG852001 ICC852001 ILY852001 IVU852001 JFQ852001 JPM852001 JZI852001 KJE852001 KTA852001 LCW852001 LMS852001 LWO852001 MGK852001 MQG852001 NAC852001 NJY852001 NTU852001 ODQ852001 ONM852001 OXI852001 PHE852001 PRA852001 QAW852001 QKS852001 QUO852001 REK852001 ROG852001 RYC852001 SHY852001 SRU852001 TBQ852001 TLM852001 TVI852001 UFE852001 UPA852001 UYW852001 VIS852001 VSO852001 WCK852001 WMG852001 WWC852001 U917537 JQ917537 TM917537 ADI917537 ANE917537 AXA917537 BGW917537 BQS917537 CAO917537 CKK917537 CUG917537 DEC917537 DNY917537 DXU917537 EHQ917537 ERM917537 FBI917537 FLE917537 FVA917537 GEW917537 GOS917537 GYO917537 HIK917537 HSG917537 ICC917537 ILY917537 IVU917537 JFQ917537 JPM917537 JZI917537 KJE917537 KTA917537 LCW917537 LMS917537 LWO917537 MGK917537 MQG917537 NAC917537 NJY917537 NTU917537 ODQ917537 ONM917537 OXI917537 PHE917537 PRA917537 QAW917537 QKS917537 QUO917537 REK917537 ROG917537 RYC917537 SHY917537 SRU917537 TBQ917537 TLM917537 TVI917537 UFE917537 UPA917537 UYW917537 VIS917537 VSO917537 WCK917537 WMG917537 WWC917537 U983073 JQ983073 TM983073 ADI983073 ANE983073 AXA983073 BGW983073 BQS983073 CAO983073 CKK983073 CUG983073 DEC983073 DNY983073 DXU983073 EHQ983073 ERM983073 FBI983073 FLE983073 FVA983073 GEW983073 GOS983073 GYO983073 HIK983073 HSG983073 ICC983073 ILY983073 IVU983073 JFQ983073 JPM983073 JZI983073 KJE983073 KTA983073 LCW983073 LMS983073 LWO983073 MGK983073 MQG983073 NAC983073 NJY983073 NTU983073 ODQ983073 ONM983073 OXI983073 PHE983073 PRA983073 QAW983073 QKS983073 QUO983073 REK983073 ROG983073 RYC983073 SHY983073 SRU983073 TBQ983073 TLM983073 TVI983073 UFE983073 UPA983073 UYW983073 VIS983073 VSO983073 WCK983073 WMG983073 WWC983073 AA33 JW33 TS33 ADO33 ANK33 AXG33 BHC33 BQY33 CAU33 CKQ33 CUM33 DEI33 DOE33 DYA33 EHW33 ERS33 FBO33 FLK33 FVG33 GFC33 GOY33 GYU33 HIQ33 HSM33 ICI33 IME33 IWA33 JFW33 JPS33 JZO33 KJK33 KTG33 LDC33 LMY33 LWU33 MGQ33 MQM33 NAI33 NKE33 NUA33 ODW33 ONS33 OXO33 PHK33 PRG33 QBC33 QKY33 QUU33 REQ33 ROM33 RYI33 SIE33 SSA33 TBW33 TLS33 TVO33 UFK33 UPG33 UZC33 VIY33 VSU33 WCQ33 WMM33 WWI33 AA65569 JW65569 TS65569 ADO65569 ANK65569 AXG65569 BHC65569 BQY65569 CAU65569 CKQ65569 CUM65569 DEI65569 DOE65569 DYA65569 EHW65569 ERS65569 FBO65569 FLK65569 FVG65569 GFC65569 GOY65569 GYU65569 HIQ65569 HSM65569 ICI65569 IME65569 IWA65569 JFW65569 JPS65569 JZO65569 KJK65569 KTG65569 LDC65569 LMY65569 LWU65569 MGQ65569 MQM65569 NAI65569 NKE65569 NUA65569 ODW65569 ONS65569 OXO65569 PHK65569 PRG65569 QBC65569 QKY65569 QUU65569 REQ65569 ROM65569 RYI65569 SIE65569 SSA65569 TBW65569 TLS65569 TVO65569 UFK65569 UPG65569 UZC65569 VIY65569 VSU65569 WCQ65569 WMM65569 WWI65569 AA131105 JW131105 TS131105 ADO131105 ANK131105 AXG131105 BHC131105 BQY131105 CAU131105 CKQ131105 CUM131105 DEI131105 DOE131105 DYA131105 EHW131105 ERS131105 FBO131105 FLK131105 FVG131105 GFC131105 GOY131105 GYU131105 HIQ131105 HSM131105 ICI131105 IME131105 IWA131105 JFW131105 JPS131105 JZO131105 KJK131105 KTG131105 LDC131105 LMY131105 LWU131105 MGQ131105 MQM131105 NAI131105 NKE131105 NUA131105 ODW131105 ONS131105 OXO131105 PHK131105 PRG131105 QBC131105 QKY131105 QUU131105 REQ131105 ROM131105 RYI131105 SIE131105 SSA131105 TBW131105 TLS131105 TVO131105 UFK131105 UPG131105 UZC131105 VIY131105 VSU131105 WCQ131105 WMM131105 WWI131105 AA196641 JW196641 TS196641 ADO196641 ANK196641 AXG196641 BHC196641 BQY196641 CAU196641 CKQ196641 CUM196641 DEI196641 DOE196641 DYA196641 EHW196641 ERS196641 FBO196641 FLK196641 FVG196641 GFC196641 GOY196641 GYU196641 HIQ196641 HSM196641 ICI196641 IME196641 IWA196641 JFW196641 JPS196641 JZO196641 KJK196641 KTG196641 LDC196641 LMY196641 LWU196641 MGQ196641 MQM196641 NAI196641 NKE196641 NUA196641 ODW196641 ONS196641 OXO196641 PHK196641 PRG196641 QBC196641 QKY196641 QUU196641 REQ196641 ROM196641 RYI196641 SIE196641 SSA196641 TBW196641 TLS196641 TVO196641 UFK196641 UPG196641 UZC196641 VIY196641 VSU196641 WCQ196641 WMM196641 WWI196641 AA262177 JW262177 TS262177 ADO262177 ANK262177 AXG262177 BHC262177 BQY262177 CAU262177 CKQ262177 CUM262177 DEI262177 DOE262177 DYA262177 EHW262177 ERS262177 FBO262177 FLK262177 FVG262177 GFC262177 GOY262177 GYU262177 HIQ262177 HSM262177 ICI262177 IME262177 IWA262177 JFW262177 JPS262177 JZO262177 KJK262177 KTG262177 LDC262177 LMY262177 LWU262177 MGQ262177 MQM262177 NAI262177 NKE262177 NUA262177 ODW262177 ONS262177 OXO262177 PHK262177 PRG262177 QBC262177 QKY262177 QUU262177 REQ262177 ROM262177 RYI262177 SIE262177 SSA262177 TBW262177 TLS262177 TVO262177 UFK262177 UPG262177 UZC262177 VIY262177 VSU262177 WCQ262177 WMM262177 WWI262177 AA327713 JW327713 TS327713 ADO327713 ANK327713 AXG327713 BHC327713 BQY327713 CAU327713 CKQ327713 CUM327713 DEI327713 DOE327713 DYA327713 EHW327713 ERS327713 FBO327713 FLK327713 FVG327713 GFC327713 GOY327713 GYU327713 HIQ327713 HSM327713 ICI327713 IME327713 IWA327713 JFW327713 JPS327713 JZO327713 KJK327713 KTG327713 LDC327713 LMY327713 LWU327713 MGQ327713 MQM327713 NAI327713 NKE327713 NUA327713 ODW327713 ONS327713 OXO327713 PHK327713 PRG327713 QBC327713 QKY327713 QUU327713 REQ327713 ROM327713 RYI327713 SIE327713 SSA327713 TBW327713 TLS327713 TVO327713 UFK327713 UPG327713 UZC327713 VIY327713 VSU327713 WCQ327713 WMM327713 WWI327713 AA393249 JW393249 TS393249 ADO393249 ANK393249 AXG393249 BHC393249 BQY393249 CAU393249 CKQ393249 CUM393249 DEI393249 DOE393249 DYA393249 EHW393249 ERS393249 FBO393249 FLK393249 FVG393249 GFC393249 GOY393249 GYU393249 HIQ393249 HSM393249 ICI393249 IME393249 IWA393249 JFW393249 JPS393249 JZO393249 KJK393249 KTG393249 LDC393249 LMY393249 LWU393249 MGQ393249 MQM393249 NAI393249 NKE393249 NUA393249 ODW393249 ONS393249 OXO393249 PHK393249 PRG393249 QBC393249 QKY393249 QUU393249 REQ393249 ROM393249 RYI393249 SIE393249 SSA393249 TBW393249 TLS393249 TVO393249 UFK393249 UPG393249 UZC393249 VIY393249 VSU393249 WCQ393249 WMM393249 WWI393249 AA458785 JW458785 TS458785 ADO458785 ANK458785 AXG458785 BHC458785 BQY458785 CAU458785 CKQ458785 CUM458785 DEI458785 DOE458785 DYA458785 EHW458785 ERS458785 FBO458785 FLK458785 FVG458785 GFC458785 GOY458785 GYU458785 HIQ458785 HSM458785 ICI458785 IME458785 IWA458785 JFW458785 JPS458785 JZO458785 KJK458785 KTG458785 LDC458785 LMY458785 LWU458785 MGQ458785 MQM458785 NAI458785 NKE458785 NUA458785 ODW458785 ONS458785 OXO458785 PHK458785 PRG458785 QBC458785 QKY458785 QUU458785 REQ458785 ROM458785 RYI458785 SIE458785 SSA458785 TBW458785 TLS458785 TVO458785 UFK458785 UPG458785 UZC458785 VIY458785 VSU458785 WCQ458785 WMM458785 WWI458785 AA524321 JW524321 TS524321 ADO524321 ANK524321 AXG524321 BHC524321 BQY524321 CAU524321 CKQ524321 CUM524321 DEI524321 DOE524321 DYA524321 EHW524321 ERS524321 FBO524321 FLK524321 FVG524321 GFC524321 GOY524321 GYU524321 HIQ524321 HSM524321 ICI524321 IME524321 IWA524321 JFW524321 JPS524321 JZO524321 KJK524321 KTG524321 LDC524321 LMY524321 LWU524321 MGQ524321 MQM524321 NAI524321 NKE524321 NUA524321 ODW524321 ONS524321 OXO524321 PHK524321 PRG524321 QBC524321 QKY524321 QUU524321 REQ524321 ROM524321 RYI524321 SIE524321 SSA524321 TBW524321 TLS524321 TVO524321 UFK524321 UPG524321 UZC524321 VIY524321 VSU524321 WCQ524321 WMM524321 WWI524321 AA589857 JW589857 TS589857 ADO589857 ANK589857 AXG589857 BHC589857 BQY589857 CAU589857 CKQ589857 CUM589857 DEI589857 DOE589857 DYA589857 EHW589857 ERS589857 FBO589857 FLK589857 FVG589857 GFC589857 GOY589857 GYU589857 HIQ589857 HSM589857 ICI589857 IME589857 IWA589857 JFW589857 JPS589857 JZO589857 KJK589857 KTG589857 LDC589857 LMY589857 LWU589857 MGQ589857 MQM589857 NAI589857 NKE589857 NUA589857 ODW589857 ONS589857 OXO589857 PHK589857 PRG589857 QBC589857 QKY589857 QUU589857 REQ589857 ROM589857 RYI589857 SIE589857 SSA589857 TBW589857 TLS589857 TVO589857 UFK589857 UPG589857 UZC589857 VIY589857 VSU589857 WCQ589857 WMM589857 WWI589857 AA655393 JW655393 TS655393 ADO655393 ANK655393 AXG655393 BHC655393 BQY655393 CAU655393 CKQ655393 CUM655393 DEI655393 DOE655393 DYA655393 EHW655393 ERS655393 FBO655393 FLK655393 FVG655393 GFC655393 GOY655393 GYU655393 HIQ655393 HSM655393 ICI655393 IME655393 IWA655393 JFW655393 JPS655393 JZO655393 KJK655393 KTG655393 LDC655393 LMY655393 LWU655393 MGQ655393 MQM655393 NAI655393 NKE655393 NUA655393 ODW655393 ONS655393 OXO655393 PHK655393 PRG655393 QBC655393 QKY655393 QUU655393 REQ655393 ROM655393 RYI655393 SIE655393 SSA655393 TBW655393 TLS655393 TVO655393 UFK655393 UPG655393 UZC655393 VIY655393 VSU655393 WCQ655393 WMM655393 WWI655393 AA720929 JW720929 TS720929 ADO720929 ANK720929 AXG720929 BHC720929 BQY720929 CAU720929 CKQ720929 CUM720929 DEI720929 DOE720929 DYA720929 EHW720929 ERS720929 FBO720929 FLK720929 FVG720929 GFC720929 GOY720929 GYU720929 HIQ720929 HSM720929 ICI720929 IME720929 IWA720929 JFW720929 JPS720929 JZO720929 KJK720929 KTG720929 LDC720929 LMY720929 LWU720929 MGQ720929 MQM720929 NAI720929 NKE720929 NUA720929 ODW720929 ONS720929 OXO720929 PHK720929 PRG720929 QBC720929 QKY720929 QUU720929 REQ720929 ROM720929 RYI720929 SIE720929 SSA720929 TBW720929 TLS720929 TVO720929 UFK720929 UPG720929 UZC720929 VIY720929 VSU720929 WCQ720929 WMM720929 WWI720929 AA786465 JW786465 TS786465 ADO786465 ANK786465 AXG786465 BHC786465 BQY786465 CAU786465 CKQ786465 CUM786465 DEI786465 DOE786465 DYA786465 EHW786465 ERS786465 FBO786465 FLK786465 FVG786465 GFC786465 GOY786465 GYU786465 HIQ786465 HSM786465 ICI786465 IME786465 IWA786465 JFW786465 JPS786465 JZO786465 KJK786465 KTG786465 LDC786465 LMY786465 LWU786465 MGQ786465 MQM786465 NAI786465 NKE786465 NUA786465 ODW786465 ONS786465 OXO786465 PHK786465 PRG786465 QBC786465 QKY786465 QUU786465 REQ786465 ROM786465 RYI786465 SIE786465 SSA786465 TBW786465 TLS786465 TVO786465 UFK786465 UPG786465 UZC786465 VIY786465 VSU786465 WCQ786465 WMM786465 WWI786465 AA852001 JW852001 TS852001 ADO852001 ANK852001 AXG852001 BHC852001 BQY852001 CAU852001 CKQ852001 CUM852001 DEI852001 DOE852001 DYA852001 EHW852001 ERS852001 FBO852001 FLK852001 FVG852001 GFC852001 GOY852001 GYU852001 HIQ852001 HSM852001 ICI852001 IME852001 IWA852001 JFW852001 JPS852001 JZO852001 KJK852001 KTG852001 LDC852001 LMY852001 LWU852001 MGQ852001 MQM852001 NAI852001 NKE852001 NUA852001 ODW852001 ONS852001 OXO852001 PHK852001 PRG852001 QBC852001 QKY852001 QUU852001 REQ852001 ROM852001 RYI852001 SIE852001 SSA852001 TBW852001 TLS852001 TVO852001 UFK852001 UPG852001 UZC852001 VIY852001 VSU852001 WCQ852001 WMM852001 WWI852001 AA917537 JW917537 TS917537 ADO917537 ANK917537 AXG917537 BHC917537 BQY917537 CAU917537 CKQ917537 CUM917537 DEI917537 DOE917537 DYA917537 EHW917537 ERS917537 FBO917537 FLK917537 FVG917537 GFC917537 GOY917537 GYU917537 HIQ917537 HSM917537 ICI917537 IME917537 IWA917537 JFW917537 JPS917537 JZO917537 KJK917537 KTG917537 LDC917537 LMY917537 LWU917537 MGQ917537 MQM917537 NAI917537 NKE917537 NUA917537 ODW917537 ONS917537 OXO917537 PHK917537 PRG917537 QBC917537 QKY917537 QUU917537 REQ917537 ROM917537 RYI917537 SIE917537 SSA917537 TBW917537 TLS917537 TVO917537 UFK917537 UPG917537 UZC917537 VIY917537 VSU917537 WCQ917537 WMM917537 WWI917537 AA983073 JW983073 TS983073 ADO983073 ANK983073 AXG983073 BHC983073 BQY983073 CAU983073 CKQ983073 CUM983073 DEI983073 DOE983073 DYA983073 EHW983073 ERS983073 FBO983073 FLK983073 FVG983073 GFC983073 GOY983073 GYU983073 HIQ983073 HSM983073 ICI983073 IME983073 IWA983073 JFW983073 JPS983073 JZO983073 KJK983073 KTG983073 LDC983073 LMY983073 LWU983073 MGQ983073 MQM983073 NAI983073 NKE983073 NUA983073 ODW983073 ONS983073 OXO983073 PHK983073 PRG983073 QBC983073 QKY983073 QUU983073 REQ983073 ROM983073 RYI983073 SIE983073 SSA983073 TBW983073 TLS983073 TVO983073 UFK983073 UPG983073 UZC983073 VIY983073 VSU983073 WCQ983073 WMM983073 WWI983073 Z8 JV8 TR8 ADN8 ANJ8 AXF8 BHB8 BQX8 CAT8 CKP8 CUL8 DEH8 DOD8 DXZ8 EHV8 ERR8 FBN8 FLJ8 FVF8 GFB8 GOX8 GYT8 HIP8 HSL8 ICH8 IMD8 IVZ8 JFV8 JPR8 JZN8 KJJ8 KTF8 LDB8 LMX8 LWT8 MGP8 MQL8 NAH8 NKD8 NTZ8 ODV8 ONR8 OXN8 PHJ8 PRF8 QBB8 QKX8 QUT8 REP8 ROL8 RYH8 SID8 SRZ8 TBV8 TLR8 TVN8 UFJ8 UPF8 UZB8 VIX8 VST8 WCP8 WML8 WWH8 Z65544 JV65544 TR65544 ADN65544 ANJ65544 AXF65544 BHB65544 BQX65544 CAT65544 CKP65544 CUL65544 DEH65544 DOD65544 DXZ65544 EHV65544 ERR65544 FBN65544 FLJ65544 FVF65544 GFB65544 GOX65544 GYT65544 HIP65544 HSL65544 ICH65544 IMD65544 IVZ65544 JFV65544 JPR65544 JZN65544 KJJ65544 KTF65544 LDB65544 LMX65544 LWT65544 MGP65544 MQL65544 NAH65544 NKD65544 NTZ65544 ODV65544 ONR65544 OXN65544 PHJ65544 PRF65544 QBB65544 QKX65544 QUT65544 REP65544 ROL65544 RYH65544 SID65544 SRZ65544 TBV65544 TLR65544 TVN65544 UFJ65544 UPF65544 UZB65544 VIX65544 VST65544 WCP65544 WML65544 WWH65544 Z131080 JV131080 TR131080 ADN131080 ANJ131080 AXF131080 BHB131080 BQX131080 CAT131080 CKP131080 CUL131080 DEH131080 DOD131080 DXZ131080 EHV131080 ERR131080 FBN131080 FLJ131080 FVF131080 GFB131080 GOX131080 GYT131080 HIP131080 HSL131080 ICH131080 IMD131080 IVZ131080 JFV131080 JPR131080 JZN131080 KJJ131080 KTF131080 LDB131080 LMX131080 LWT131080 MGP131080 MQL131080 NAH131080 NKD131080 NTZ131080 ODV131080 ONR131080 OXN131080 PHJ131080 PRF131080 QBB131080 QKX131080 QUT131080 REP131080 ROL131080 RYH131080 SID131080 SRZ131080 TBV131080 TLR131080 TVN131080 UFJ131080 UPF131080 UZB131080 VIX131080 VST131080 WCP131080 WML131080 WWH131080 Z196616 JV196616 TR196616 ADN196616 ANJ196616 AXF196616 BHB196616 BQX196616 CAT196616 CKP196616 CUL196616 DEH196616 DOD196616 DXZ196616 EHV196616 ERR196616 FBN196616 FLJ196616 FVF196616 GFB196616 GOX196616 GYT196616 HIP196616 HSL196616 ICH196616 IMD196616 IVZ196616 JFV196616 JPR196616 JZN196616 KJJ196616 KTF196616 LDB196616 LMX196616 LWT196616 MGP196616 MQL196616 NAH196616 NKD196616 NTZ196616 ODV196616 ONR196616 OXN196616 PHJ196616 PRF196616 QBB196616 QKX196616 QUT196616 REP196616 ROL196616 RYH196616 SID196616 SRZ196616 TBV196616 TLR196616 TVN196616 UFJ196616 UPF196616 UZB196616 VIX196616 VST196616 WCP196616 WML196616 WWH196616 Z262152 JV262152 TR262152 ADN262152 ANJ262152 AXF262152 BHB262152 BQX262152 CAT262152 CKP262152 CUL262152 DEH262152 DOD262152 DXZ262152 EHV262152 ERR262152 FBN262152 FLJ262152 FVF262152 GFB262152 GOX262152 GYT262152 HIP262152 HSL262152 ICH262152 IMD262152 IVZ262152 JFV262152 JPR262152 JZN262152 KJJ262152 KTF262152 LDB262152 LMX262152 LWT262152 MGP262152 MQL262152 NAH262152 NKD262152 NTZ262152 ODV262152 ONR262152 OXN262152 PHJ262152 PRF262152 QBB262152 QKX262152 QUT262152 REP262152 ROL262152 RYH262152 SID262152 SRZ262152 TBV262152 TLR262152 TVN262152 UFJ262152 UPF262152 UZB262152 VIX262152 VST262152 WCP262152 WML262152 WWH262152 Z327688 JV327688 TR327688 ADN327688 ANJ327688 AXF327688 BHB327688 BQX327688 CAT327688 CKP327688 CUL327688 DEH327688 DOD327688 DXZ327688 EHV327688 ERR327688 FBN327688 FLJ327688 FVF327688 GFB327688 GOX327688 GYT327688 HIP327688 HSL327688 ICH327688 IMD327688 IVZ327688 JFV327688 JPR327688 JZN327688 KJJ327688 KTF327688 LDB327688 LMX327688 LWT327688 MGP327688 MQL327688 NAH327688 NKD327688 NTZ327688 ODV327688 ONR327688 OXN327688 PHJ327688 PRF327688 QBB327688 QKX327688 QUT327688 REP327688 ROL327688 RYH327688 SID327688 SRZ327688 TBV327688 TLR327688 TVN327688 UFJ327688 UPF327688 UZB327688 VIX327688 VST327688 WCP327688 WML327688 WWH327688 Z393224 JV393224 TR393224 ADN393224 ANJ393224 AXF393224 BHB393224 BQX393224 CAT393224 CKP393224 CUL393224 DEH393224 DOD393224 DXZ393224 EHV393224 ERR393224 FBN393224 FLJ393224 FVF393224 GFB393224 GOX393224 GYT393224 HIP393224 HSL393224 ICH393224 IMD393224 IVZ393224 JFV393224 JPR393224 JZN393224 KJJ393224 KTF393224 LDB393224 LMX393224 LWT393224 MGP393224 MQL393224 NAH393224 NKD393224 NTZ393224 ODV393224 ONR393224 OXN393224 PHJ393224 PRF393224 QBB393224 QKX393224 QUT393224 REP393224 ROL393224 RYH393224 SID393224 SRZ393224 TBV393224 TLR393224 TVN393224 UFJ393224 UPF393224 UZB393224 VIX393224 VST393224 WCP393224 WML393224 WWH393224 Z458760 JV458760 TR458760 ADN458760 ANJ458760 AXF458760 BHB458760 BQX458760 CAT458760 CKP458760 CUL458760 DEH458760 DOD458760 DXZ458760 EHV458760 ERR458760 FBN458760 FLJ458760 FVF458760 GFB458760 GOX458760 GYT458760 HIP458760 HSL458760 ICH458760 IMD458760 IVZ458760 JFV458760 JPR458760 JZN458760 KJJ458760 KTF458760 LDB458760 LMX458760 LWT458760 MGP458760 MQL458760 NAH458760 NKD458760 NTZ458760 ODV458760 ONR458760 OXN458760 PHJ458760 PRF458760 QBB458760 QKX458760 QUT458760 REP458760 ROL458760 RYH458760 SID458760 SRZ458760 TBV458760 TLR458760 TVN458760 UFJ458760 UPF458760 UZB458760 VIX458760 VST458760 WCP458760 WML458760 WWH458760 Z524296 JV524296 TR524296 ADN524296 ANJ524296 AXF524296 BHB524296 BQX524296 CAT524296 CKP524296 CUL524296 DEH524296 DOD524296 DXZ524296 EHV524296 ERR524296 FBN524296 FLJ524296 FVF524296 GFB524296 GOX524296 GYT524296 HIP524296 HSL524296 ICH524296 IMD524296 IVZ524296 JFV524296 JPR524296 JZN524296 KJJ524296 KTF524296 LDB524296 LMX524296 LWT524296 MGP524296 MQL524296 NAH524296 NKD524296 NTZ524296 ODV524296 ONR524296 OXN524296 PHJ524296 PRF524296 QBB524296 QKX524296 QUT524296 REP524296 ROL524296 RYH524296 SID524296 SRZ524296 TBV524296 TLR524296 TVN524296 UFJ524296 UPF524296 UZB524296 VIX524296 VST524296 WCP524296 WML524296 WWH524296 Z589832 JV589832 TR589832 ADN589832 ANJ589832 AXF589832 BHB589832 BQX589832 CAT589832 CKP589832 CUL589832 DEH589832 DOD589832 DXZ589832 EHV589832 ERR589832 FBN589832 FLJ589832 FVF589832 GFB589832 GOX589832 GYT589832 HIP589832 HSL589832 ICH589832 IMD589832 IVZ589832 JFV589832 JPR589832 JZN589832 KJJ589832 KTF589832 LDB589832 LMX589832 LWT589832 MGP589832 MQL589832 NAH589832 NKD589832 NTZ589832 ODV589832 ONR589832 OXN589832 PHJ589832 PRF589832 QBB589832 QKX589832 QUT589832 REP589832 ROL589832 RYH589832 SID589832 SRZ589832 TBV589832 TLR589832 TVN589832 UFJ589832 UPF589832 UZB589832 VIX589832 VST589832 WCP589832 WML589832 WWH589832 Z655368 JV655368 TR655368 ADN655368 ANJ655368 AXF655368 BHB655368 BQX655368 CAT655368 CKP655368 CUL655368 DEH655368 DOD655368 DXZ655368 EHV655368 ERR655368 FBN655368 FLJ655368 FVF655368 GFB655368 GOX655368 GYT655368 HIP655368 HSL655368 ICH655368 IMD655368 IVZ655368 JFV655368 JPR655368 JZN655368 KJJ655368 KTF655368 LDB655368 LMX655368 LWT655368 MGP655368 MQL655368 NAH655368 NKD655368 NTZ655368 ODV655368 ONR655368 OXN655368 PHJ655368 PRF655368 QBB655368 QKX655368 QUT655368 REP655368 ROL655368 RYH655368 SID655368 SRZ655368 TBV655368 TLR655368 TVN655368 UFJ655368 UPF655368 UZB655368 VIX655368 VST655368 WCP655368 WML655368 WWH655368 Z720904 JV720904 TR720904 ADN720904 ANJ720904 AXF720904 BHB720904 BQX720904 CAT720904 CKP720904 CUL720904 DEH720904 DOD720904 DXZ720904 EHV720904 ERR720904 FBN720904 FLJ720904 FVF720904 GFB720904 GOX720904 GYT720904 HIP720904 HSL720904 ICH720904 IMD720904 IVZ720904 JFV720904 JPR720904 JZN720904 KJJ720904 KTF720904 LDB720904 LMX720904 LWT720904 MGP720904 MQL720904 NAH720904 NKD720904 NTZ720904 ODV720904 ONR720904 OXN720904 PHJ720904 PRF720904 QBB720904 QKX720904 QUT720904 REP720904 ROL720904 RYH720904 SID720904 SRZ720904 TBV720904 TLR720904 TVN720904 UFJ720904 UPF720904 UZB720904 VIX720904 VST720904 WCP720904 WML720904 WWH720904 Z786440 JV786440 TR786440 ADN786440 ANJ786440 AXF786440 BHB786440 BQX786440 CAT786440 CKP786440 CUL786440 DEH786440 DOD786440 DXZ786440 EHV786440 ERR786440 FBN786440 FLJ786440 FVF786440 GFB786440 GOX786440 GYT786440 HIP786440 HSL786440 ICH786440 IMD786440 IVZ786440 JFV786440 JPR786440 JZN786440 KJJ786440 KTF786440 LDB786440 LMX786440 LWT786440 MGP786440 MQL786440 NAH786440 NKD786440 NTZ786440 ODV786440 ONR786440 OXN786440 PHJ786440 PRF786440 QBB786440 QKX786440 QUT786440 REP786440 ROL786440 RYH786440 SID786440 SRZ786440 TBV786440 TLR786440 TVN786440 UFJ786440 UPF786440 UZB786440 VIX786440 VST786440 WCP786440 WML786440 WWH786440 Z851976 JV851976 TR851976 ADN851976 ANJ851976 AXF851976 BHB851976 BQX851976 CAT851976 CKP851976 CUL851976 DEH851976 DOD851976 DXZ851976 EHV851976 ERR851976 FBN851976 FLJ851976 FVF851976 GFB851976 GOX851976 GYT851976 HIP851976 HSL851976 ICH851976 IMD851976 IVZ851976 JFV851976 JPR851976 JZN851976 KJJ851976 KTF851976 LDB851976 LMX851976 LWT851976 MGP851976 MQL851976 NAH851976 NKD851976 NTZ851976 ODV851976 ONR851976 OXN851976 PHJ851976 PRF851976 QBB851976 QKX851976 QUT851976 REP851976 ROL851976 RYH851976 SID851976 SRZ851976 TBV851976 TLR851976 TVN851976 UFJ851976 UPF851976 UZB851976 VIX851976 VST851976 WCP851976 WML851976 WWH851976 Z917512 JV917512 TR917512 ADN917512 ANJ917512 AXF917512 BHB917512 BQX917512 CAT917512 CKP917512 CUL917512 DEH917512 DOD917512 DXZ917512 EHV917512 ERR917512 FBN917512 FLJ917512 FVF917512 GFB917512 GOX917512 GYT917512 HIP917512 HSL917512 ICH917512 IMD917512 IVZ917512 JFV917512 JPR917512 JZN917512 KJJ917512 KTF917512 LDB917512 LMX917512 LWT917512 MGP917512 MQL917512 NAH917512 NKD917512 NTZ917512 ODV917512 ONR917512 OXN917512 PHJ917512 PRF917512 QBB917512 QKX917512 QUT917512 REP917512 ROL917512 RYH917512 SID917512 SRZ917512 TBV917512 TLR917512 TVN917512 UFJ917512 UPF917512 UZB917512 VIX917512 VST917512 WCP917512 WML917512 WWH917512 Z983048 JV983048 TR983048 ADN983048 ANJ983048 AXF983048 BHB983048 BQX983048 CAT983048 CKP983048 CUL983048 DEH983048 DOD983048 DXZ983048 EHV983048 ERR983048 FBN983048 FLJ983048 FVF983048 GFB983048 GOX983048 GYT983048 HIP983048 HSL983048 ICH983048 IMD983048 IVZ983048 JFV983048 JPR983048 JZN983048 KJJ983048 KTF983048 LDB983048 LMX983048 LWT983048 MGP983048 MQL983048 NAH983048 NKD983048 NTZ983048 ODV983048 ONR983048 OXN983048 PHJ983048 PRF983048 QBB983048 QKX983048 QUT983048 REP983048 ROL983048 RYH983048 SID983048 SRZ983048 TBV983048 TLR983048 TVN983048 UFJ983048 UPF983048 UZB983048 VIX983048 VST983048 WCP983048 WML983048 WWH983048"/>
    <dataValidation type="list" allowBlank="1" showInputMessage="1" showErrorMessage="1" sqref="D6:G6 IZ6:JC6 SV6:SY6 ACR6:ACU6 AMN6:AMQ6 AWJ6:AWM6 BGF6:BGI6 BQB6:BQE6 BZX6:CAA6 CJT6:CJW6 CTP6:CTS6 DDL6:DDO6 DNH6:DNK6 DXD6:DXG6 EGZ6:EHC6 EQV6:EQY6 FAR6:FAU6 FKN6:FKQ6 FUJ6:FUM6 GEF6:GEI6 GOB6:GOE6 GXX6:GYA6 HHT6:HHW6 HRP6:HRS6 IBL6:IBO6 ILH6:ILK6 IVD6:IVG6 JEZ6:JFC6 JOV6:JOY6 JYR6:JYU6 KIN6:KIQ6 KSJ6:KSM6 LCF6:LCI6 LMB6:LME6 LVX6:LWA6 MFT6:MFW6 MPP6:MPS6 MZL6:MZO6 NJH6:NJK6 NTD6:NTG6 OCZ6:ODC6 OMV6:OMY6 OWR6:OWU6 PGN6:PGQ6 PQJ6:PQM6 QAF6:QAI6 QKB6:QKE6 QTX6:QUA6 RDT6:RDW6 RNP6:RNS6 RXL6:RXO6 SHH6:SHK6 SRD6:SRG6 TAZ6:TBC6 TKV6:TKY6 TUR6:TUU6 UEN6:UEQ6 UOJ6:UOM6 UYF6:UYI6 VIB6:VIE6 VRX6:VSA6 WBT6:WBW6 WLP6:WLS6 WVL6:WVO6 D65542:G65542 IZ65542:JC65542 SV65542:SY65542 ACR65542:ACU65542 AMN65542:AMQ65542 AWJ65542:AWM65542 BGF65542:BGI65542 BQB65542:BQE65542 BZX65542:CAA65542 CJT65542:CJW65542 CTP65542:CTS65542 DDL65542:DDO65542 DNH65542:DNK65542 DXD65542:DXG65542 EGZ65542:EHC65542 EQV65542:EQY65542 FAR65542:FAU65542 FKN65542:FKQ65542 FUJ65542:FUM65542 GEF65542:GEI65542 GOB65542:GOE65542 GXX65542:GYA65542 HHT65542:HHW65542 HRP65542:HRS65542 IBL65542:IBO65542 ILH65542:ILK65542 IVD65542:IVG65542 JEZ65542:JFC65542 JOV65542:JOY65542 JYR65542:JYU65542 KIN65542:KIQ65542 KSJ65542:KSM65542 LCF65542:LCI65542 LMB65542:LME65542 LVX65542:LWA65542 MFT65542:MFW65542 MPP65542:MPS65542 MZL65542:MZO65542 NJH65542:NJK65542 NTD65542:NTG65542 OCZ65542:ODC65542 OMV65542:OMY65542 OWR65542:OWU65542 PGN65542:PGQ65542 PQJ65542:PQM65542 QAF65542:QAI65542 QKB65542:QKE65542 QTX65542:QUA65542 RDT65542:RDW65542 RNP65542:RNS65542 RXL65542:RXO65542 SHH65542:SHK65542 SRD65542:SRG65542 TAZ65542:TBC65542 TKV65542:TKY65542 TUR65542:TUU65542 UEN65542:UEQ65542 UOJ65542:UOM65542 UYF65542:UYI65542 VIB65542:VIE65542 VRX65542:VSA65542 WBT65542:WBW65542 WLP65542:WLS65542 WVL65542:WVO65542 D131078:G131078 IZ131078:JC131078 SV131078:SY131078 ACR131078:ACU131078 AMN131078:AMQ131078 AWJ131078:AWM131078 BGF131078:BGI131078 BQB131078:BQE131078 BZX131078:CAA131078 CJT131078:CJW131078 CTP131078:CTS131078 DDL131078:DDO131078 DNH131078:DNK131078 DXD131078:DXG131078 EGZ131078:EHC131078 EQV131078:EQY131078 FAR131078:FAU131078 FKN131078:FKQ131078 FUJ131078:FUM131078 GEF131078:GEI131078 GOB131078:GOE131078 GXX131078:GYA131078 HHT131078:HHW131078 HRP131078:HRS131078 IBL131078:IBO131078 ILH131078:ILK131078 IVD131078:IVG131078 JEZ131078:JFC131078 JOV131078:JOY131078 JYR131078:JYU131078 KIN131078:KIQ131078 KSJ131078:KSM131078 LCF131078:LCI131078 LMB131078:LME131078 LVX131078:LWA131078 MFT131078:MFW131078 MPP131078:MPS131078 MZL131078:MZO131078 NJH131078:NJK131078 NTD131078:NTG131078 OCZ131078:ODC131078 OMV131078:OMY131078 OWR131078:OWU131078 PGN131078:PGQ131078 PQJ131078:PQM131078 QAF131078:QAI131078 QKB131078:QKE131078 QTX131078:QUA131078 RDT131078:RDW131078 RNP131078:RNS131078 RXL131078:RXO131078 SHH131078:SHK131078 SRD131078:SRG131078 TAZ131078:TBC131078 TKV131078:TKY131078 TUR131078:TUU131078 UEN131078:UEQ131078 UOJ131078:UOM131078 UYF131078:UYI131078 VIB131078:VIE131078 VRX131078:VSA131078 WBT131078:WBW131078 WLP131078:WLS131078 WVL131078:WVO131078 D196614:G196614 IZ196614:JC196614 SV196614:SY196614 ACR196614:ACU196614 AMN196614:AMQ196614 AWJ196614:AWM196614 BGF196614:BGI196614 BQB196614:BQE196614 BZX196614:CAA196614 CJT196614:CJW196614 CTP196614:CTS196614 DDL196614:DDO196614 DNH196614:DNK196614 DXD196614:DXG196614 EGZ196614:EHC196614 EQV196614:EQY196614 FAR196614:FAU196614 FKN196614:FKQ196614 FUJ196614:FUM196614 GEF196614:GEI196614 GOB196614:GOE196614 GXX196614:GYA196614 HHT196614:HHW196614 HRP196614:HRS196614 IBL196614:IBO196614 ILH196614:ILK196614 IVD196614:IVG196614 JEZ196614:JFC196614 JOV196614:JOY196614 JYR196614:JYU196614 KIN196614:KIQ196614 KSJ196614:KSM196614 LCF196614:LCI196614 LMB196614:LME196614 LVX196614:LWA196614 MFT196614:MFW196614 MPP196614:MPS196614 MZL196614:MZO196614 NJH196614:NJK196614 NTD196614:NTG196614 OCZ196614:ODC196614 OMV196614:OMY196614 OWR196614:OWU196614 PGN196614:PGQ196614 PQJ196614:PQM196614 QAF196614:QAI196614 QKB196614:QKE196614 QTX196614:QUA196614 RDT196614:RDW196614 RNP196614:RNS196614 RXL196614:RXO196614 SHH196614:SHK196614 SRD196614:SRG196614 TAZ196614:TBC196614 TKV196614:TKY196614 TUR196614:TUU196614 UEN196614:UEQ196614 UOJ196614:UOM196614 UYF196614:UYI196614 VIB196614:VIE196614 VRX196614:VSA196614 WBT196614:WBW196614 WLP196614:WLS196614 WVL196614:WVO196614 D262150:G262150 IZ262150:JC262150 SV262150:SY262150 ACR262150:ACU262150 AMN262150:AMQ262150 AWJ262150:AWM262150 BGF262150:BGI262150 BQB262150:BQE262150 BZX262150:CAA262150 CJT262150:CJW262150 CTP262150:CTS262150 DDL262150:DDO262150 DNH262150:DNK262150 DXD262150:DXG262150 EGZ262150:EHC262150 EQV262150:EQY262150 FAR262150:FAU262150 FKN262150:FKQ262150 FUJ262150:FUM262150 GEF262150:GEI262150 GOB262150:GOE262150 GXX262150:GYA262150 HHT262150:HHW262150 HRP262150:HRS262150 IBL262150:IBO262150 ILH262150:ILK262150 IVD262150:IVG262150 JEZ262150:JFC262150 JOV262150:JOY262150 JYR262150:JYU262150 KIN262150:KIQ262150 KSJ262150:KSM262150 LCF262150:LCI262150 LMB262150:LME262150 LVX262150:LWA262150 MFT262150:MFW262150 MPP262150:MPS262150 MZL262150:MZO262150 NJH262150:NJK262150 NTD262150:NTG262150 OCZ262150:ODC262150 OMV262150:OMY262150 OWR262150:OWU262150 PGN262150:PGQ262150 PQJ262150:PQM262150 QAF262150:QAI262150 QKB262150:QKE262150 QTX262150:QUA262150 RDT262150:RDW262150 RNP262150:RNS262150 RXL262150:RXO262150 SHH262150:SHK262150 SRD262150:SRG262150 TAZ262150:TBC262150 TKV262150:TKY262150 TUR262150:TUU262150 UEN262150:UEQ262150 UOJ262150:UOM262150 UYF262150:UYI262150 VIB262150:VIE262150 VRX262150:VSA262150 WBT262150:WBW262150 WLP262150:WLS262150 WVL262150:WVO262150 D327686:G327686 IZ327686:JC327686 SV327686:SY327686 ACR327686:ACU327686 AMN327686:AMQ327686 AWJ327686:AWM327686 BGF327686:BGI327686 BQB327686:BQE327686 BZX327686:CAA327686 CJT327686:CJW327686 CTP327686:CTS327686 DDL327686:DDO327686 DNH327686:DNK327686 DXD327686:DXG327686 EGZ327686:EHC327686 EQV327686:EQY327686 FAR327686:FAU327686 FKN327686:FKQ327686 FUJ327686:FUM327686 GEF327686:GEI327686 GOB327686:GOE327686 GXX327686:GYA327686 HHT327686:HHW327686 HRP327686:HRS327686 IBL327686:IBO327686 ILH327686:ILK327686 IVD327686:IVG327686 JEZ327686:JFC327686 JOV327686:JOY327686 JYR327686:JYU327686 KIN327686:KIQ327686 KSJ327686:KSM327686 LCF327686:LCI327686 LMB327686:LME327686 LVX327686:LWA327686 MFT327686:MFW327686 MPP327686:MPS327686 MZL327686:MZO327686 NJH327686:NJK327686 NTD327686:NTG327686 OCZ327686:ODC327686 OMV327686:OMY327686 OWR327686:OWU327686 PGN327686:PGQ327686 PQJ327686:PQM327686 QAF327686:QAI327686 QKB327686:QKE327686 QTX327686:QUA327686 RDT327686:RDW327686 RNP327686:RNS327686 RXL327686:RXO327686 SHH327686:SHK327686 SRD327686:SRG327686 TAZ327686:TBC327686 TKV327686:TKY327686 TUR327686:TUU327686 UEN327686:UEQ327686 UOJ327686:UOM327686 UYF327686:UYI327686 VIB327686:VIE327686 VRX327686:VSA327686 WBT327686:WBW327686 WLP327686:WLS327686 WVL327686:WVO327686 D393222:G393222 IZ393222:JC393222 SV393222:SY393222 ACR393222:ACU393222 AMN393222:AMQ393222 AWJ393222:AWM393222 BGF393222:BGI393222 BQB393222:BQE393222 BZX393222:CAA393222 CJT393222:CJW393222 CTP393222:CTS393222 DDL393222:DDO393222 DNH393222:DNK393222 DXD393222:DXG393222 EGZ393222:EHC393222 EQV393222:EQY393222 FAR393222:FAU393222 FKN393222:FKQ393222 FUJ393222:FUM393222 GEF393222:GEI393222 GOB393222:GOE393222 GXX393222:GYA393222 HHT393222:HHW393222 HRP393222:HRS393222 IBL393222:IBO393222 ILH393222:ILK393222 IVD393222:IVG393222 JEZ393222:JFC393222 JOV393222:JOY393222 JYR393222:JYU393222 KIN393222:KIQ393222 KSJ393222:KSM393222 LCF393222:LCI393222 LMB393222:LME393222 LVX393222:LWA393222 MFT393222:MFW393222 MPP393222:MPS393222 MZL393222:MZO393222 NJH393222:NJK393222 NTD393222:NTG393222 OCZ393222:ODC393222 OMV393222:OMY393222 OWR393222:OWU393222 PGN393222:PGQ393222 PQJ393222:PQM393222 QAF393222:QAI393222 QKB393222:QKE393222 QTX393222:QUA393222 RDT393222:RDW393222 RNP393222:RNS393222 RXL393222:RXO393222 SHH393222:SHK393222 SRD393222:SRG393222 TAZ393222:TBC393222 TKV393222:TKY393222 TUR393222:TUU393222 UEN393222:UEQ393222 UOJ393222:UOM393222 UYF393222:UYI393222 VIB393222:VIE393222 VRX393222:VSA393222 WBT393222:WBW393222 WLP393222:WLS393222 WVL393222:WVO393222 D458758:G458758 IZ458758:JC458758 SV458758:SY458758 ACR458758:ACU458758 AMN458758:AMQ458758 AWJ458758:AWM458758 BGF458758:BGI458758 BQB458758:BQE458758 BZX458758:CAA458758 CJT458758:CJW458758 CTP458758:CTS458758 DDL458758:DDO458758 DNH458758:DNK458758 DXD458758:DXG458758 EGZ458758:EHC458758 EQV458758:EQY458758 FAR458758:FAU458758 FKN458758:FKQ458758 FUJ458758:FUM458758 GEF458758:GEI458758 GOB458758:GOE458758 GXX458758:GYA458758 HHT458758:HHW458758 HRP458758:HRS458758 IBL458758:IBO458758 ILH458758:ILK458758 IVD458758:IVG458758 JEZ458758:JFC458758 JOV458758:JOY458758 JYR458758:JYU458758 KIN458758:KIQ458758 KSJ458758:KSM458758 LCF458758:LCI458758 LMB458758:LME458758 LVX458758:LWA458758 MFT458758:MFW458758 MPP458758:MPS458758 MZL458758:MZO458758 NJH458758:NJK458758 NTD458758:NTG458758 OCZ458758:ODC458758 OMV458758:OMY458758 OWR458758:OWU458758 PGN458758:PGQ458758 PQJ458758:PQM458758 QAF458758:QAI458758 QKB458758:QKE458758 QTX458758:QUA458758 RDT458758:RDW458758 RNP458758:RNS458758 RXL458758:RXO458758 SHH458758:SHK458758 SRD458758:SRG458758 TAZ458758:TBC458758 TKV458758:TKY458758 TUR458758:TUU458758 UEN458758:UEQ458758 UOJ458758:UOM458758 UYF458758:UYI458758 VIB458758:VIE458758 VRX458758:VSA458758 WBT458758:WBW458758 WLP458758:WLS458758 WVL458758:WVO458758 D524294:G524294 IZ524294:JC524294 SV524294:SY524294 ACR524294:ACU524294 AMN524294:AMQ524294 AWJ524294:AWM524294 BGF524294:BGI524294 BQB524294:BQE524294 BZX524294:CAA524294 CJT524294:CJW524294 CTP524294:CTS524294 DDL524294:DDO524294 DNH524294:DNK524294 DXD524294:DXG524294 EGZ524294:EHC524294 EQV524294:EQY524294 FAR524294:FAU524294 FKN524294:FKQ524294 FUJ524294:FUM524294 GEF524294:GEI524294 GOB524294:GOE524294 GXX524294:GYA524294 HHT524294:HHW524294 HRP524294:HRS524294 IBL524294:IBO524294 ILH524294:ILK524294 IVD524294:IVG524294 JEZ524294:JFC524294 JOV524294:JOY524294 JYR524294:JYU524294 KIN524294:KIQ524294 KSJ524294:KSM524294 LCF524294:LCI524294 LMB524294:LME524294 LVX524294:LWA524294 MFT524294:MFW524294 MPP524294:MPS524294 MZL524294:MZO524294 NJH524294:NJK524294 NTD524294:NTG524294 OCZ524294:ODC524294 OMV524294:OMY524294 OWR524294:OWU524294 PGN524294:PGQ524294 PQJ524294:PQM524294 QAF524294:QAI524294 QKB524294:QKE524294 QTX524294:QUA524294 RDT524294:RDW524294 RNP524294:RNS524294 RXL524294:RXO524294 SHH524294:SHK524294 SRD524294:SRG524294 TAZ524294:TBC524294 TKV524294:TKY524294 TUR524294:TUU524294 UEN524294:UEQ524294 UOJ524294:UOM524294 UYF524294:UYI524294 VIB524294:VIE524294 VRX524294:VSA524294 WBT524294:WBW524294 WLP524294:WLS524294 WVL524294:WVO524294 D589830:G589830 IZ589830:JC589830 SV589830:SY589830 ACR589830:ACU589830 AMN589830:AMQ589830 AWJ589830:AWM589830 BGF589830:BGI589830 BQB589830:BQE589830 BZX589830:CAA589830 CJT589830:CJW589830 CTP589830:CTS589830 DDL589830:DDO589830 DNH589830:DNK589830 DXD589830:DXG589830 EGZ589830:EHC589830 EQV589830:EQY589830 FAR589830:FAU589830 FKN589830:FKQ589830 FUJ589830:FUM589830 GEF589830:GEI589830 GOB589830:GOE589830 GXX589830:GYA589830 HHT589830:HHW589830 HRP589830:HRS589830 IBL589830:IBO589830 ILH589830:ILK589830 IVD589830:IVG589830 JEZ589830:JFC589830 JOV589830:JOY589830 JYR589830:JYU589830 KIN589830:KIQ589830 KSJ589830:KSM589830 LCF589830:LCI589830 LMB589830:LME589830 LVX589830:LWA589830 MFT589830:MFW589830 MPP589830:MPS589830 MZL589830:MZO589830 NJH589830:NJK589830 NTD589830:NTG589830 OCZ589830:ODC589830 OMV589830:OMY589830 OWR589830:OWU589830 PGN589830:PGQ589830 PQJ589830:PQM589830 QAF589830:QAI589830 QKB589830:QKE589830 QTX589830:QUA589830 RDT589830:RDW589830 RNP589830:RNS589830 RXL589830:RXO589830 SHH589830:SHK589830 SRD589830:SRG589830 TAZ589830:TBC589830 TKV589830:TKY589830 TUR589830:TUU589830 UEN589830:UEQ589830 UOJ589830:UOM589830 UYF589830:UYI589830 VIB589830:VIE589830 VRX589830:VSA589830 WBT589830:WBW589830 WLP589830:WLS589830 WVL589830:WVO589830 D655366:G655366 IZ655366:JC655366 SV655366:SY655366 ACR655366:ACU655366 AMN655366:AMQ655366 AWJ655366:AWM655366 BGF655366:BGI655366 BQB655366:BQE655366 BZX655366:CAA655366 CJT655366:CJW655366 CTP655366:CTS655366 DDL655366:DDO655366 DNH655366:DNK655366 DXD655366:DXG655366 EGZ655366:EHC655366 EQV655366:EQY655366 FAR655366:FAU655366 FKN655366:FKQ655366 FUJ655366:FUM655366 GEF655366:GEI655366 GOB655366:GOE655366 GXX655366:GYA655366 HHT655366:HHW655366 HRP655366:HRS655366 IBL655366:IBO655366 ILH655366:ILK655366 IVD655366:IVG655366 JEZ655366:JFC655366 JOV655366:JOY655366 JYR655366:JYU655366 KIN655366:KIQ655366 KSJ655366:KSM655366 LCF655366:LCI655366 LMB655366:LME655366 LVX655366:LWA655366 MFT655366:MFW655366 MPP655366:MPS655366 MZL655366:MZO655366 NJH655366:NJK655366 NTD655366:NTG655366 OCZ655366:ODC655366 OMV655366:OMY655366 OWR655366:OWU655366 PGN655366:PGQ655366 PQJ655366:PQM655366 QAF655366:QAI655366 QKB655366:QKE655366 QTX655366:QUA655366 RDT655366:RDW655366 RNP655366:RNS655366 RXL655366:RXO655366 SHH655366:SHK655366 SRD655366:SRG655366 TAZ655366:TBC655366 TKV655366:TKY655366 TUR655366:TUU655366 UEN655366:UEQ655366 UOJ655366:UOM655366 UYF655366:UYI655366 VIB655366:VIE655366 VRX655366:VSA655366 WBT655366:WBW655366 WLP655366:WLS655366 WVL655366:WVO655366 D720902:G720902 IZ720902:JC720902 SV720902:SY720902 ACR720902:ACU720902 AMN720902:AMQ720902 AWJ720902:AWM720902 BGF720902:BGI720902 BQB720902:BQE720902 BZX720902:CAA720902 CJT720902:CJW720902 CTP720902:CTS720902 DDL720902:DDO720902 DNH720902:DNK720902 DXD720902:DXG720902 EGZ720902:EHC720902 EQV720902:EQY720902 FAR720902:FAU720902 FKN720902:FKQ720902 FUJ720902:FUM720902 GEF720902:GEI720902 GOB720902:GOE720902 GXX720902:GYA720902 HHT720902:HHW720902 HRP720902:HRS720902 IBL720902:IBO720902 ILH720902:ILK720902 IVD720902:IVG720902 JEZ720902:JFC720902 JOV720902:JOY720902 JYR720902:JYU720902 KIN720902:KIQ720902 KSJ720902:KSM720902 LCF720902:LCI720902 LMB720902:LME720902 LVX720902:LWA720902 MFT720902:MFW720902 MPP720902:MPS720902 MZL720902:MZO720902 NJH720902:NJK720902 NTD720902:NTG720902 OCZ720902:ODC720902 OMV720902:OMY720902 OWR720902:OWU720902 PGN720902:PGQ720902 PQJ720902:PQM720902 QAF720902:QAI720902 QKB720902:QKE720902 QTX720902:QUA720902 RDT720902:RDW720902 RNP720902:RNS720902 RXL720902:RXO720902 SHH720902:SHK720902 SRD720902:SRG720902 TAZ720902:TBC720902 TKV720902:TKY720902 TUR720902:TUU720902 UEN720902:UEQ720902 UOJ720902:UOM720902 UYF720902:UYI720902 VIB720902:VIE720902 VRX720902:VSA720902 WBT720902:WBW720902 WLP720902:WLS720902 WVL720902:WVO720902 D786438:G786438 IZ786438:JC786438 SV786438:SY786438 ACR786438:ACU786438 AMN786438:AMQ786438 AWJ786438:AWM786438 BGF786438:BGI786438 BQB786438:BQE786438 BZX786438:CAA786438 CJT786438:CJW786438 CTP786438:CTS786438 DDL786438:DDO786438 DNH786438:DNK786438 DXD786438:DXG786438 EGZ786438:EHC786438 EQV786438:EQY786438 FAR786438:FAU786438 FKN786438:FKQ786438 FUJ786438:FUM786438 GEF786438:GEI786438 GOB786438:GOE786438 GXX786438:GYA786438 HHT786438:HHW786438 HRP786438:HRS786438 IBL786438:IBO786438 ILH786438:ILK786438 IVD786438:IVG786438 JEZ786438:JFC786438 JOV786438:JOY786438 JYR786438:JYU786438 KIN786438:KIQ786438 KSJ786438:KSM786438 LCF786438:LCI786438 LMB786438:LME786438 LVX786438:LWA786438 MFT786438:MFW786438 MPP786438:MPS786438 MZL786438:MZO786438 NJH786438:NJK786438 NTD786438:NTG786438 OCZ786438:ODC786438 OMV786438:OMY786438 OWR786438:OWU786438 PGN786438:PGQ786438 PQJ786438:PQM786438 QAF786438:QAI786438 QKB786438:QKE786438 QTX786438:QUA786438 RDT786438:RDW786438 RNP786438:RNS786438 RXL786438:RXO786438 SHH786438:SHK786438 SRD786438:SRG786438 TAZ786438:TBC786438 TKV786438:TKY786438 TUR786438:TUU786438 UEN786438:UEQ786438 UOJ786438:UOM786438 UYF786438:UYI786438 VIB786438:VIE786438 VRX786438:VSA786438 WBT786438:WBW786438 WLP786438:WLS786438 WVL786438:WVO786438 D851974:G851974 IZ851974:JC851974 SV851974:SY851974 ACR851974:ACU851974 AMN851974:AMQ851974 AWJ851974:AWM851974 BGF851974:BGI851974 BQB851974:BQE851974 BZX851974:CAA851974 CJT851974:CJW851974 CTP851974:CTS851974 DDL851974:DDO851974 DNH851974:DNK851974 DXD851974:DXG851974 EGZ851974:EHC851974 EQV851974:EQY851974 FAR851974:FAU851974 FKN851974:FKQ851974 FUJ851974:FUM851974 GEF851974:GEI851974 GOB851974:GOE851974 GXX851974:GYA851974 HHT851974:HHW851974 HRP851974:HRS851974 IBL851974:IBO851974 ILH851974:ILK851974 IVD851974:IVG851974 JEZ851974:JFC851974 JOV851974:JOY851974 JYR851974:JYU851974 KIN851974:KIQ851974 KSJ851974:KSM851974 LCF851974:LCI851974 LMB851974:LME851974 LVX851974:LWA851974 MFT851974:MFW851974 MPP851974:MPS851974 MZL851974:MZO851974 NJH851974:NJK851974 NTD851974:NTG851974 OCZ851974:ODC851974 OMV851974:OMY851974 OWR851974:OWU851974 PGN851974:PGQ851974 PQJ851974:PQM851974 QAF851974:QAI851974 QKB851974:QKE851974 QTX851974:QUA851974 RDT851974:RDW851974 RNP851974:RNS851974 RXL851974:RXO851974 SHH851974:SHK851974 SRD851974:SRG851974 TAZ851974:TBC851974 TKV851974:TKY851974 TUR851974:TUU851974 UEN851974:UEQ851974 UOJ851974:UOM851974 UYF851974:UYI851974 VIB851974:VIE851974 VRX851974:VSA851974 WBT851974:WBW851974 WLP851974:WLS851974 WVL851974:WVO851974 D917510:G917510 IZ917510:JC917510 SV917510:SY917510 ACR917510:ACU917510 AMN917510:AMQ917510 AWJ917510:AWM917510 BGF917510:BGI917510 BQB917510:BQE917510 BZX917510:CAA917510 CJT917510:CJW917510 CTP917510:CTS917510 DDL917510:DDO917510 DNH917510:DNK917510 DXD917510:DXG917510 EGZ917510:EHC917510 EQV917510:EQY917510 FAR917510:FAU917510 FKN917510:FKQ917510 FUJ917510:FUM917510 GEF917510:GEI917510 GOB917510:GOE917510 GXX917510:GYA917510 HHT917510:HHW917510 HRP917510:HRS917510 IBL917510:IBO917510 ILH917510:ILK917510 IVD917510:IVG917510 JEZ917510:JFC917510 JOV917510:JOY917510 JYR917510:JYU917510 KIN917510:KIQ917510 KSJ917510:KSM917510 LCF917510:LCI917510 LMB917510:LME917510 LVX917510:LWA917510 MFT917510:MFW917510 MPP917510:MPS917510 MZL917510:MZO917510 NJH917510:NJK917510 NTD917510:NTG917510 OCZ917510:ODC917510 OMV917510:OMY917510 OWR917510:OWU917510 PGN917510:PGQ917510 PQJ917510:PQM917510 QAF917510:QAI917510 QKB917510:QKE917510 QTX917510:QUA917510 RDT917510:RDW917510 RNP917510:RNS917510 RXL917510:RXO917510 SHH917510:SHK917510 SRD917510:SRG917510 TAZ917510:TBC917510 TKV917510:TKY917510 TUR917510:TUU917510 UEN917510:UEQ917510 UOJ917510:UOM917510 UYF917510:UYI917510 VIB917510:VIE917510 VRX917510:VSA917510 WBT917510:WBW917510 WLP917510:WLS917510 WVL917510:WVO917510 D983046:G983046 IZ983046:JC983046 SV983046:SY983046 ACR983046:ACU983046 AMN983046:AMQ983046 AWJ983046:AWM983046 BGF983046:BGI983046 BQB983046:BQE983046 BZX983046:CAA983046 CJT983046:CJW983046 CTP983046:CTS983046 DDL983046:DDO983046 DNH983046:DNK983046 DXD983046:DXG983046 EGZ983046:EHC983046 EQV983046:EQY983046 FAR983046:FAU983046 FKN983046:FKQ983046 FUJ983046:FUM983046 GEF983046:GEI983046 GOB983046:GOE983046 GXX983046:GYA983046 HHT983046:HHW983046 HRP983046:HRS983046 IBL983046:IBO983046 ILH983046:ILK983046 IVD983046:IVG983046 JEZ983046:JFC983046 JOV983046:JOY983046 JYR983046:JYU983046 KIN983046:KIQ983046 KSJ983046:KSM983046 LCF983046:LCI983046 LMB983046:LME983046 LVX983046:LWA983046 MFT983046:MFW983046 MPP983046:MPS983046 MZL983046:MZO983046 NJH983046:NJK983046 NTD983046:NTG983046 OCZ983046:ODC983046 OMV983046:OMY983046 OWR983046:OWU983046 PGN983046:PGQ983046 PQJ983046:PQM983046 QAF983046:QAI983046 QKB983046:QKE983046 QTX983046:QUA983046 RDT983046:RDW983046 RNP983046:RNS983046 RXL983046:RXO983046 SHH983046:SHK983046 SRD983046:SRG983046 TAZ983046:TBC983046 TKV983046:TKY983046 TUR983046:TUU983046 UEN983046:UEQ983046 UOJ983046:UOM983046 UYF983046:UYI983046 VIB983046:VIE983046 VRX983046:VSA983046 WBT983046:WBW983046 WLP983046:WLS983046 WVL983046:WVO983046">
      <formula1>Years</formula1>
    </dataValidation>
    <dataValidation type="list" allowBlank="1" showInputMessage="1" sqref="D4:G4 IZ4:JC4 SV4:SY4 ACR4:ACU4 AMN4:AMQ4 AWJ4:AWM4 BGF4:BGI4 BQB4:BQE4 BZX4:CAA4 CJT4:CJW4 CTP4:CTS4 DDL4:DDO4 DNH4:DNK4 DXD4:DXG4 EGZ4:EHC4 EQV4:EQY4 FAR4:FAU4 FKN4:FKQ4 FUJ4:FUM4 GEF4:GEI4 GOB4:GOE4 GXX4:GYA4 HHT4:HHW4 HRP4:HRS4 IBL4:IBO4 ILH4:ILK4 IVD4:IVG4 JEZ4:JFC4 JOV4:JOY4 JYR4:JYU4 KIN4:KIQ4 KSJ4:KSM4 LCF4:LCI4 LMB4:LME4 LVX4:LWA4 MFT4:MFW4 MPP4:MPS4 MZL4:MZO4 NJH4:NJK4 NTD4:NTG4 OCZ4:ODC4 OMV4:OMY4 OWR4:OWU4 PGN4:PGQ4 PQJ4:PQM4 QAF4:QAI4 QKB4:QKE4 QTX4:QUA4 RDT4:RDW4 RNP4:RNS4 RXL4:RXO4 SHH4:SHK4 SRD4:SRG4 TAZ4:TBC4 TKV4:TKY4 TUR4:TUU4 UEN4:UEQ4 UOJ4:UOM4 UYF4:UYI4 VIB4:VIE4 VRX4:VSA4 WBT4:WBW4 WLP4:WLS4 WVL4:WVO4 D65540:G65540 IZ65540:JC65540 SV65540:SY65540 ACR65540:ACU65540 AMN65540:AMQ65540 AWJ65540:AWM65540 BGF65540:BGI65540 BQB65540:BQE65540 BZX65540:CAA65540 CJT65540:CJW65540 CTP65540:CTS65540 DDL65540:DDO65540 DNH65540:DNK65540 DXD65540:DXG65540 EGZ65540:EHC65540 EQV65540:EQY65540 FAR65540:FAU65540 FKN65540:FKQ65540 FUJ65540:FUM65540 GEF65540:GEI65540 GOB65540:GOE65540 GXX65540:GYA65540 HHT65540:HHW65540 HRP65540:HRS65540 IBL65540:IBO65540 ILH65540:ILK65540 IVD65540:IVG65540 JEZ65540:JFC65540 JOV65540:JOY65540 JYR65540:JYU65540 KIN65540:KIQ65540 KSJ65540:KSM65540 LCF65540:LCI65540 LMB65540:LME65540 LVX65540:LWA65540 MFT65540:MFW65540 MPP65540:MPS65540 MZL65540:MZO65540 NJH65540:NJK65540 NTD65540:NTG65540 OCZ65540:ODC65540 OMV65540:OMY65540 OWR65540:OWU65540 PGN65540:PGQ65540 PQJ65540:PQM65540 QAF65540:QAI65540 QKB65540:QKE65540 QTX65540:QUA65540 RDT65540:RDW65540 RNP65540:RNS65540 RXL65540:RXO65540 SHH65540:SHK65540 SRD65540:SRG65540 TAZ65540:TBC65540 TKV65540:TKY65540 TUR65540:TUU65540 UEN65540:UEQ65540 UOJ65540:UOM65540 UYF65540:UYI65540 VIB65540:VIE65540 VRX65540:VSA65540 WBT65540:WBW65540 WLP65540:WLS65540 WVL65540:WVO65540 D131076:G131076 IZ131076:JC131076 SV131076:SY131076 ACR131076:ACU131076 AMN131076:AMQ131076 AWJ131076:AWM131076 BGF131076:BGI131076 BQB131076:BQE131076 BZX131076:CAA131076 CJT131076:CJW131076 CTP131076:CTS131076 DDL131076:DDO131076 DNH131076:DNK131076 DXD131076:DXG131076 EGZ131076:EHC131076 EQV131076:EQY131076 FAR131076:FAU131076 FKN131076:FKQ131076 FUJ131076:FUM131076 GEF131076:GEI131076 GOB131076:GOE131076 GXX131076:GYA131076 HHT131076:HHW131076 HRP131076:HRS131076 IBL131076:IBO131076 ILH131076:ILK131076 IVD131076:IVG131076 JEZ131076:JFC131076 JOV131076:JOY131076 JYR131076:JYU131076 KIN131076:KIQ131076 KSJ131076:KSM131076 LCF131076:LCI131076 LMB131076:LME131076 LVX131076:LWA131076 MFT131076:MFW131076 MPP131076:MPS131076 MZL131076:MZO131076 NJH131076:NJK131076 NTD131076:NTG131076 OCZ131076:ODC131076 OMV131076:OMY131076 OWR131076:OWU131076 PGN131076:PGQ131076 PQJ131076:PQM131076 QAF131076:QAI131076 QKB131076:QKE131076 QTX131076:QUA131076 RDT131076:RDW131076 RNP131076:RNS131076 RXL131076:RXO131076 SHH131076:SHK131076 SRD131076:SRG131076 TAZ131076:TBC131076 TKV131076:TKY131076 TUR131076:TUU131076 UEN131076:UEQ131076 UOJ131076:UOM131076 UYF131076:UYI131076 VIB131076:VIE131076 VRX131076:VSA131076 WBT131076:WBW131076 WLP131076:WLS131076 WVL131076:WVO131076 D196612:G196612 IZ196612:JC196612 SV196612:SY196612 ACR196612:ACU196612 AMN196612:AMQ196612 AWJ196612:AWM196612 BGF196612:BGI196612 BQB196612:BQE196612 BZX196612:CAA196612 CJT196612:CJW196612 CTP196612:CTS196612 DDL196612:DDO196612 DNH196612:DNK196612 DXD196612:DXG196612 EGZ196612:EHC196612 EQV196612:EQY196612 FAR196612:FAU196612 FKN196612:FKQ196612 FUJ196612:FUM196612 GEF196612:GEI196612 GOB196612:GOE196612 GXX196612:GYA196612 HHT196612:HHW196612 HRP196612:HRS196612 IBL196612:IBO196612 ILH196612:ILK196612 IVD196612:IVG196612 JEZ196612:JFC196612 JOV196612:JOY196612 JYR196612:JYU196612 KIN196612:KIQ196612 KSJ196612:KSM196612 LCF196612:LCI196612 LMB196612:LME196612 LVX196612:LWA196612 MFT196612:MFW196612 MPP196612:MPS196612 MZL196612:MZO196612 NJH196612:NJK196612 NTD196612:NTG196612 OCZ196612:ODC196612 OMV196612:OMY196612 OWR196612:OWU196612 PGN196612:PGQ196612 PQJ196612:PQM196612 QAF196612:QAI196612 QKB196612:QKE196612 QTX196612:QUA196612 RDT196612:RDW196612 RNP196612:RNS196612 RXL196612:RXO196612 SHH196612:SHK196612 SRD196612:SRG196612 TAZ196612:TBC196612 TKV196612:TKY196612 TUR196612:TUU196612 UEN196612:UEQ196612 UOJ196612:UOM196612 UYF196612:UYI196612 VIB196612:VIE196612 VRX196612:VSA196612 WBT196612:WBW196612 WLP196612:WLS196612 WVL196612:WVO196612 D262148:G262148 IZ262148:JC262148 SV262148:SY262148 ACR262148:ACU262148 AMN262148:AMQ262148 AWJ262148:AWM262148 BGF262148:BGI262148 BQB262148:BQE262148 BZX262148:CAA262148 CJT262148:CJW262148 CTP262148:CTS262148 DDL262148:DDO262148 DNH262148:DNK262148 DXD262148:DXG262148 EGZ262148:EHC262148 EQV262148:EQY262148 FAR262148:FAU262148 FKN262148:FKQ262148 FUJ262148:FUM262148 GEF262148:GEI262148 GOB262148:GOE262148 GXX262148:GYA262148 HHT262148:HHW262148 HRP262148:HRS262148 IBL262148:IBO262148 ILH262148:ILK262148 IVD262148:IVG262148 JEZ262148:JFC262148 JOV262148:JOY262148 JYR262148:JYU262148 KIN262148:KIQ262148 KSJ262148:KSM262148 LCF262148:LCI262148 LMB262148:LME262148 LVX262148:LWA262148 MFT262148:MFW262148 MPP262148:MPS262148 MZL262148:MZO262148 NJH262148:NJK262148 NTD262148:NTG262148 OCZ262148:ODC262148 OMV262148:OMY262148 OWR262148:OWU262148 PGN262148:PGQ262148 PQJ262148:PQM262148 QAF262148:QAI262148 QKB262148:QKE262148 QTX262148:QUA262148 RDT262148:RDW262148 RNP262148:RNS262148 RXL262148:RXO262148 SHH262148:SHK262148 SRD262148:SRG262148 TAZ262148:TBC262148 TKV262148:TKY262148 TUR262148:TUU262148 UEN262148:UEQ262148 UOJ262148:UOM262148 UYF262148:UYI262148 VIB262148:VIE262148 VRX262148:VSA262148 WBT262148:WBW262148 WLP262148:WLS262148 WVL262148:WVO262148 D327684:G327684 IZ327684:JC327684 SV327684:SY327684 ACR327684:ACU327684 AMN327684:AMQ327684 AWJ327684:AWM327684 BGF327684:BGI327684 BQB327684:BQE327684 BZX327684:CAA327684 CJT327684:CJW327684 CTP327684:CTS327684 DDL327684:DDO327684 DNH327684:DNK327684 DXD327684:DXG327684 EGZ327684:EHC327684 EQV327684:EQY327684 FAR327684:FAU327684 FKN327684:FKQ327684 FUJ327684:FUM327684 GEF327684:GEI327684 GOB327684:GOE327684 GXX327684:GYA327684 HHT327684:HHW327684 HRP327684:HRS327684 IBL327684:IBO327684 ILH327684:ILK327684 IVD327684:IVG327684 JEZ327684:JFC327684 JOV327684:JOY327684 JYR327684:JYU327684 KIN327684:KIQ327684 KSJ327684:KSM327684 LCF327684:LCI327684 LMB327684:LME327684 LVX327684:LWA327684 MFT327684:MFW327684 MPP327684:MPS327684 MZL327684:MZO327684 NJH327684:NJK327684 NTD327684:NTG327684 OCZ327684:ODC327684 OMV327684:OMY327684 OWR327684:OWU327684 PGN327684:PGQ327684 PQJ327684:PQM327684 QAF327684:QAI327684 QKB327684:QKE327684 QTX327684:QUA327684 RDT327684:RDW327684 RNP327684:RNS327684 RXL327684:RXO327684 SHH327684:SHK327684 SRD327684:SRG327684 TAZ327684:TBC327684 TKV327684:TKY327684 TUR327684:TUU327684 UEN327684:UEQ327684 UOJ327684:UOM327684 UYF327684:UYI327684 VIB327684:VIE327684 VRX327684:VSA327684 WBT327684:WBW327684 WLP327684:WLS327684 WVL327684:WVO327684 D393220:G393220 IZ393220:JC393220 SV393220:SY393220 ACR393220:ACU393220 AMN393220:AMQ393220 AWJ393220:AWM393220 BGF393220:BGI393220 BQB393220:BQE393220 BZX393220:CAA393220 CJT393220:CJW393220 CTP393220:CTS393220 DDL393220:DDO393220 DNH393220:DNK393220 DXD393220:DXG393220 EGZ393220:EHC393220 EQV393220:EQY393220 FAR393220:FAU393220 FKN393220:FKQ393220 FUJ393220:FUM393220 GEF393220:GEI393220 GOB393220:GOE393220 GXX393220:GYA393220 HHT393220:HHW393220 HRP393220:HRS393220 IBL393220:IBO393220 ILH393220:ILK393220 IVD393220:IVG393220 JEZ393220:JFC393220 JOV393220:JOY393220 JYR393220:JYU393220 KIN393220:KIQ393220 KSJ393220:KSM393220 LCF393220:LCI393220 LMB393220:LME393220 LVX393220:LWA393220 MFT393220:MFW393220 MPP393220:MPS393220 MZL393220:MZO393220 NJH393220:NJK393220 NTD393220:NTG393220 OCZ393220:ODC393220 OMV393220:OMY393220 OWR393220:OWU393220 PGN393220:PGQ393220 PQJ393220:PQM393220 QAF393220:QAI393220 QKB393220:QKE393220 QTX393220:QUA393220 RDT393220:RDW393220 RNP393220:RNS393220 RXL393220:RXO393220 SHH393220:SHK393220 SRD393220:SRG393220 TAZ393220:TBC393220 TKV393220:TKY393220 TUR393220:TUU393220 UEN393220:UEQ393220 UOJ393220:UOM393220 UYF393220:UYI393220 VIB393220:VIE393220 VRX393220:VSA393220 WBT393220:WBW393220 WLP393220:WLS393220 WVL393220:WVO393220 D458756:G458756 IZ458756:JC458756 SV458756:SY458756 ACR458756:ACU458756 AMN458756:AMQ458756 AWJ458756:AWM458756 BGF458756:BGI458756 BQB458756:BQE458756 BZX458756:CAA458756 CJT458756:CJW458756 CTP458756:CTS458756 DDL458756:DDO458756 DNH458756:DNK458756 DXD458756:DXG458756 EGZ458756:EHC458756 EQV458756:EQY458756 FAR458756:FAU458756 FKN458756:FKQ458756 FUJ458756:FUM458756 GEF458756:GEI458756 GOB458756:GOE458756 GXX458756:GYA458756 HHT458756:HHW458756 HRP458756:HRS458756 IBL458756:IBO458756 ILH458756:ILK458756 IVD458756:IVG458756 JEZ458756:JFC458756 JOV458756:JOY458756 JYR458756:JYU458756 KIN458756:KIQ458756 KSJ458756:KSM458756 LCF458756:LCI458756 LMB458756:LME458756 LVX458756:LWA458756 MFT458756:MFW458756 MPP458756:MPS458756 MZL458756:MZO458756 NJH458756:NJK458756 NTD458756:NTG458756 OCZ458756:ODC458756 OMV458756:OMY458756 OWR458756:OWU458756 PGN458756:PGQ458756 PQJ458756:PQM458756 QAF458756:QAI458756 QKB458756:QKE458756 QTX458756:QUA458756 RDT458756:RDW458756 RNP458756:RNS458756 RXL458756:RXO458756 SHH458756:SHK458756 SRD458756:SRG458756 TAZ458756:TBC458756 TKV458756:TKY458756 TUR458756:TUU458756 UEN458756:UEQ458756 UOJ458756:UOM458756 UYF458756:UYI458756 VIB458756:VIE458756 VRX458756:VSA458756 WBT458756:WBW458756 WLP458756:WLS458756 WVL458756:WVO458756 D524292:G524292 IZ524292:JC524292 SV524292:SY524292 ACR524292:ACU524292 AMN524292:AMQ524292 AWJ524292:AWM524292 BGF524292:BGI524292 BQB524292:BQE524292 BZX524292:CAA524292 CJT524292:CJW524292 CTP524292:CTS524292 DDL524292:DDO524292 DNH524292:DNK524292 DXD524292:DXG524292 EGZ524292:EHC524292 EQV524292:EQY524292 FAR524292:FAU524292 FKN524292:FKQ524292 FUJ524292:FUM524292 GEF524292:GEI524292 GOB524292:GOE524292 GXX524292:GYA524292 HHT524292:HHW524292 HRP524292:HRS524292 IBL524292:IBO524292 ILH524292:ILK524292 IVD524292:IVG524292 JEZ524292:JFC524292 JOV524292:JOY524292 JYR524292:JYU524292 KIN524292:KIQ524292 KSJ524292:KSM524292 LCF524292:LCI524292 LMB524292:LME524292 LVX524292:LWA524292 MFT524292:MFW524292 MPP524292:MPS524292 MZL524292:MZO524292 NJH524292:NJK524292 NTD524292:NTG524292 OCZ524292:ODC524292 OMV524292:OMY524292 OWR524292:OWU524292 PGN524292:PGQ524292 PQJ524292:PQM524292 QAF524292:QAI524292 QKB524292:QKE524292 QTX524292:QUA524292 RDT524292:RDW524292 RNP524292:RNS524292 RXL524292:RXO524292 SHH524292:SHK524292 SRD524292:SRG524292 TAZ524292:TBC524292 TKV524292:TKY524292 TUR524292:TUU524292 UEN524292:UEQ524292 UOJ524292:UOM524292 UYF524292:UYI524292 VIB524292:VIE524292 VRX524292:VSA524292 WBT524292:WBW524292 WLP524292:WLS524292 WVL524292:WVO524292 D589828:G589828 IZ589828:JC589828 SV589828:SY589828 ACR589828:ACU589828 AMN589828:AMQ589828 AWJ589828:AWM589828 BGF589828:BGI589828 BQB589828:BQE589828 BZX589828:CAA589828 CJT589828:CJW589828 CTP589828:CTS589828 DDL589828:DDO589828 DNH589828:DNK589828 DXD589828:DXG589828 EGZ589828:EHC589828 EQV589828:EQY589828 FAR589828:FAU589828 FKN589828:FKQ589828 FUJ589828:FUM589828 GEF589828:GEI589828 GOB589828:GOE589828 GXX589828:GYA589828 HHT589828:HHW589828 HRP589828:HRS589828 IBL589828:IBO589828 ILH589828:ILK589828 IVD589828:IVG589828 JEZ589828:JFC589828 JOV589828:JOY589828 JYR589828:JYU589828 KIN589828:KIQ589828 KSJ589828:KSM589828 LCF589828:LCI589828 LMB589828:LME589828 LVX589828:LWA589828 MFT589828:MFW589828 MPP589828:MPS589828 MZL589828:MZO589828 NJH589828:NJK589828 NTD589828:NTG589828 OCZ589828:ODC589828 OMV589828:OMY589828 OWR589828:OWU589828 PGN589828:PGQ589828 PQJ589828:PQM589828 QAF589828:QAI589828 QKB589828:QKE589828 QTX589828:QUA589828 RDT589828:RDW589828 RNP589828:RNS589828 RXL589828:RXO589828 SHH589828:SHK589828 SRD589828:SRG589828 TAZ589828:TBC589828 TKV589828:TKY589828 TUR589828:TUU589828 UEN589828:UEQ589828 UOJ589828:UOM589828 UYF589828:UYI589828 VIB589828:VIE589828 VRX589828:VSA589828 WBT589828:WBW589828 WLP589828:WLS589828 WVL589828:WVO589828 D655364:G655364 IZ655364:JC655364 SV655364:SY655364 ACR655364:ACU655364 AMN655364:AMQ655364 AWJ655364:AWM655364 BGF655364:BGI655364 BQB655364:BQE655364 BZX655364:CAA655364 CJT655364:CJW655364 CTP655364:CTS655364 DDL655364:DDO655364 DNH655364:DNK655364 DXD655364:DXG655364 EGZ655364:EHC655364 EQV655364:EQY655364 FAR655364:FAU655364 FKN655364:FKQ655364 FUJ655364:FUM655364 GEF655364:GEI655364 GOB655364:GOE655364 GXX655364:GYA655364 HHT655364:HHW655364 HRP655364:HRS655364 IBL655364:IBO655364 ILH655364:ILK655364 IVD655364:IVG655364 JEZ655364:JFC655364 JOV655364:JOY655364 JYR655364:JYU655364 KIN655364:KIQ655364 KSJ655364:KSM655364 LCF655364:LCI655364 LMB655364:LME655364 LVX655364:LWA655364 MFT655364:MFW655364 MPP655364:MPS655364 MZL655364:MZO655364 NJH655364:NJK655364 NTD655364:NTG655364 OCZ655364:ODC655364 OMV655364:OMY655364 OWR655364:OWU655364 PGN655364:PGQ655364 PQJ655364:PQM655364 QAF655364:QAI655364 QKB655364:QKE655364 QTX655364:QUA655364 RDT655364:RDW655364 RNP655364:RNS655364 RXL655364:RXO655364 SHH655364:SHK655364 SRD655364:SRG655364 TAZ655364:TBC655364 TKV655364:TKY655364 TUR655364:TUU655364 UEN655364:UEQ655364 UOJ655364:UOM655364 UYF655364:UYI655364 VIB655364:VIE655364 VRX655364:VSA655364 WBT655364:WBW655364 WLP655364:WLS655364 WVL655364:WVO655364 D720900:G720900 IZ720900:JC720900 SV720900:SY720900 ACR720900:ACU720900 AMN720900:AMQ720900 AWJ720900:AWM720900 BGF720900:BGI720900 BQB720900:BQE720900 BZX720900:CAA720900 CJT720900:CJW720900 CTP720900:CTS720900 DDL720900:DDO720900 DNH720900:DNK720900 DXD720900:DXG720900 EGZ720900:EHC720900 EQV720900:EQY720900 FAR720900:FAU720900 FKN720900:FKQ720900 FUJ720900:FUM720900 GEF720900:GEI720900 GOB720900:GOE720900 GXX720900:GYA720900 HHT720900:HHW720900 HRP720900:HRS720900 IBL720900:IBO720900 ILH720900:ILK720900 IVD720900:IVG720900 JEZ720900:JFC720900 JOV720900:JOY720900 JYR720900:JYU720900 KIN720900:KIQ720900 KSJ720900:KSM720900 LCF720900:LCI720900 LMB720900:LME720900 LVX720900:LWA720900 MFT720900:MFW720900 MPP720900:MPS720900 MZL720900:MZO720900 NJH720900:NJK720900 NTD720900:NTG720900 OCZ720900:ODC720900 OMV720900:OMY720900 OWR720900:OWU720900 PGN720900:PGQ720900 PQJ720900:PQM720900 QAF720900:QAI720900 QKB720900:QKE720900 QTX720900:QUA720900 RDT720900:RDW720900 RNP720900:RNS720900 RXL720900:RXO720900 SHH720900:SHK720900 SRD720900:SRG720900 TAZ720900:TBC720900 TKV720900:TKY720900 TUR720900:TUU720900 UEN720900:UEQ720900 UOJ720900:UOM720900 UYF720900:UYI720900 VIB720900:VIE720900 VRX720900:VSA720900 WBT720900:WBW720900 WLP720900:WLS720900 WVL720900:WVO720900 D786436:G786436 IZ786436:JC786436 SV786436:SY786436 ACR786436:ACU786436 AMN786436:AMQ786436 AWJ786436:AWM786436 BGF786436:BGI786436 BQB786436:BQE786436 BZX786436:CAA786436 CJT786436:CJW786436 CTP786436:CTS786436 DDL786436:DDO786436 DNH786436:DNK786436 DXD786436:DXG786436 EGZ786436:EHC786436 EQV786436:EQY786436 FAR786436:FAU786436 FKN786436:FKQ786436 FUJ786436:FUM786436 GEF786436:GEI786436 GOB786436:GOE786436 GXX786436:GYA786436 HHT786436:HHW786436 HRP786436:HRS786436 IBL786436:IBO786436 ILH786436:ILK786436 IVD786436:IVG786436 JEZ786436:JFC786436 JOV786436:JOY786436 JYR786436:JYU786436 KIN786436:KIQ786436 KSJ786436:KSM786436 LCF786436:LCI786436 LMB786436:LME786436 LVX786436:LWA786436 MFT786436:MFW786436 MPP786436:MPS786436 MZL786436:MZO786436 NJH786436:NJK786436 NTD786436:NTG786436 OCZ786436:ODC786436 OMV786436:OMY786436 OWR786436:OWU786436 PGN786436:PGQ786436 PQJ786436:PQM786436 QAF786436:QAI786436 QKB786436:QKE786436 QTX786436:QUA786436 RDT786436:RDW786436 RNP786436:RNS786436 RXL786436:RXO786436 SHH786436:SHK786436 SRD786436:SRG786436 TAZ786436:TBC786436 TKV786436:TKY786436 TUR786436:TUU786436 UEN786436:UEQ786436 UOJ786436:UOM786436 UYF786436:UYI786436 VIB786436:VIE786436 VRX786436:VSA786436 WBT786436:WBW786436 WLP786436:WLS786436 WVL786436:WVO786436 D851972:G851972 IZ851972:JC851972 SV851972:SY851972 ACR851972:ACU851972 AMN851972:AMQ851972 AWJ851972:AWM851972 BGF851972:BGI851972 BQB851972:BQE851972 BZX851972:CAA851972 CJT851972:CJW851972 CTP851972:CTS851972 DDL851972:DDO851972 DNH851972:DNK851972 DXD851972:DXG851972 EGZ851972:EHC851972 EQV851972:EQY851972 FAR851972:FAU851972 FKN851972:FKQ851972 FUJ851972:FUM851972 GEF851972:GEI851972 GOB851972:GOE851972 GXX851972:GYA851972 HHT851972:HHW851972 HRP851972:HRS851972 IBL851972:IBO851972 ILH851972:ILK851972 IVD851972:IVG851972 JEZ851972:JFC851972 JOV851972:JOY851972 JYR851972:JYU851972 KIN851972:KIQ851972 KSJ851972:KSM851972 LCF851972:LCI851972 LMB851972:LME851972 LVX851972:LWA851972 MFT851972:MFW851972 MPP851972:MPS851972 MZL851972:MZO851972 NJH851972:NJK851972 NTD851972:NTG851972 OCZ851972:ODC851972 OMV851972:OMY851972 OWR851972:OWU851972 PGN851972:PGQ851972 PQJ851972:PQM851972 QAF851972:QAI851972 QKB851972:QKE851972 QTX851972:QUA851972 RDT851972:RDW851972 RNP851972:RNS851972 RXL851972:RXO851972 SHH851972:SHK851972 SRD851972:SRG851972 TAZ851972:TBC851972 TKV851972:TKY851972 TUR851972:TUU851972 UEN851972:UEQ851972 UOJ851972:UOM851972 UYF851972:UYI851972 VIB851972:VIE851972 VRX851972:VSA851972 WBT851972:WBW851972 WLP851972:WLS851972 WVL851972:WVO851972 D917508:G917508 IZ917508:JC917508 SV917508:SY917508 ACR917508:ACU917508 AMN917508:AMQ917508 AWJ917508:AWM917508 BGF917508:BGI917508 BQB917508:BQE917508 BZX917508:CAA917508 CJT917508:CJW917508 CTP917508:CTS917508 DDL917508:DDO917508 DNH917508:DNK917508 DXD917508:DXG917508 EGZ917508:EHC917508 EQV917508:EQY917508 FAR917508:FAU917508 FKN917508:FKQ917508 FUJ917508:FUM917508 GEF917508:GEI917508 GOB917508:GOE917508 GXX917508:GYA917508 HHT917508:HHW917508 HRP917508:HRS917508 IBL917508:IBO917508 ILH917508:ILK917508 IVD917508:IVG917508 JEZ917508:JFC917508 JOV917508:JOY917508 JYR917508:JYU917508 KIN917508:KIQ917508 KSJ917508:KSM917508 LCF917508:LCI917508 LMB917508:LME917508 LVX917508:LWA917508 MFT917508:MFW917508 MPP917508:MPS917508 MZL917508:MZO917508 NJH917508:NJK917508 NTD917508:NTG917508 OCZ917508:ODC917508 OMV917508:OMY917508 OWR917508:OWU917508 PGN917508:PGQ917508 PQJ917508:PQM917508 QAF917508:QAI917508 QKB917508:QKE917508 QTX917508:QUA917508 RDT917508:RDW917508 RNP917508:RNS917508 RXL917508:RXO917508 SHH917508:SHK917508 SRD917508:SRG917508 TAZ917508:TBC917508 TKV917508:TKY917508 TUR917508:TUU917508 UEN917508:UEQ917508 UOJ917508:UOM917508 UYF917508:UYI917508 VIB917508:VIE917508 VRX917508:VSA917508 WBT917508:WBW917508 WLP917508:WLS917508 WVL917508:WVO917508 D983044:G983044 IZ983044:JC983044 SV983044:SY983044 ACR983044:ACU983044 AMN983044:AMQ983044 AWJ983044:AWM983044 BGF983044:BGI983044 BQB983044:BQE983044 BZX983044:CAA983044 CJT983044:CJW983044 CTP983044:CTS983044 DDL983044:DDO983044 DNH983044:DNK983044 DXD983044:DXG983044 EGZ983044:EHC983044 EQV983044:EQY983044 FAR983044:FAU983044 FKN983044:FKQ983044 FUJ983044:FUM983044 GEF983044:GEI983044 GOB983044:GOE983044 GXX983044:GYA983044 HHT983044:HHW983044 HRP983044:HRS983044 IBL983044:IBO983044 ILH983044:ILK983044 IVD983044:IVG983044 JEZ983044:JFC983044 JOV983044:JOY983044 JYR983044:JYU983044 KIN983044:KIQ983044 KSJ983044:KSM983044 LCF983044:LCI983044 LMB983044:LME983044 LVX983044:LWA983044 MFT983044:MFW983044 MPP983044:MPS983044 MZL983044:MZO983044 NJH983044:NJK983044 NTD983044:NTG983044 OCZ983044:ODC983044 OMV983044:OMY983044 OWR983044:OWU983044 PGN983044:PGQ983044 PQJ983044:PQM983044 QAF983044:QAI983044 QKB983044:QKE983044 QTX983044:QUA983044 RDT983044:RDW983044 RNP983044:RNS983044 RXL983044:RXO983044 SHH983044:SHK983044 SRD983044:SRG983044 TAZ983044:TBC983044 TKV983044:TKY983044 TUR983044:TUU983044 UEN983044:UEQ983044 UOJ983044:UOM983044 UYF983044:UYI983044 VIB983044:VIE983044 VRX983044:VSA983044 WBT983044:WBW983044 WLP983044:WLS983044 WVL983044:WVO983044">
      <formula1>Country_Applicant</formula1>
    </dataValidation>
    <dataValidation type="list" allowBlank="1" showInputMessage="1" showErrorMessage="1" sqref="D7:G7 IZ7:JC7 SV7:SY7 ACR7:ACU7 AMN7:AMQ7 AWJ7:AWM7 BGF7:BGI7 BQB7:BQE7 BZX7:CAA7 CJT7:CJW7 CTP7:CTS7 DDL7:DDO7 DNH7:DNK7 DXD7:DXG7 EGZ7:EHC7 EQV7:EQY7 FAR7:FAU7 FKN7:FKQ7 FUJ7:FUM7 GEF7:GEI7 GOB7:GOE7 GXX7:GYA7 HHT7:HHW7 HRP7:HRS7 IBL7:IBO7 ILH7:ILK7 IVD7:IVG7 JEZ7:JFC7 JOV7:JOY7 JYR7:JYU7 KIN7:KIQ7 KSJ7:KSM7 LCF7:LCI7 LMB7:LME7 LVX7:LWA7 MFT7:MFW7 MPP7:MPS7 MZL7:MZO7 NJH7:NJK7 NTD7:NTG7 OCZ7:ODC7 OMV7:OMY7 OWR7:OWU7 PGN7:PGQ7 PQJ7:PQM7 QAF7:QAI7 QKB7:QKE7 QTX7:QUA7 RDT7:RDW7 RNP7:RNS7 RXL7:RXO7 SHH7:SHK7 SRD7:SRG7 TAZ7:TBC7 TKV7:TKY7 TUR7:TUU7 UEN7:UEQ7 UOJ7:UOM7 UYF7:UYI7 VIB7:VIE7 VRX7:VSA7 WBT7:WBW7 WLP7:WLS7 WVL7:WVO7 D65543:G65543 IZ65543:JC65543 SV65543:SY65543 ACR65543:ACU65543 AMN65543:AMQ65543 AWJ65543:AWM65543 BGF65543:BGI65543 BQB65543:BQE65543 BZX65543:CAA65543 CJT65543:CJW65543 CTP65543:CTS65543 DDL65543:DDO65543 DNH65543:DNK65543 DXD65543:DXG65543 EGZ65543:EHC65543 EQV65543:EQY65543 FAR65543:FAU65543 FKN65543:FKQ65543 FUJ65543:FUM65543 GEF65543:GEI65543 GOB65543:GOE65543 GXX65543:GYA65543 HHT65543:HHW65543 HRP65543:HRS65543 IBL65543:IBO65543 ILH65543:ILK65543 IVD65543:IVG65543 JEZ65543:JFC65543 JOV65543:JOY65543 JYR65543:JYU65543 KIN65543:KIQ65543 KSJ65543:KSM65543 LCF65543:LCI65543 LMB65543:LME65543 LVX65543:LWA65543 MFT65543:MFW65543 MPP65543:MPS65543 MZL65543:MZO65543 NJH65543:NJK65543 NTD65543:NTG65543 OCZ65543:ODC65543 OMV65543:OMY65543 OWR65543:OWU65543 PGN65543:PGQ65543 PQJ65543:PQM65543 QAF65543:QAI65543 QKB65543:QKE65543 QTX65543:QUA65543 RDT65543:RDW65543 RNP65543:RNS65543 RXL65543:RXO65543 SHH65543:SHK65543 SRD65543:SRG65543 TAZ65543:TBC65543 TKV65543:TKY65543 TUR65543:TUU65543 UEN65543:UEQ65543 UOJ65543:UOM65543 UYF65543:UYI65543 VIB65543:VIE65543 VRX65543:VSA65543 WBT65543:WBW65543 WLP65543:WLS65543 WVL65543:WVO65543 D131079:G131079 IZ131079:JC131079 SV131079:SY131079 ACR131079:ACU131079 AMN131079:AMQ131079 AWJ131079:AWM131079 BGF131079:BGI131079 BQB131079:BQE131079 BZX131079:CAA131079 CJT131079:CJW131079 CTP131079:CTS131079 DDL131079:DDO131079 DNH131079:DNK131079 DXD131079:DXG131079 EGZ131079:EHC131079 EQV131079:EQY131079 FAR131079:FAU131079 FKN131079:FKQ131079 FUJ131079:FUM131079 GEF131079:GEI131079 GOB131079:GOE131079 GXX131079:GYA131079 HHT131079:HHW131079 HRP131079:HRS131079 IBL131079:IBO131079 ILH131079:ILK131079 IVD131079:IVG131079 JEZ131079:JFC131079 JOV131079:JOY131079 JYR131079:JYU131079 KIN131079:KIQ131079 KSJ131079:KSM131079 LCF131079:LCI131079 LMB131079:LME131079 LVX131079:LWA131079 MFT131079:MFW131079 MPP131079:MPS131079 MZL131079:MZO131079 NJH131079:NJK131079 NTD131079:NTG131079 OCZ131079:ODC131079 OMV131079:OMY131079 OWR131079:OWU131079 PGN131079:PGQ131079 PQJ131079:PQM131079 QAF131079:QAI131079 QKB131079:QKE131079 QTX131079:QUA131079 RDT131079:RDW131079 RNP131079:RNS131079 RXL131079:RXO131079 SHH131079:SHK131079 SRD131079:SRG131079 TAZ131079:TBC131079 TKV131079:TKY131079 TUR131079:TUU131079 UEN131079:UEQ131079 UOJ131079:UOM131079 UYF131079:UYI131079 VIB131079:VIE131079 VRX131079:VSA131079 WBT131079:WBW131079 WLP131079:WLS131079 WVL131079:WVO131079 D196615:G196615 IZ196615:JC196615 SV196615:SY196615 ACR196615:ACU196615 AMN196615:AMQ196615 AWJ196615:AWM196615 BGF196615:BGI196615 BQB196615:BQE196615 BZX196615:CAA196615 CJT196615:CJW196615 CTP196615:CTS196615 DDL196615:DDO196615 DNH196615:DNK196615 DXD196615:DXG196615 EGZ196615:EHC196615 EQV196615:EQY196615 FAR196615:FAU196615 FKN196615:FKQ196615 FUJ196615:FUM196615 GEF196615:GEI196615 GOB196615:GOE196615 GXX196615:GYA196615 HHT196615:HHW196615 HRP196615:HRS196615 IBL196615:IBO196615 ILH196615:ILK196615 IVD196615:IVG196615 JEZ196615:JFC196615 JOV196615:JOY196615 JYR196615:JYU196615 KIN196615:KIQ196615 KSJ196615:KSM196615 LCF196615:LCI196615 LMB196615:LME196615 LVX196615:LWA196615 MFT196615:MFW196615 MPP196615:MPS196615 MZL196615:MZO196615 NJH196615:NJK196615 NTD196615:NTG196615 OCZ196615:ODC196615 OMV196615:OMY196615 OWR196615:OWU196615 PGN196615:PGQ196615 PQJ196615:PQM196615 QAF196615:QAI196615 QKB196615:QKE196615 QTX196615:QUA196615 RDT196615:RDW196615 RNP196615:RNS196615 RXL196615:RXO196615 SHH196615:SHK196615 SRD196615:SRG196615 TAZ196615:TBC196615 TKV196615:TKY196615 TUR196615:TUU196615 UEN196615:UEQ196615 UOJ196615:UOM196615 UYF196615:UYI196615 VIB196615:VIE196615 VRX196615:VSA196615 WBT196615:WBW196615 WLP196615:WLS196615 WVL196615:WVO196615 D262151:G262151 IZ262151:JC262151 SV262151:SY262151 ACR262151:ACU262151 AMN262151:AMQ262151 AWJ262151:AWM262151 BGF262151:BGI262151 BQB262151:BQE262151 BZX262151:CAA262151 CJT262151:CJW262151 CTP262151:CTS262151 DDL262151:DDO262151 DNH262151:DNK262151 DXD262151:DXG262151 EGZ262151:EHC262151 EQV262151:EQY262151 FAR262151:FAU262151 FKN262151:FKQ262151 FUJ262151:FUM262151 GEF262151:GEI262151 GOB262151:GOE262151 GXX262151:GYA262151 HHT262151:HHW262151 HRP262151:HRS262151 IBL262151:IBO262151 ILH262151:ILK262151 IVD262151:IVG262151 JEZ262151:JFC262151 JOV262151:JOY262151 JYR262151:JYU262151 KIN262151:KIQ262151 KSJ262151:KSM262151 LCF262151:LCI262151 LMB262151:LME262151 LVX262151:LWA262151 MFT262151:MFW262151 MPP262151:MPS262151 MZL262151:MZO262151 NJH262151:NJK262151 NTD262151:NTG262151 OCZ262151:ODC262151 OMV262151:OMY262151 OWR262151:OWU262151 PGN262151:PGQ262151 PQJ262151:PQM262151 QAF262151:QAI262151 QKB262151:QKE262151 QTX262151:QUA262151 RDT262151:RDW262151 RNP262151:RNS262151 RXL262151:RXO262151 SHH262151:SHK262151 SRD262151:SRG262151 TAZ262151:TBC262151 TKV262151:TKY262151 TUR262151:TUU262151 UEN262151:UEQ262151 UOJ262151:UOM262151 UYF262151:UYI262151 VIB262151:VIE262151 VRX262151:VSA262151 WBT262151:WBW262151 WLP262151:WLS262151 WVL262151:WVO262151 D327687:G327687 IZ327687:JC327687 SV327687:SY327687 ACR327687:ACU327687 AMN327687:AMQ327687 AWJ327687:AWM327687 BGF327687:BGI327687 BQB327687:BQE327687 BZX327687:CAA327687 CJT327687:CJW327687 CTP327687:CTS327687 DDL327687:DDO327687 DNH327687:DNK327687 DXD327687:DXG327687 EGZ327687:EHC327687 EQV327687:EQY327687 FAR327687:FAU327687 FKN327687:FKQ327687 FUJ327687:FUM327687 GEF327687:GEI327687 GOB327687:GOE327687 GXX327687:GYA327687 HHT327687:HHW327687 HRP327687:HRS327687 IBL327687:IBO327687 ILH327687:ILK327687 IVD327687:IVG327687 JEZ327687:JFC327687 JOV327687:JOY327687 JYR327687:JYU327687 KIN327687:KIQ327687 KSJ327687:KSM327687 LCF327687:LCI327687 LMB327687:LME327687 LVX327687:LWA327687 MFT327687:MFW327687 MPP327687:MPS327687 MZL327687:MZO327687 NJH327687:NJK327687 NTD327687:NTG327687 OCZ327687:ODC327687 OMV327687:OMY327687 OWR327687:OWU327687 PGN327687:PGQ327687 PQJ327687:PQM327687 QAF327687:QAI327687 QKB327687:QKE327687 QTX327687:QUA327687 RDT327687:RDW327687 RNP327687:RNS327687 RXL327687:RXO327687 SHH327687:SHK327687 SRD327687:SRG327687 TAZ327687:TBC327687 TKV327687:TKY327687 TUR327687:TUU327687 UEN327687:UEQ327687 UOJ327687:UOM327687 UYF327687:UYI327687 VIB327687:VIE327687 VRX327687:VSA327687 WBT327687:WBW327687 WLP327687:WLS327687 WVL327687:WVO327687 D393223:G393223 IZ393223:JC393223 SV393223:SY393223 ACR393223:ACU393223 AMN393223:AMQ393223 AWJ393223:AWM393223 BGF393223:BGI393223 BQB393223:BQE393223 BZX393223:CAA393223 CJT393223:CJW393223 CTP393223:CTS393223 DDL393223:DDO393223 DNH393223:DNK393223 DXD393223:DXG393223 EGZ393223:EHC393223 EQV393223:EQY393223 FAR393223:FAU393223 FKN393223:FKQ393223 FUJ393223:FUM393223 GEF393223:GEI393223 GOB393223:GOE393223 GXX393223:GYA393223 HHT393223:HHW393223 HRP393223:HRS393223 IBL393223:IBO393223 ILH393223:ILK393223 IVD393223:IVG393223 JEZ393223:JFC393223 JOV393223:JOY393223 JYR393223:JYU393223 KIN393223:KIQ393223 KSJ393223:KSM393223 LCF393223:LCI393223 LMB393223:LME393223 LVX393223:LWA393223 MFT393223:MFW393223 MPP393223:MPS393223 MZL393223:MZO393223 NJH393223:NJK393223 NTD393223:NTG393223 OCZ393223:ODC393223 OMV393223:OMY393223 OWR393223:OWU393223 PGN393223:PGQ393223 PQJ393223:PQM393223 QAF393223:QAI393223 QKB393223:QKE393223 QTX393223:QUA393223 RDT393223:RDW393223 RNP393223:RNS393223 RXL393223:RXO393223 SHH393223:SHK393223 SRD393223:SRG393223 TAZ393223:TBC393223 TKV393223:TKY393223 TUR393223:TUU393223 UEN393223:UEQ393223 UOJ393223:UOM393223 UYF393223:UYI393223 VIB393223:VIE393223 VRX393223:VSA393223 WBT393223:WBW393223 WLP393223:WLS393223 WVL393223:WVO393223 D458759:G458759 IZ458759:JC458759 SV458759:SY458759 ACR458759:ACU458759 AMN458759:AMQ458759 AWJ458759:AWM458759 BGF458759:BGI458759 BQB458759:BQE458759 BZX458759:CAA458759 CJT458759:CJW458759 CTP458759:CTS458759 DDL458759:DDO458759 DNH458759:DNK458759 DXD458759:DXG458759 EGZ458759:EHC458759 EQV458759:EQY458759 FAR458759:FAU458759 FKN458759:FKQ458759 FUJ458759:FUM458759 GEF458759:GEI458759 GOB458759:GOE458759 GXX458759:GYA458759 HHT458759:HHW458759 HRP458759:HRS458759 IBL458759:IBO458759 ILH458759:ILK458759 IVD458759:IVG458759 JEZ458759:JFC458759 JOV458759:JOY458759 JYR458759:JYU458759 KIN458759:KIQ458759 KSJ458759:KSM458759 LCF458759:LCI458759 LMB458759:LME458759 LVX458759:LWA458759 MFT458759:MFW458759 MPP458759:MPS458759 MZL458759:MZO458759 NJH458759:NJK458759 NTD458759:NTG458759 OCZ458759:ODC458759 OMV458759:OMY458759 OWR458759:OWU458759 PGN458759:PGQ458759 PQJ458759:PQM458759 QAF458759:QAI458759 QKB458759:QKE458759 QTX458759:QUA458759 RDT458759:RDW458759 RNP458759:RNS458759 RXL458759:RXO458759 SHH458759:SHK458759 SRD458759:SRG458759 TAZ458759:TBC458759 TKV458759:TKY458759 TUR458759:TUU458759 UEN458759:UEQ458759 UOJ458759:UOM458759 UYF458759:UYI458759 VIB458759:VIE458759 VRX458759:VSA458759 WBT458759:WBW458759 WLP458759:WLS458759 WVL458759:WVO458759 D524295:G524295 IZ524295:JC524295 SV524295:SY524295 ACR524295:ACU524295 AMN524295:AMQ524295 AWJ524295:AWM524295 BGF524295:BGI524295 BQB524295:BQE524295 BZX524295:CAA524295 CJT524295:CJW524295 CTP524295:CTS524295 DDL524295:DDO524295 DNH524295:DNK524295 DXD524295:DXG524295 EGZ524295:EHC524295 EQV524295:EQY524295 FAR524295:FAU524295 FKN524295:FKQ524295 FUJ524295:FUM524295 GEF524295:GEI524295 GOB524295:GOE524295 GXX524295:GYA524295 HHT524295:HHW524295 HRP524295:HRS524295 IBL524295:IBO524295 ILH524295:ILK524295 IVD524295:IVG524295 JEZ524295:JFC524295 JOV524295:JOY524295 JYR524295:JYU524295 KIN524295:KIQ524295 KSJ524295:KSM524295 LCF524295:LCI524295 LMB524295:LME524295 LVX524295:LWA524295 MFT524295:MFW524295 MPP524295:MPS524295 MZL524295:MZO524295 NJH524295:NJK524295 NTD524295:NTG524295 OCZ524295:ODC524295 OMV524295:OMY524295 OWR524295:OWU524295 PGN524295:PGQ524295 PQJ524295:PQM524295 QAF524295:QAI524295 QKB524295:QKE524295 QTX524295:QUA524295 RDT524295:RDW524295 RNP524295:RNS524295 RXL524295:RXO524295 SHH524295:SHK524295 SRD524295:SRG524295 TAZ524295:TBC524295 TKV524295:TKY524295 TUR524295:TUU524295 UEN524295:UEQ524295 UOJ524295:UOM524295 UYF524295:UYI524295 VIB524295:VIE524295 VRX524295:VSA524295 WBT524295:WBW524295 WLP524295:WLS524295 WVL524295:WVO524295 D589831:G589831 IZ589831:JC589831 SV589831:SY589831 ACR589831:ACU589831 AMN589831:AMQ589831 AWJ589831:AWM589831 BGF589831:BGI589831 BQB589831:BQE589831 BZX589831:CAA589831 CJT589831:CJW589831 CTP589831:CTS589831 DDL589831:DDO589831 DNH589831:DNK589831 DXD589831:DXG589831 EGZ589831:EHC589831 EQV589831:EQY589831 FAR589831:FAU589831 FKN589831:FKQ589831 FUJ589831:FUM589831 GEF589831:GEI589831 GOB589831:GOE589831 GXX589831:GYA589831 HHT589831:HHW589831 HRP589831:HRS589831 IBL589831:IBO589831 ILH589831:ILK589831 IVD589831:IVG589831 JEZ589831:JFC589831 JOV589831:JOY589831 JYR589831:JYU589831 KIN589831:KIQ589831 KSJ589831:KSM589831 LCF589831:LCI589831 LMB589831:LME589831 LVX589831:LWA589831 MFT589831:MFW589831 MPP589831:MPS589831 MZL589831:MZO589831 NJH589831:NJK589831 NTD589831:NTG589831 OCZ589831:ODC589831 OMV589831:OMY589831 OWR589831:OWU589831 PGN589831:PGQ589831 PQJ589831:PQM589831 QAF589831:QAI589831 QKB589831:QKE589831 QTX589831:QUA589831 RDT589831:RDW589831 RNP589831:RNS589831 RXL589831:RXO589831 SHH589831:SHK589831 SRD589831:SRG589831 TAZ589831:TBC589831 TKV589831:TKY589831 TUR589831:TUU589831 UEN589831:UEQ589831 UOJ589831:UOM589831 UYF589831:UYI589831 VIB589831:VIE589831 VRX589831:VSA589831 WBT589831:WBW589831 WLP589831:WLS589831 WVL589831:WVO589831 D655367:G655367 IZ655367:JC655367 SV655367:SY655367 ACR655367:ACU655367 AMN655367:AMQ655367 AWJ655367:AWM655367 BGF655367:BGI655367 BQB655367:BQE655367 BZX655367:CAA655367 CJT655367:CJW655367 CTP655367:CTS655367 DDL655367:DDO655367 DNH655367:DNK655367 DXD655367:DXG655367 EGZ655367:EHC655367 EQV655367:EQY655367 FAR655367:FAU655367 FKN655367:FKQ655367 FUJ655367:FUM655367 GEF655367:GEI655367 GOB655367:GOE655367 GXX655367:GYA655367 HHT655367:HHW655367 HRP655367:HRS655367 IBL655367:IBO655367 ILH655367:ILK655367 IVD655367:IVG655367 JEZ655367:JFC655367 JOV655367:JOY655367 JYR655367:JYU655367 KIN655367:KIQ655367 KSJ655367:KSM655367 LCF655367:LCI655367 LMB655367:LME655367 LVX655367:LWA655367 MFT655367:MFW655367 MPP655367:MPS655367 MZL655367:MZO655367 NJH655367:NJK655367 NTD655367:NTG655367 OCZ655367:ODC655367 OMV655367:OMY655367 OWR655367:OWU655367 PGN655367:PGQ655367 PQJ655367:PQM655367 QAF655367:QAI655367 QKB655367:QKE655367 QTX655367:QUA655367 RDT655367:RDW655367 RNP655367:RNS655367 RXL655367:RXO655367 SHH655367:SHK655367 SRD655367:SRG655367 TAZ655367:TBC655367 TKV655367:TKY655367 TUR655367:TUU655367 UEN655367:UEQ655367 UOJ655367:UOM655367 UYF655367:UYI655367 VIB655367:VIE655367 VRX655367:VSA655367 WBT655367:WBW655367 WLP655367:WLS655367 WVL655367:WVO655367 D720903:G720903 IZ720903:JC720903 SV720903:SY720903 ACR720903:ACU720903 AMN720903:AMQ720903 AWJ720903:AWM720903 BGF720903:BGI720903 BQB720903:BQE720903 BZX720903:CAA720903 CJT720903:CJW720903 CTP720903:CTS720903 DDL720903:DDO720903 DNH720903:DNK720903 DXD720903:DXG720903 EGZ720903:EHC720903 EQV720903:EQY720903 FAR720903:FAU720903 FKN720903:FKQ720903 FUJ720903:FUM720903 GEF720903:GEI720903 GOB720903:GOE720903 GXX720903:GYA720903 HHT720903:HHW720903 HRP720903:HRS720903 IBL720903:IBO720903 ILH720903:ILK720903 IVD720903:IVG720903 JEZ720903:JFC720903 JOV720903:JOY720903 JYR720903:JYU720903 KIN720903:KIQ720903 KSJ720903:KSM720903 LCF720903:LCI720903 LMB720903:LME720903 LVX720903:LWA720903 MFT720903:MFW720903 MPP720903:MPS720903 MZL720903:MZO720903 NJH720903:NJK720903 NTD720903:NTG720903 OCZ720903:ODC720903 OMV720903:OMY720903 OWR720903:OWU720903 PGN720903:PGQ720903 PQJ720903:PQM720903 QAF720903:QAI720903 QKB720903:QKE720903 QTX720903:QUA720903 RDT720903:RDW720903 RNP720903:RNS720903 RXL720903:RXO720903 SHH720903:SHK720903 SRD720903:SRG720903 TAZ720903:TBC720903 TKV720903:TKY720903 TUR720903:TUU720903 UEN720903:UEQ720903 UOJ720903:UOM720903 UYF720903:UYI720903 VIB720903:VIE720903 VRX720903:VSA720903 WBT720903:WBW720903 WLP720903:WLS720903 WVL720903:WVO720903 D786439:G786439 IZ786439:JC786439 SV786439:SY786439 ACR786439:ACU786439 AMN786439:AMQ786439 AWJ786439:AWM786439 BGF786439:BGI786439 BQB786439:BQE786439 BZX786439:CAA786439 CJT786439:CJW786439 CTP786439:CTS786439 DDL786439:DDO786439 DNH786439:DNK786439 DXD786439:DXG786439 EGZ786439:EHC786439 EQV786439:EQY786439 FAR786439:FAU786439 FKN786439:FKQ786439 FUJ786439:FUM786439 GEF786439:GEI786439 GOB786439:GOE786439 GXX786439:GYA786439 HHT786439:HHW786439 HRP786439:HRS786439 IBL786439:IBO786439 ILH786439:ILK786439 IVD786439:IVG786439 JEZ786439:JFC786439 JOV786439:JOY786439 JYR786439:JYU786439 KIN786439:KIQ786439 KSJ786439:KSM786439 LCF786439:LCI786439 LMB786439:LME786439 LVX786439:LWA786439 MFT786439:MFW786439 MPP786439:MPS786439 MZL786439:MZO786439 NJH786439:NJK786439 NTD786439:NTG786439 OCZ786439:ODC786439 OMV786439:OMY786439 OWR786439:OWU786439 PGN786439:PGQ786439 PQJ786439:PQM786439 QAF786439:QAI786439 QKB786439:QKE786439 QTX786439:QUA786439 RDT786439:RDW786439 RNP786439:RNS786439 RXL786439:RXO786439 SHH786439:SHK786439 SRD786439:SRG786439 TAZ786439:TBC786439 TKV786439:TKY786439 TUR786439:TUU786439 UEN786439:UEQ786439 UOJ786439:UOM786439 UYF786439:UYI786439 VIB786439:VIE786439 VRX786439:VSA786439 WBT786439:WBW786439 WLP786439:WLS786439 WVL786439:WVO786439 D851975:G851975 IZ851975:JC851975 SV851975:SY851975 ACR851975:ACU851975 AMN851975:AMQ851975 AWJ851975:AWM851975 BGF851975:BGI851975 BQB851975:BQE851975 BZX851975:CAA851975 CJT851975:CJW851975 CTP851975:CTS851975 DDL851975:DDO851975 DNH851975:DNK851975 DXD851975:DXG851975 EGZ851975:EHC851975 EQV851975:EQY851975 FAR851975:FAU851975 FKN851975:FKQ851975 FUJ851975:FUM851975 GEF851975:GEI851975 GOB851975:GOE851975 GXX851975:GYA851975 HHT851975:HHW851975 HRP851975:HRS851975 IBL851975:IBO851975 ILH851975:ILK851975 IVD851975:IVG851975 JEZ851975:JFC851975 JOV851975:JOY851975 JYR851975:JYU851975 KIN851975:KIQ851975 KSJ851975:KSM851975 LCF851975:LCI851975 LMB851975:LME851975 LVX851975:LWA851975 MFT851975:MFW851975 MPP851975:MPS851975 MZL851975:MZO851975 NJH851975:NJK851975 NTD851975:NTG851975 OCZ851975:ODC851975 OMV851975:OMY851975 OWR851975:OWU851975 PGN851975:PGQ851975 PQJ851975:PQM851975 QAF851975:QAI851975 QKB851975:QKE851975 QTX851975:QUA851975 RDT851975:RDW851975 RNP851975:RNS851975 RXL851975:RXO851975 SHH851975:SHK851975 SRD851975:SRG851975 TAZ851975:TBC851975 TKV851975:TKY851975 TUR851975:TUU851975 UEN851975:UEQ851975 UOJ851975:UOM851975 UYF851975:UYI851975 VIB851975:VIE851975 VRX851975:VSA851975 WBT851975:WBW851975 WLP851975:WLS851975 WVL851975:WVO851975 D917511:G917511 IZ917511:JC917511 SV917511:SY917511 ACR917511:ACU917511 AMN917511:AMQ917511 AWJ917511:AWM917511 BGF917511:BGI917511 BQB917511:BQE917511 BZX917511:CAA917511 CJT917511:CJW917511 CTP917511:CTS917511 DDL917511:DDO917511 DNH917511:DNK917511 DXD917511:DXG917511 EGZ917511:EHC917511 EQV917511:EQY917511 FAR917511:FAU917511 FKN917511:FKQ917511 FUJ917511:FUM917511 GEF917511:GEI917511 GOB917511:GOE917511 GXX917511:GYA917511 HHT917511:HHW917511 HRP917511:HRS917511 IBL917511:IBO917511 ILH917511:ILK917511 IVD917511:IVG917511 JEZ917511:JFC917511 JOV917511:JOY917511 JYR917511:JYU917511 KIN917511:KIQ917511 KSJ917511:KSM917511 LCF917511:LCI917511 LMB917511:LME917511 LVX917511:LWA917511 MFT917511:MFW917511 MPP917511:MPS917511 MZL917511:MZO917511 NJH917511:NJK917511 NTD917511:NTG917511 OCZ917511:ODC917511 OMV917511:OMY917511 OWR917511:OWU917511 PGN917511:PGQ917511 PQJ917511:PQM917511 QAF917511:QAI917511 QKB917511:QKE917511 QTX917511:QUA917511 RDT917511:RDW917511 RNP917511:RNS917511 RXL917511:RXO917511 SHH917511:SHK917511 SRD917511:SRG917511 TAZ917511:TBC917511 TKV917511:TKY917511 TUR917511:TUU917511 UEN917511:UEQ917511 UOJ917511:UOM917511 UYF917511:UYI917511 VIB917511:VIE917511 VRX917511:VSA917511 WBT917511:WBW917511 WLP917511:WLS917511 WVL917511:WVO917511 D983047:G983047 IZ983047:JC983047 SV983047:SY983047 ACR983047:ACU983047 AMN983047:AMQ983047 AWJ983047:AWM983047 BGF983047:BGI983047 BQB983047:BQE983047 BZX983047:CAA983047 CJT983047:CJW983047 CTP983047:CTS983047 DDL983047:DDO983047 DNH983047:DNK983047 DXD983047:DXG983047 EGZ983047:EHC983047 EQV983047:EQY983047 FAR983047:FAU983047 FKN983047:FKQ983047 FUJ983047:FUM983047 GEF983047:GEI983047 GOB983047:GOE983047 GXX983047:GYA983047 HHT983047:HHW983047 HRP983047:HRS983047 IBL983047:IBO983047 ILH983047:ILK983047 IVD983047:IVG983047 JEZ983047:JFC983047 JOV983047:JOY983047 JYR983047:JYU983047 KIN983047:KIQ983047 KSJ983047:KSM983047 LCF983047:LCI983047 LMB983047:LME983047 LVX983047:LWA983047 MFT983047:MFW983047 MPP983047:MPS983047 MZL983047:MZO983047 NJH983047:NJK983047 NTD983047:NTG983047 OCZ983047:ODC983047 OMV983047:OMY983047 OWR983047:OWU983047 PGN983047:PGQ983047 PQJ983047:PQM983047 QAF983047:QAI983047 QKB983047:QKE983047 QTX983047:QUA983047 RDT983047:RDW983047 RNP983047:RNS983047 RXL983047:RXO983047 SHH983047:SHK983047 SRD983047:SRG983047 TAZ983047:TBC983047 TKV983047:TKY983047 TUR983047:TUU983047 UEN983047:UEQ983047 UOJ983047:UOM983047 UYF983047:UYI983047 VIB983047:VIE983047 VRX983047:VSA983047 WBT983047:WBW983047 WLP983047:WLS983047 WVL983047:WVO983047">
      <formula1>Months</formula1>
    </dataValidation>
  </dataValidations>
  <pageMargins left="0.70866141732283472" right="0.70866141732283472" top="0.74803149606299213" bottom="0.74803149606299213" header="0.31496062992125984" footer="0.31496062992125984"/>
  <pageSetup paperSize="8" scale="72" fitToHeight="0" orientation="landscape" cellComments="asDisplayed" r:id="rId1"/>
  <headerFooter>
    <oddHeader xml:space="preserve">&amp;R10 March 2014
</oddHeader>
    <oddFooter>&amp;L&amp;F&amp;C&amp;A&amp;R&amp;P/&amp;N</oddFooter>
  </headerFooter>
  <rowBreaks count="1" manualBreakCount="1">
    <brk id="35" max="16383" man="1"/>
  </rowBreaks>
  <legacy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enableFormatConditionsCalculation="0">
    <pageSetUpPr fitToPage="1"/>
  </sheetPr>
  <dimension ref="A1:W82"/>
  <sheetViews>
    <sheetView view="pageBreakPreview" zoomScale="98" zoomScaleSheetLayoutView="98" workbookViewId="0">
      <selection activeCell="A5" sqref="A5"/>
    </sheetView>
  </sheetViews>
  <sheetFormatPr defaultColWidth="8.85546875" defaultRowHeight="12.75" x14ac:dyDescent="0.2"/>
  <cols>
    <col min="1" max="22" width="8" customWidth="1"/>
    <col min="23" max="23" width="0.42578125" customWidth="1"/>
  </cols>
  <sheetData>
    <row r="1" spans="1:23" ht="15.75" customHeight="1" x14ac:dyDescent="0.2">
      <c r="A1" s="1186" t="s">
        <v>4145</v>
      </c>
      <c r="B1" s="1187"/>
      <c r="C1" s="1187"/>
      <c r="D1" s="1187"/>
      <c r="E1" s="1187"/>
      <c r="F1" s="1187"/>
      <c r="G1" s="1187"/>
      <c r="H1" s="1187"/>
      <c r="I1" s="1187"/>
      <c r="J1" s="1187"/>
      <c r="K1" s="1187"/>
      <c r="L1" s="1187"/>
      <c r="M1" s="1187"/>
      <c r="N1" s="1187"/>
      <c r="O1" s="1187"/>
      <c r="P1" s="1194"/>
      <c r="Q1" s="1154" t="s">
        <v>4128</v>
      </c>
      <c r="R1" s="1155"/>
      <c r="S1" s="1155"/>
      <c r="T1" s="1155"/>
      <c r="U1" s="1155"/>
      <c r="V1" s="1155"/>
      <c r="W1" s="1156"/>
    </row>
    <row r="2" spans="1:23" ht="15.75" customHeight="1" x14ac:dyDescent="0.2">
      <c r="A2" s="1188" t="s">
        <v>4146</v>
      </c>
      <c r="B2" s="1189"/>
      <c r="C2" s="1189"/>
      <c r="D2" s="1189"/>
      <c r="E2" s="1189"/>
      <c r="F2" s="1189"/>
      <c r="G2" s="1189"/>
      <c r="H2" s="1189"/>
      <c r="I2" s="1189"/>
      <c r="J2" s="1189"/>
      <c r="K2" s="1189"/>
      <c r="L2" s="1189"/>
      <c r="M2" s="1189"/>
      <c r="N2" s="1189"/>
      <c r="O2" s="1189"/>
      <c r="P2" s="1195"/>
      <c r="Q2" s="1157" t="s">
        <v>4129</v>
      </c>
      <c r="R2" s="1158"/>
      <c r="S2" s="1158"/>
      <c r="T2" s="1158"/>
      <c r="U2" s="1158"/>
      <c r="V2" s="1158"/>
      <c r="W2" s="1159"/>
    </row>
    <row r="3" spans="1:23" ht="15.75" customHeight="1" x14ac:dyDescent="0.2">
      <c r="A3" s="1188" t="s">
        <v>4147</v>
      </c>
      <c r="B3" s="1189"/>
      <c r="C3" s="1189"/>
      <c r="D3" s="1189"/>
      <c r="E3" s="1189"/>
      <c r="F3" s="1189"/>
      <c r="G3" s="1189"/>
      <c r="H3" s="1189"/>
      <c r="I3" s="1189"/>
      <c r="J3" s="1189"/>
      <c r="K3" s="1189"/>
      <c r="L3" s="1189"/>
      <c r="M3" s="1189"/>
      <c r="N3" s="1189"/>
      <c r="O3" s="1189"/>
      <c r="P3" s="1195"/>
      <c r="Q3" s="1157" t="s">
        <v>4130</v>
      </c>
      <c r="R3" s="1158"/>
      <c r="S3" s="1158"/>
      <c r="T3" s="1158"/>
      <c r="U3" s="1158" t="s">
        <v>3661</v>
      </c>
      <c r="V3" s="1158"/>
      <c r="W3" s="1159"/>
    </row>
    <row r="4" spans="1:23" ht="16.5" customHeight="1" thickBot="1" x14ac:dyDescent="0.25">
      <c r="A4" s="1190" t="s">
        <v>4148</v>
      </c>
      <c r="B4" s="1191"/>
      <c r="C4" s="1191"/>
      <c r="D4" s="1191"/>
      <c r="E4" s="1191"/>
      <c r="F4" s="1191"/>
      <c r="G4" s="1191"/>
      <c r="H4" s="1191"/>
      <c r="I4" s="1191"/>
      <c r="J4" s="1191"/>
      <c r="K4" s="1191"/>
      <c r="L4" s="1191"/>
      <c r="M4" s="1191"/>
      <c r="N4" s="1191"/>
      <c r="O4" s="1191"/>
      <c r="P4" s="1196"/>
      <c r="Q4" s="1160" t="s">
        <v>4131</v>
      </c>
      <c r="R4" s="1161"/>
      <c r="S4" s="1161"/>
      <c r="T4" s="1161"/>
      <c r="U4" s="1161"/>
      <c r="V4" s="1161"/>
      <c r="W4" s="1162"/>
    </row>
    <row r="6" spans="1:23" ht="18" x14ac:dyDescent="0.25">
      <c r="A6" s="366" t="str">
        <f ca="1">Translations!A113</f>
        <v>Note that this information should be submitted using the online portal</v>
      </c>
    </row>
    <row r="7" spans="1:23" ht="21.75" customHeight="1" x14ac:dyDescent="0.2">
      <c r="A7" s="1192" t="str">
        <f ca="1">Translations!$A$74</f>
        <v>PLEASE PROVIDE TARGET ASSUMPTIONS FOR OUTPUT AND COVERAGE INDICATORS HERE</v>
      </c>
      <c r="B7" s="1192"/>
      <c r="C7" s="1192"/>
      <c r="D7" s="1192"/>
      <c r="E7" s="1192"/>
      <c r="F7" s="1192"/>
      <c r="G7" s="1192"/>
      <c r="H7" s="1192"/>
      <c r="I7" s="1192"/>
      <c r="J7" s="1192"/>
      <c r="K7" s="1192"/>
      <c r="L7" s="1192"/>
      <c r="M7" s="1192"/>
      <c r="N7" s="1192"/>
      <c r="O7" s="1192"/>
      <c r="P7" s="1192"/>
      <c r="Q7" s="1192"/>
      <c r="R7" s="1192"/>
      <c r="S7" s="1192"/>
      <c r="T7" s="1192"/>
      <c r="U7" s="1192"/>
      <c r="V7" s="1192"/>
    </row>
    <row r="8" spans="1:23" ht="15" customHeight="1" x14ac:dyDescent="0.2">
      <c r="A8" s="1193" t="str">
        <f ca="1">Translations!$A$75</f>
        <v>It is not compulsory to provide target assumptions for the indicators included in the performance framework, however providing additional information on how targets were set may help to reach a common understanding and agreement between the Principal Recipient and the Global Fund Secretariat and speed up the negotiation process.</v>
      </c>
      <c r="B8" s="1193"/>
      <c r="C8" s="1193"/>
      <c r="D8" s="1193"/>
      <c r="E8" s="1193"/>
      <c r="F8" s="1193"/>
      <c r="G8" s="1193"/>
      <c r="H8" s="1193"/>
      <c r="I8" s="1193"/>
      <c r="J8" s="1193"/>
      <c r="K8" s="1193"/>
      <c r="L8" s="1193"/>
      <c r="M8" s="1193"/>
      <c r="N8" s="1193"/>
      <c r="O8" s="1193"/>
      <c r="P8" s="1193"/>
      <c r="Q8" s="1193"/>
      <c r="R8" s="1193"/>
      <c r="S8" s="1193"/>
      <c r="T8" s="1193"/>
      <c r="U8" s="1193"/>
      <c r="V8" s="1193"/>
    </row>
    <row r="9" spans="1:23" ht="15" customHeight="1" x14ac:dyDescent="0.2">
      <c r="A9" s="1193"/>
      <c r="B9" s="1193"/>
      <c r="C9" s="1193"/>
      <c r="D9" s="1193"/>
      <c r="E9" s="1193"/>
      <c r="F9" s="1193"/>
      <c r="G9" s="1193"/>
      <c r="H9" s="1193"/>
      <c r="I9" s="1193"/>
      <c r="J9" s="1193"/>
      <c r="K9" s="1193"/>
      <c r="L9" s="1193"/>
      <c r="M9" s="1193"/>
      <c r="N9" s="1193"/>
      <c r="O9" s="1193"/>
      <c r="P9" s="1193"/>
      <c r="Q9" s="1193"/>
      <c r="R9" s="1193"/>
      <c r="S9" s="1193"/>
      <c r="T9" s="1193"/>
      <c r="U9" s="1193"/>
      <c r="V9" s="1193"/>
    </row>
    <row r="10" spans="1:23" ht="15" customHeight="1" x14ac:dyDescent="0.2">
      <c r="A10" s="1193"/>
      <c r="B10" s="1193"/>
      <c r="C10" s="1193"/>
      <c r="D10" s="1193"/>
      <c r="E10" s="1193"/>
      <c r="F10" s="1193"/>
      <c r="G10" s="1193"/>
      <c r="H10" s="1193"/>
      <c r="I10" s="1193"/>
      <c r="J10" s="1193"/>
      <c r="K10" s="1193"/>
      <c r="L10" s="1193"/>
      <c r="M10" s="1193"/>
      <c r="N10" s="1193"/>
      <c r="O10" s="1193"/>
      <c r="P10" s="1193"/>
      <c r="Q10" s="1193"/>
      <c r="R10" s="1193"/>
      <c r="S10" s="1193"/>
      <c r="T10" s="1193"/>
      <c r="U10" s="1193"/>
      <c r="V10" s="1193"/>
    </row>
    <row r="11" spans="1:23" ht="15" customHeight="1" x14ac:dyDescent="0.2">
      <c r="A11" s="1193"/>
      <c r="B11" s="1193"/>
      <c r="C11" s="1193"/>
      <c r="D11" s="1193"/>
      <c r="E11" s="1193"/>
      <c r="F11" s="1193"/>
      <c r="G11" s="1193"/>
      <c r="H11" s="1193"/>
      <c r="I11" s="1193"/>
      <c r="J11" s="1193"/>
      <c r="K11" s="1193"/>
      <c r="L11" s="1193"/>
      <c r="M11" s="1193"/>
      <c r="N11" s="1193"/>
      <c r="O11" s="1193"/>
      <c r="P11" s="1193"/>
      <c r="Q11" s="1193"/>
      <c r="R11" s="1193"/>
      <c r="S11" s="1193"/>
      <c r="T11" s="1193"/>
      <c r="U11" s="1193"/>
      <c r="V11" s="1193"/>
    </row>
    <row r="12" spans="1:23" ht="15" customHeight="1" x14ac:dyDescent="0.2">
      <c r="A12" s="498"/>
      <c r="B12" s="498"/>
      <c r="C12" s="498"/>
      <c r="D12" s="498"/>
      <c r="E12" s="498"/>
      <c r="F12" s="498"/>
      <c r="G12" s="498"/>
      <c r="H12" s="498"/>
      <c r="I12" s="498"/>
      <c r="J12" s="498"/>
      <c r="K12" s="498"/>
      <c r="L12" s="498"/>
      <c r="M12" s="498"/>
      <c r="N12" s="498"/>
      <c r="O12" s="498"/>
      <c r="P12" s="498"/>
      <c r="Q12" s="498"/>
      <c r="R12" s="498"/>
      <c r="S12" s="498"/>
      <c r="T12" s="498"/>
      <c r="U12" s="498"/>
      <c r="V12" s="498"/>
    </row>
    <row r="13" spans="1:23" ht="12.75" customHeight="1" x14ac:dyDescent="0.2">
      <c r="A13" s="14"/>
      <c r="B13" s="14"/>
      <c r="C13" s="14"/>
      <c r="D13" s="14"/>
      <c r="E13" s="14"/>
      <c r="F13" s="14"/>
      <c r="G13" s="14"/>
      <c r="H13" s="14"/>
      <c r="I13" s="14"/>
      <c r="J13" s="14"/>
      <c r="K13" s="14"/>
      <c r="L13" s="14"/>
      <c r="M13" s="14"/>
      <c r="N13" s="14"/>
      <c r="O13" s="14"/>
      <c r="P13" s="14"/>
      <c r="Q13" s="14"/>
      <c r="R13" s="14"/>
    </row>
    <row r="14" spans="1:23" ht="12.75" customHeight="1" x14ac:dyDescent="0.2"/>
    <row r="15" spans="1:23" ht="12.75" customHeight="1" x14ac:dyDescent="0.2"/>
    <row r="16" spans="1:23"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sheetData>
  <sheetProtection insertRows="0" deleteRows="0" sort="0" autoFilter="0"/>
  <mergeCells count="10">
    <mergeCell ref="A7:V7"/>
    <mergeCell ref="A8:V11"/>
    <mergeCell ref="A1:P1"/>
    <mergeCell ref="A2:P2"/>
    <mergeCell ref="A3:P3"/>
    <mergeCell ref="A4:P4"/>
    <mergeCell ref="Q1:W1"/>
    <mergeCell ref="Q2:W2"/>
    <mergeCell ref="Q3:W3"/>
    <mergeCell ref="Q4:W4"/>
  </mergeCells>
  <pageMargins left="0.70866141732283472" right="0.70866141732283472" top="0.74803149606299213" bottom="0.74803149606299213" header="0.31496062992125984" footer="0.31496062992125984"/>
  <pageSetup paperSize="8" orientation="landscape" r:id="rId1"/>
  <headerFooter>
    <oddHeader xml:space="preserve">&amp;R27 August 2014
</oddHeader>
    <oddFooter>&amp;L&amp;F&amp;C&amp;A&amp;R&amp;P/&amp;N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W471"/>
  <sheetViews>
    <sheetView topLeftCell="A5" zoomScale="70" zoomScaleNormal="70" zoomScaleSheetLayoutView="80" workbookViewId="0">
      <pane xSplit="4" ySplit="9" topLeftCell="E14" activePane="bottomRight" state="frozen"/>
      <selection activeCell="A5" sqref="A5"/>
      <selection pane="topRight" activeCell="E5" sqref="E5"/>
      <selection pane="bottomLeft" activeCell="A14" sqref="A14"/>
      <selection pane="bottomRight" activeCell="M28" sqref="M28"/>
    </sheetView>
  </sheetViews>
  <sheetFormatPr defaultColWidth="8.85546875" defaultRowHeight="12.75" outlineLevelRow="1" x14ac:dyDescent="0.2"/>
  <cols>
    <col min="1" max="1" width="11" customWidth="1"/>
    <col min="2" max="2" width="6.42578125" customWidth="1"/>
    <col min="3" max="3" width="22.7109375" customWidth="1"/>
    <col min="4" max="4" width="15.5703125" customWidth="1"/>
    <col min="5" max="5" width="17.28515625" customWidth="1"/>
    <col min="6" max="6" width="12.85546875" customWidth="1"/>
    <col min="7" max="7" width="37.28515625" customWidth="1"/>
    <col min="8" max="8" width="13.7109375" customWidth="1"/>
    <col min="9" max="9" width="10.5703125" customWidth="1"/>
    <col min="10" max="10" width="11.28515625" customWidth="1"/>
    <col min="11" max="11" width="9.5703125" customWidth="1"/>
    <col min="12" max="12" width="13.7109375" customWidth="1"/>
    <col min="13" max="14" width="10.140625" customWidth="1"/>
    <col min="15" max="15" width="9.85546875" customWidth="1"/>
    <col min="16" max="16" width="8" customWidth="1"/>
    <col min="17" max="17" width="10" customWidth="1"/>
    <col min="18" max="18" width="11.85546875" customWidth="1"/>
    <col min="19" max="19" width="9.42578125" customWidth="1"/>
    <col min="20" max="20" width="15.140625" customWidth="1"/>
    <col min="21" max="21" width="12.140625" customWidth="1"/>
    <col min="22" max="22" width="7.85546875" customWidth="1"/>
    <col min="23" max="23" width="9.140625" hidden="1" customWidth="1"/>
  </cols>
  <sheetData>
    <row r="1" spans="1:23" ht="27" hidden="1" customHeight="1" outlineLevel="1" x14ac:dyDescent="0.2">
      <c r="A1" s="1186" t="s">
        <v>4145</v>
      </c>
      <c r="B1" s="1187"/>
      <c r="C1" s="1187"/>
      <c r="D1" s="1187"/>
      <c r="E1" s="1187"/>
      <c r="F1" s="1187"/>
      <c r="G1" s="1187"/>
      <c r="H1" s="1187"/>
      <c r="I1" s="1187"/>
      <c r="J1" s="1187"/>
      <c r="K1" s="1187"/>
      <c r="L1" s="1187"/>
      <c r="M1" s="1187"/>
      <c r="N1" s="1187"/>
      <c r="O1" s="1187"/>
      <c r="P1" s="1194"/>
      <c r="Q1" s="1154" t="s">
        <v>4128</v>
      </c>
      <c r="R1" s="1155"/>
      <c r="S1" s="1155"/>
      <c r="T1" s="1155"/>
      <c r="U1" s="1155"/>
      <c r="V1" s="1155"/>
      <c r="W1" s="1156"/>
    </row>
    <row r="2" spans="1:23" ht="29.25" hidden="1" customHeight="1" outlineLevel="1" x14ac:dyDescent="0.2">
      <c r="A2" s="1188" t="s">
        <v>4146</v>
      </c>
      <c r="B2" s="1189"/>
      <c r="C2" s="1189"/>
      <c r="D2" s="1189"/>
      <c r="E2" s="1189"/>
      <c r="F2" s="1189"/>
      <c r="G2" s="1189"/>
      <c r="H2" s="1189"/>
      <c r="I2" s="1189"/>
      <c r="J2" s="1189"/>
      <c r="K2" s="1189"/>
      <c r="L2" s="1189"/>
      <c r="M2" s="1189"/>
      <c r="N2" s="1189"/>
      <c r="O2" s="1189"/>
      <c r="P2" s="1195"/>
      <c r="Q2" s="1157" t="s">
        <v>4129</v>
      </c>
      <c r="R2" s="1158"/>
      <c r="S2" s="1158"/>
      <c r="T2" s="1158"/>
      <c r="U2" s="1158"/>
      <c r="V2" s="1158"/>
      <c r="W2" s="1159"/>
    </row>
    <row r="3" spans="1:23" ht="24.75" hidden="1" customHeight="1" outlineLevel="1" x14ac:dyDescent="0.2">
      <c r="A3" s="1188" t="s">
        <v>4147</v>
      </c>
      <c r="B3" s="1189"/>
      <c r="C3" s="1189"/>
      <c r="D3" s="1189"/>
      <c r="E3" s="1189"/>
      <c r="F3" s="1189"/>
      <c r="G3" s="1189"/>
      <c r="H3" s="1189"/>
      <c r="I3" s="1189"/>
      <c r="J3" s="1189"/>
      <c r="K3" s="1189"/>
      <c r="L3" s="1189"/>
      <c r="M3" s="1189"/>
      <c r="N3" s="1189"/>
      <c r="O3" s="1189"/>
      <c r="P3" s="1195"/>
      <c r="Q3" s="1157" t="s">
        <v>4130</v>
      </c>
      <c r="R3" s="1158"/>
      <c r="S3" s="1158"/>
      <c r="T3" s="1158"/>
      <c r="U3" s="1158" t="s">
        <v>3661</v>
      </c>
      <c r="V3" s="1158"/>
      <c r="W3" s="1159"/>
    </row>
    <row r="4" spans="1:23" ht="29.25" hidden="1" customHeight="1" outlineLevel="1" thickBot="1" x14ac:dyDescent="0.25">
      <c r="A4" s="1190" t="s">
        <v>4148</v>
      </c>
      <c r="B4" s="1191"/>
      <c r="C4" s="1191"/>
      <c r="D4" s="1191"/>
      <c r="E4" s="1191"/>
      <c r="F4" s="1191"/>
      <c r="G4" s="1191"/>
      <c r="H4" s="1191"/>
      <c r="I4" s="1191"/>
      <c r="J4" s="1191"/>
      <c r="K4" s="1191"/>
      <c r="L4" s="1191"/>
      <c r="M4" s="1191"/>
      <c r="N4" s="1191"/>
      <c r="O4" s="1191"/>
      <c r="P4" s="1196"/>
      <c r="Q4" s="1160" t="s">
        <v>4131</v>
      </c>
      <c r="R4" s="1161"/>
      <c r="S4" s="1161"/>
      <c r="T4" s="1161"/>
      <c r="U4" s="1161"/>
      <c r="V4" s="1161"/>
      <c r="W4" s="1162"/>
    </row>
    <row r="5" spans="1:23" ht="18" collapsed="1" x14ac:dyDescent="0.25">
      <c r="A5" s="366" t="str">
        <f ca="1">Translations!A113</f>
        <v>Note that this information should be submitted using the online portal</v>
      </c>
    </row>
    <row r="6" spans="1:23" ht="21.75" customHeight="1" x14ac:dyDescent="0.2">
      <c r="A6" s="1192" t="str">
        <f ca="1">Translations!A101</f>
        <v>PLEASE PROVIDE COST ASSUMPTIONS FOR BUDGET HERE</v>
      </c>
      <c r="B6" s="1192"/>
      <c r="C6" s="1192"/>
      <c r="D6" s="1192"/>
      <c r="E6" s="1192"/>
      <c r="F6" s="1192"/>
      <c r="G6" s="1192"/>
      <c r="H6" s="1192"/>
      <c r="I6" s="1192"/>
      <c r="J6" s="1192"/>
      <c r="K6" s="1192"/>
      <c r="L6" s="1192"/>
      <c r="M6" s="1192"/>
      <c r="N6" s="1192"/>
      <c r="O6" s="1192"/>
      <c r="P6" s="1192"/>
      <c r="Q6" s="1192"/>
      <c r="R6" s="1192"/>
      <c r="S6" s="1192"/>
      <c r="T6" s="1192"/>
      <c r="U6" s="1192"/>
      <c r="V6" s="1192"/>
    </row>
    <row r="7" spans="1:23" ht="15" hidden="1" customHeight="1" outlineLevel="1" x14ac:dyDescent="0.2">
      <c r="A7" s="1193" t="str">
        <f ca="1">Translations!A102</f>
        <v>It is not compulsory to provide detailed cost assumptions for the budget, however providing additional information may help to reach a common understanding and agreement between the Principal Recipient and the Global Fund Secretariat and speed up the negotiation process.</v>
      </c>
      <c r="B7" s="1193"/>
      <c r="C7" s="1193"/>
      <c r="D7" s="1193"/>
      <c r="E7" s="1193"/>
      <c r="F7" s="1193"/>
      <c r="G7" s="1193"/>
      <c r="H7" s="1193"/>
      <c r="I7" s="1193"/>
      <c r="J7" s="1193"/>
      <c r="K7" s="1193"/>
      <c r="L7" s="1193"/>
      <c r="M7" s="1193"/>
      <c r="N7" s="1193"/>
      <c r="O7" s="1193"/>
      <c r="P7" s="1193"/>
      <c r="Q7" s="1193"/>
      <c r="R7" s="1193"/>
      <c r="S7" s="1193"/>
      <c r="T7" s="1193"/>
      <c r="U7" s="1193"/>
      <c r="V7" s="1193"/>
    </row>
    <row r="8" spans="1:23" ht="15" hidden="1" customHeight="1" outlineLevel="1" x14ac:dyDescent="0.2">
      <c r="A8" s="1193"/>
      <c r="B8" s="1193"/>
      <c r="C8" s="1193"/>
      <c r="D8" s="1193"/>
      <c r="E8" s="1193"/>
      <c r="F8" s="1193"/>
      <c r="G8" s="1193"/>
      <c r="H8" s="1193"/>
      <c r="I8" s="1193"/>
      <c r="J8" s="1193"/>
      <c r="K8" s="1193"/>
      <c r="L8" s="1193"/>
      <c r="M8" s="1193"/>
      <c r="N8" s="1193"/>
      <c r="O8" s="1193"/>
      <c r="P8" s="1193"/>
      <c r="Q8" s="1193"/>
      <c r="R8" s="1193"/>
      <c r="S8" s="1193"/>
      <c r="T8" s="1193"/>
      <c r="U8" s="1193"/>
      <c r="V8" s="1193"/>
    </row>
    <row r="9" spans="1:23" ht="15" hidden="1" customHeight="1" outlineLevel="1" x14ac:dyDescent="0.2">
      <c r="A9" s="1193"/>
      <c r="B9" s="1193"/>
      <c r="C9" s="1193"/>
      <c r="D9" s="1193"/>
      <c r="E9" s="1193"/>
      <c r="F9" s="1193"/>
      <c r="G9" s="1193"/>
      <c r="H9" s="1193"/>
      <c r="I9" s="1193"/>
      <c r="J9" s="1193"/>
      <c r="K9" s="1193"/>
      <c r="L9" s="1193"/>
      <c r="M9" s="1193"/>
      <c r="N9" s="1193"/>
      <c r="O9" s="1193"/>
      <c r="P9" s="1193"/>
      <c r="Q9" s="1193"/>
      <c r="R9" s="1193"/>
      <c r="S9" s="1193"/>
      <c r="T9" s="1193"/>
      <c r="U9" s="1193"/>
      <c r="V9" s="1193"/>
    </row>
    <row r="10" spans="1:23" ht="15" hidden="1" customHeight="1" outlineLevel="1" x14ac:dyDescent="0.2">
      <c r="A10" s="1193"/>
      <c r="B10" s="1193"/>
      <c r="C10" s="1193"/>
      <c r="D10" s="1193"/>
      <c r="E10" s="1193"/>
      <c r="F10" s="1193"/>
      <c r="G10" s="1193"/>
      <c r="H10" s="1193"/>
      <c r="I10" s="1193"/>
      <c r="J10" s="1193"/>
      <c r="K10" s="1193"/>
      <c r="L10" s="1193"/>
      <c r="M10" s="1193"/>
      <c r="N10" s="1193"/>
      <c r="O10" s="1193"/>
      <c r="P10" s="1193"/>
      <c r="Q10" s="1193"/>
      <c r="R10" s="1193"/>
      <c r="S10" s="1193"/>
      <c r="T10" s="1193"/>
      <c r="U10" s="1193"/>
      <c r="V10" s="1193"/>
    </row>
    <row r="11" spans="1:23" ht="12.75" customHeight="1" collapsed="1" x14ac:dyDescent="0.2">
      <c r="A11" s="14"/>
      <c r="B11" s="14"/>
      <c r="C11" s="14"/>
      <c r="D11" s="14"/>
      <c r="E11" s="14"/>
      <c r="F11" s="14"/>
      <c r="G11" s="14"/>
      <c r="H11" s="14"/>
      <c r="I11" s="14"/>
      <c r="J11" s="14"/>
      <c r="K11" s="14"/>
      <c r="L11" s="14"/>
      <c r="M11" s="14"/>
      <c r="N11" s="14"/>
      <c r="O11" s="14"/>
      <c r="P11" s="14"/>
      <c r="Q11" s="14"/>
      <c r="R11" s="14"/>
      <c r="U11" s="1348">
        <v>3054436.7631825395</v>
      </c>
    </row>
    <row r="12" spans="1:23" ht="38.25" x14ac:dyDescent="0.2">
      <c r="A12" s="630" t="s">
        <v>3314</v>
      </c>
      <c r="B12" s="630"/>
      <c r="C12" s="630"/>
      <c r="D12" s="630"/>
      <c r="E12" s="631"/>
      <c r="F12" s="631"/>
      <c r="G12" s="632"/>
      <c r="H12" s="631"/>
      <c r="I12" s="631"/>
      <c r="J12" s="631"/>
      <c r="K12" s="631"/>
      <c r="L12" s="639" t="s">
        <v>4190</v>
      </c>
      <c r="M12" s="651" t="s">
        <v>4191</v>
      </c>
      <c r="N12" s="651" t="s">
        <v>4192</v>
      </c>
      <c r="O12" s="639" t="s">
        <v>4190</v>
      </c>
      <c r="P12" s="651" t="s">
        <v>4191</v>
      </c>
      <c r="Q12" s="651" t="s">
        <v>4192</v>
      </c>
      <c r="R12" s="639" t="s">
        <v>4190</v>
      </c>
      <c r="S12" s="651" t="s">
        <v>4191</v>
      </c>
      <c r="T12" s="651" t="s">
        <v>4192</v>
      </c>
      <c r="U12" s="634">
        <f>SUM($U$14:$U$220)</f>
        <v>3054436.7631825395</v>
      </c>
    </row>
    <row r="13" spans="1:23" ht="12.75" customHeight="1" x14ac:dyDescent="0.2">
      <c r="A13" s="630" t="s">
        <v>1346</v>
      </c>
      <c r="B13" s="630" t="s">
        <v>4193</v>
      </c>
      <c r="C13" s="630" t="s">
        <v>820</v>
      </c>
      <c r="D13" s="630" t="s">
        <v>1344</v>
      </c>
      <c r="E13" s="631" t="s">
        <v>4194</v>
      </c>
      <c r="F13" s="630" t="s">
        <v>4195</v>
      </c>
      <c r="G13" s="635" t="s">
        <v>2499</v>
      </c>
      <c r="H13" s="630" t="s">
        <v>4196</v>
      </c>
      <c r="I13" s="630" t="s">
        <v>4197</v>
      </c>
      <c r="J13" s="630" t="s">
        <v>4198</v>
      </c>
      <c r="K13" s="633" t="s">
        <v>4199</v>
      </c>
      <c r="L13" s="636" t="s">
        <v>4200</v>
      </c>
      <c r="M13" s="636" t="s">
        <v>4201</v>
      </c>
      <c r="N13" s="636" t="s">
        <v>4202</v>
      </c>
      <c r="O13" s="637" t="s">
        <v>4203</v>
      </c>
      <c r="P13" s="637" t="s">
        <v>4204</v>
      </c>
      <c r="Q13" s="637" t="s">
        <v>4205</v>
      </c>
      <c r="R13" s="638" t="s">
        <v>4206</v>
      </c>
      <c r="S13" s="638" t="s">
        <v>4206</v>
      </c>
      <c r="T13" s="638" t="s">
        <v>4206</v>
      </c>
      <c r="U13" s="639" t="s">
        <v>3318</v>
      </c>
    </row>
    <row r="14" spans="1:23" s="650" customFormat="1" ht="12.75" customHeight="1" x14ac:dyDescent="0.2">
      <c r="A14" s="640" t="s">
        <v>3314</v>
      </c>
      <c r="B14" s="640"/>
      <c r="C14" s="640" t="s">
        <v>3309</v>
      </c>
      <c r="D14" s="641" t="s">
        <v>3410</v>
      </c>
      <c r="E14" s="642" t="s">
        <v>4207</v>
      </c>
      <c r="F14" s="641"/>
      <c r="G14" s="640" t="s">
        <v>4208</v>
      </c>
      <c r="H14" s="640" t="s">
        <v>4209</v>
      </c>
      <c r="I14" s="640" t="s">
        <v>4210</v>
      </c>
      <c r="J14" s="640" t="s">
        <v>4211</v>
      </c>
      <c r="K14" s="643"/>
      <c r="L14" s="1349">
        <f>1000*1.085</f>
        <v>1085</v>
      </c>
      <c r="M14" s="643">
        <f>L14</f>
        <v>1085</v>
      </c>
      <c r="N14" s="643">
        <f>M14</f>
        <v>1085</v>
      </c>
      <c r="O14" s="644">
        <v>6</v>
      </c>
      <c r="P14" s="644">
        <v>12</v>
      </c>
      <c r="Q14" s="644">
        <v>12</v>
      </c>
      <c r="R14" s="645">
        <f>L14*O14</f>
        <v>6510</v>
      </c>
      <c r="S14" s="645">
        <f t="shared" ref="S14:T14" si="0">M14*P14</f>
        <v>13020</v>
      </c>
      <c r="T14" s="645">
        <f t="shared" si="0"/>
        <v>13020</v>
      </c>
      <c r="U14" s="645">
        <f>SUM(R14:T14)</f>
        <v>32550</v>
      </c>
    </row>
    <row r="15" spans="1:23" s="650" customFormat="1" ht="12.75" customHeight="1" x14ac:dyDescent="0.2">
      <c r="A15" s="640" t="s">
        <v>3314</v>
      </c>
      <c r="B15" s="640"/>
      <c r="C15" s="640" t="s">
        <v>3309</v>
      </c>
      <c r="D15" s="641" t="s">
        <v>3410</v>
      </c>
      <c r="E15" s="642" t="s">
        <v>4207</v>
      </c>
      <c r="F15" s="641"/>
      <c r="G15" s="640" t="s">
        <v>4212</v>
      </c>
      <c r="H15" s="640" t="s">
        <v>4213</v>
      </c>
      <c r="I15" s="640" t="s">
        <v>4210</v>
      </c>
      <c r="J15" s="640" t="s">
        <v>4211</v>
      </c>
      <c r="K15" s="643"/>
      <c r="L15" s="1349">
        <f>450*1.085</f>
        <v>488.25</v>
      </c>
      <c r="M15" s="643">
        <f t="shared" ref="M15:N15" si="1">L15</f>
        <v>488.25</v>
      </c>
      <c r="N15" s="643">
        <f t="shared" si="1"/>
        <v>488.25</v>
      </c>
      <c r="O15" s="644">
        <v>24</v>
      </c>
      <c r="P15" s="644">
        <v>48</v>
      </c>
      <c r="Q15" s="644">
        <v>48</v>
      </c>
      <c r="R15" s="645">
        <v>11718</v>
      </c>
      <c r="S15" s="645">
        <v>23436</v>
      </c>
      <c r="T15" s="645">
        <v>23436</v>
      </c>
      <c r="U15" s="645">
        <v>58590</v>
      </c>
    </row>
    <row r="16" spans="1:23" s="650" customFormat="1" ht="12.75" customHeight="1" x14ac:dyDescent="0.2">
      <c r="A16" s="640" t="s">
        <v>3314</v>
      </c>
      <c r="B16" s="640"/>
      <c r="C16" s="640" t="s">
        <v>3309</v>
      </c>
      <c r="D16" s="641" t="s">
        <v>3410</v>
      </c>
      <c r="E16" s="642" t="s">
        <v>4207</v>
      </c>
      <c r="F16" s="641"/>
      <c r="G16" s="640" t="s">
        <v>4214</v>
      </c>
      <c r="H16" s="640" t="s">
        <v>4213</v>
      </c>
      <c r="I16" s="640" t="s">
        <v>4210</v>
      </c>
      <c r="J16" s="640" t="s">
        <v>4211</v>
      </c>
      <c r="K16" s="643"/>
      <c r="L16" s="1349">
        <f>220*1.085</f>
        <v>238.7</v>
      </c>
      <c r="M16" s="643">
        <f t="shared" ref="M16:N16" si="2">L16</f>
        <v>238.7</v>
      </c>
      <c r="N16" s="643">
        <f t="shared" si="2"/>
        <v>238.7</v>
      </c>
      <c r="O16" s="644">
        <v>24</v>
      </c>
      <c r="P16" s="644">
        <v>48</v>
      </c>
      <c r="Q16" s="644">
        <v>48</v>
      </c>
      <c r="R16" s="645">
        <v>5728.7999999999993</v>
      </c>
      <c r="S16" s="645">
        <v>11457.599999999999</v>
      </c>
      <c r="T16" s="645">
        <v>11457.599999999999</v>
      </c>
      <c r="U16" s="645">
        <v>28643.999999999996</v>
      </c>
    </row>
    <row r="17" spans="1:21" s="650" customFormat="1" ht="12.75" customHeight="1" x14ac:dyDescent="0.2">
      <c r="A17" s="640" t="s">
        <v>3314</v>
      </c>
      <c r="B17" s="640"/>
      <c r="C17" s="640" t="s">
        <v>3309</v>
      </c>
      <c r="D17" s="641" t="s">
        <v>3410</v>
      </c>
      <c r="E17" s="642" t="s">
        <v>4207</v>
      </c>
      <c r="F17" s="641"/>
      <c r="G17" s="640" t="s">
        <v>4215</v>
      </c>
      <c r="H17" s="640" t="s">
        <v>4213</v>
      </c>
      <c r="I17" s="640" t="s">
        <v>4210</v>
      </c>
      <c r="J17" s="640" t="s">
        <v>4211</v>
      </c>
      <c r="K17" s="643"/>
      <c r="L17" s="1349">
        <f>150*1.085</f>
        <v>162.75</v>
      </c>
      <c r="M17" s="643">
        <f t="shared" ref="M17:N17" si="3">L17</f>
        <v>162.75</v>
      </c>
      <c r="N17" s="643">
        <f t="shared" si="3"/>
        <v>162.75</v>
      </c>
      <c r="O17" s="644">
        <v>24</v>
      </c>
      <c r="P17" s="644">
        <v>48</v>
      </c>
      <c r="Q17" s="644">
        <v>48</v>
      </c>
      <c r="R17" s="645">
        <v>3906</v>
      </c>
      <c r="S17" s="645">
        <v>7812</v>
      </c>
      <c r="T17" s="645">
        <v>7812</v>
      </c>
      <c r="U17" s="645">
        <v>19530</v>
      </c>
    </row>
    <row r="18" spans="1:21" s="650" customFormat="1" ht="12.75" customHeight="1" x14ac:dyDescent="0.2">
      <c r="A18" s="640" t="s">
        <v>3314</v>
      </c>
      <c r="B18" s="640"/>
      <c r="C18" s="640" t="s">
        <v>3309</v>
      </c>
      <c r="D18" s="641" t="s">
        <v>3410</v>
      </c>
      <c r="E18" s="642" t="s">
        <v>4207</v>
      </c>
      <c r="F18" s="641"/>
      <c r="G18" s="640" t="s">
        <v>4216</v>
      </c>
      <c r="H18" s="640" t="s">
        <v>4213</v>
      </c>
      <c r="I18" s="640" t="s">
        <v>4210</v>
      </c>
      <c r="J18" s="640" t="s">
        <v>4211</v>
      </c>
      <c r="K18" s="643"/>
      <c r="L18" s="1349">
        <f>350*1.085/2</f>
        <v>189.875</v>
      </c>
      <c r="M18" s="643">
        <f t="shared" ref="M18:N18" si="4">L18</f>
        <v>189.875</v>
      </c>
      <c r="N18" s="643">
        <f t="shared" si="4"/>
        <v>189.875</v>
      </c>
      <c r="O18" s="644">
        <v>18</v>
      </c>
      <c r="P18" s="644">
        <v>36</v>
      </c>
      <c r="Q18" s="644">
        <v>36</v>
      </c>
      <c r="R18" s="645">
        <v>3417.75</v>
      </c>
      <c r="S18" s="645">
        <v>6835.5</v>
      </c>
      <c r="T18" s="645">
        <v>6835.5</v>
      </c>
      <c r="U18" s="645">
        <v>17088.75</v>
      </c>
    </row>
    <row r="19" spans="1:21" s="650" customFormat="1" ht="12.75" customHeight="1" x14ac:dyDescent="0.2">
      <c r="A19" s="640" t="s">
        <v>3314</v>
      </c>
      <c r="B19" s="640"/>
      <c r="C19" s="640" t="s">
        <v>3309</v>
      </c>
      <c r="D19" s="641" t="s">
        <v>3410</v>
      </c>
      <c r="E19" s="642" t="s">
        <v>4207</v>
      </c>
      <c r="F19" s="641"/>
      <c r="G19" s="640" t="s">
        <v>4217</v>
      </c>
      <c r="H19" s="640" t="s">
        <v>4213</v>
      </c>
      <c r="I19" s="640" t="s">
        <v>4210</v>
      </c>
      <c r="J19" s="640" t="s">
        <v>4211</v>
      </c>
      <c r="K19" s="643"/>
      <c r="L19" s="1349">
        <f>(350+350+450)/3*1.05</f>
        <v>402.5</v>
      </c>
      <c r="M19" s="643">
        <f t="shared" ref="M19:N19" si="5">L19</f>
        <v>402.5</v>
      </c>
      <c r="N19" s="643">
        <f t="shared" si="5"/>
        <v>402.5</v>
      </c>
      <c r="O19" s="644">
        <v>18</v>
      </c>
      <c r="P19" s="644">
        <v>36</v>
      </c>
      <c r="Q19" s="644">
        <v>36</v>
      </c>
      <c r="R19" s="645">
        <v>7245</v>
      </c>
      <c r="S19" s="645">
        <v>14490</v>
      </c>
      <c r="T19" s="645">
        <v>14490</v>
      </c>
      <c r="U19" s="645">
        <v>36225</v>
      </c>
    </row>
    <row r="20" spans="1:21" s="650" customFormat="1" ht="12.75" customHeight="1" x14ac:dyDescent="0.2">
      <c r="A20" s="640" t="s">
        <v>3314</v>
      </c>
      <c r="B20" s="640"/>
      <c r="C20" s="640" t="s">
        <v>3309</v>
      </c>
      <c r="D20" s="641" t="s">
        <v>3410</v>
      </c>
      <c r="E20" s="642" t="s">
        <v>4207</v>
      </c>
      <c r="F20" s="641"/>
      <c r="G20" s="640" t="s">
        <v>4218</v>
      </c>
      <c r="H20" s="640" t="s">
        <v>4213</v>
      </c>
      <c r="I20" s="640" t="s">
        <v>4210</v>
      </c>
      <c r="J20" s="640" t="s">
        <v>4211</v>
      </c>
      <c r="K20" s="643"/>
      <c r="L20" s="1349">
        <f>450*1.085</f>
        <v>488.25</v>
      </c>
      <c r="M20" s="643">
        <f t="shared" ref="M20:N20" si="6">L20</f>
        <v>488.25</v>
      </c>
      <c r="N20" s="643">
        <f t="shared" si="6"/>
        <v>488.25</v>
      </c>
      <c r="O20" s="644">
        <v>18</v>
      </c>
      <c r="P20" s="644">
        <v>36</v>
      </c>
      <c r="Q20" s="644">
        <v>36</v>
      </c>
      <c r="R20" s="645">
        <v>8788.5</v>
      </c>
      <c r="S20" s="645">
        <v>17577</v>
      </c>
      <c r="T20" s="645">
        <v>17577</v>
      </c>
      <c r="U20" s="645">
        <v>43942.5</v>
      </c>
    </row>
    <row r="21" spans="1:21" s="650" customFormat="1" ht="12.75" customHeight="1" x14ac:dyDescent="0.2">
      <c r="A21" s="640" t="s">
        <v>3314</v>
      </c>
      <c r="B21" s="640"/>
      <c r="C21" s="640" t="s">
        <v>3309</v>
      </c>
      <c r="D21" s="641" t="s">
        <v>3410</v>
      </c>
      <c r="E21" s="642" t="s">
        <v>4207</v>
      </c>
      <c r="F21" s="641"/>
      <c r="G21" s="640" t="s">
        <v>4219</v>
      </c>
      <c r="H21" s="640" t="s">
        <v>4209</v>
      </c>
      <c r="I21" s="640" t="s">
        <v>4210</v>
      </c>
      <c r="J21" s="640" t="s">
        <v>4211</v>
      </c>
      <c r="K21" s="643"/>
      <c r="L21" s="1349">
        <f>(750*1.085+600*1.085*2)/3</f>
        <v>705.25</v>
      </c>
      <c r="M21" s="643">
        <f t="shared" ref="M21:N21" si="7">L21</f>
        <v>705.25</v>
      </c>
      <c r="N21" s="643">
        <f t="shared" si="7"/>
        <v>705.25</v>
      </c>
      <c r="O21" s="644">
        <v>18</v>
      </c>
      <c r="P21" s="644">
        <v>36</v>
      </c>
      <c r="Q21" s="644">
        <v>36</v>
      </c>
      <c r="R21" s="645">
        <v>12694.5</v>
      </c>
      <c r="S21" s="645">
        <v>25389</v>
      </c>
      <c r="T21" s="645">
        <v>25389</v>
      </c>
      <c r="U21" s="645">
        <v>63472.5</v>
      </c>
    </row>
    <row r="22" spans="1:21" s="650" customFormat="1" ht="12.75" customHeight="1" x14ac:dyDescent="0.2">
      <c r="A22" s="640" t="s">
        <v>3314</v>
      </c>
      <c r="B22" s="640"/>
      <c r="C22" s="640" t="s">
        <v>3309</v>
      </c>
      <c r="D22" s="641" t="s">
        <v>3410</v>
      </c>
      <c r="E22" s="642" t="s">
        <v>4207</v>
      </c>
      <c r="F22" s="641"/>
      <c r="G22" s="640" t="s">
        <v>4220</v>
      </c>
      <c r="H22" s="640" t="s">
        <v>4209</v>
      </c>
      <c r="I22" s="640" t="s">
        <v>4210</v>
      </c>
      <c r="J22" s="640" t="s">
        <v>4211</v>
      </c>
      <c r="K22" s="643"/>
      <c r="L22" s="1349">
        <f>600*1.085</f>
        <v>651</v>
      </c>
      <c r="M22" s="643">
        <f t="shared" ref="M22:N22" si="8">L22</f>
        <v>651</v>
      </c>
      <c r="N22" s="643">
        <f t="shared" si="8"/>
        <v>651</v>
      </c>
      <c r="O22" s="644">
        <v>6</v>
      </c>
      <c r="P22" s="644">
        <v>12</v>
      </c>
      <c r="Q22" s="644">
        <v>12</v>
      </c>
      <c r="R22" s="645">
        <v>3906</v>
      </c>
      <c r="S22" s="645">
        <v>7812</v>
      </c>
      <c r="T22" s="645">
        <v>7812</v>
      </c>
      <c r="U22" s="645">
        <v>19530</v>
      </c>
    </row>
    <row r="23" spans="1:21" s="650" customFormat="1" ht="12.75" customHeight="1" x14ac:dyDescent="0.2">
      <c r="A23" s="640" t="s">
        <v>3314</v>
      </c>
      <c r="B23" s="640"/>
      <c r="C23" s="640" t="s">
        <v>3309</v>
      </c>
      <c r="D23" s="641" t="s">
        <v>3410</v>
      </c>
      <c r="E23" s="642" t="s">
        <v>4207</v>
      </c>
      <c r="F23" s="641"/>
      <c r="G23" s="640" t="s">
        <v>4221</v>
      </c>
      <c r="H23" s="640" t="s">
        <v>4222</v>
      </c>
      <c r="I23" s="640" t="s">
        <v>4223</v>
      </c>
      <c r="J23" s="640" t="s">
        <v>4224</v>
      </c>
      <c r="K23" s="643"/>
      <c r="L23" s="1350">
        <f>$H$367</f>
        <v>1747.5</v>
      </c>
      <c r="M23" s="643">
        <f>L23</f>
        <v>1747.5</v>
      </c>
      <c r="N23" s="643">
        <f>M23</f>
        <v>1747.5</v>
      </c>
      <c r="O23" s="644"/>
      <c r="P23" s="644">
        <v>1</v>
      </c>
      <c r="Q23" s="644">
        <v>0</v>
      </c>
      <c r="R23" s="645">
        <v>0</v>
      </c>
      <c r="S23" s="645">
        <v>1747.5</v>
      </c>
      <c r="T23" s="645">
        <v>0</v>
      </c>
      <c r="U23" s="645">
        <v>1747.5</v>
      </c>
    </row>
    <row r="24" spans="1:21" s="650" customFormat="1" ht="12.75" customHeight="1" x14ac:dyDescent="0.2">
      <c r="A24" s="640" t="s">
        <v>1346</v>
      </c>
      <c r="B24" s="640"/>
      <c r="C24" s="640" t="s">
        <v>3309</v>
      </c>
      <c r="D24" s="641" t="s">
        <v>3410</v>
      </c>
      <c r="E24" s="642" t="s">
        <v>4207</v>
      </c>
      <c r="F24" s="641"/>
      <c r="G24" s="640" t="s">
        <v>4225</v>
      </c>
      <c r="H24" s="640" t="s">
        <v>4226</v>
      </c>
      <c r="I24" s="640" t="s">
        <v>4227</v>
      </c>
      <c r="J24" s="640" t="s">
        <v>4228</v>
      </c>
      <c r="K24" s="643"/>
      <c r="L24" s="643">
        <v>3.97</v>
      </c>
      <c r="M24" s="643">
        <v>3.97</v>
      </c>
      <c r="N24" s="643">
        <v>3.97</v>
      </c>
      <c r="O24" s="644">
        <v>18</v>
      </c>
      <c r="P24" s="644">
        <v>36</v>
      </c>
      <c r="Q24" s="644">
        <v>36</v>
      </c>
      <c r="R24" s="645">
        <v>71.460000000000008</v>
      </c>
      <c r="S24" s="645">
        <v>142.92000000000002</v>
      </c>
      <c r="T24" s="645">
        <v>142.92000000000002</v>
      </c>
      <c r="U24" s="645">
        <v>357.30000000000007</v>
      </c>
    </row>
    <row r="25" spans="1:21" s="650" customFormat="1" ht="12.75" customHeight="1" x14ac:dyDescent="0.2">
      <c r="A25" s="640" t="s">
        <v>1346</v>
      </c>
      <c r="B25" s="640"/>
      <c r="C25" s="640" t="s">
        <v>3309</v>
      </c>
      <c r="D25" s="641" t="s">
        <v>3410</v>
      </c>
      <c r="E25" s="642" t="s">
        <v>4207</v>
      </c>
      <c r="F25" s="641"/>
      <c r="G25" s="640" t="s">
        <v>4229</v>
      </c>
      <c r="H25" s="640" t="s">
        <v>4226</v>
      </c>
      <c r="I25" s="640" t="s">
        <v>4227</v>
      </c>
      <c r="J25" s="640" t="s">
        <v>4228</v>
      </c>
      <c r="K25" s="644">
        <v>3</v>
      </c>
      <c r="L25" s="643">
        <v>0.2</v>
      </c>
      <c r="M25" s="643">
        <v>0.2</v>
      </c>
      <c r="N25" s="643">
        <v>0.2</v>
      </c>
      <c r="O25" s="644">
        <v>10200</v>
      </c>
      <c r="P25" s="644">
        <v>13500</v>
      </c>
      <c r="Q25" s="644">
        <v>16050</v>
      </c>
      <c r="R25" s="645">
        <v>2040</v>
      </c>
      <c r="S25" s="645">
        <v>2700</v>
      </c>
      <c r="T25" s="645">
        <v>3210</v>
      </c>
      <c r="U25" s="645">
        <v>7950</v>
      </c>
    </row>
    <row r="26" spans="1:21" s="650" customFormat="1" ht="12.75" customHeight="1" x14ac:dyDescent="0.2">
      <c r="A26" s="640" t="s">
        <v>3314</v>
      </c>
      <c r="B26" s="640"/>
      <c r="C26" s="640" t="s">
        <v>3309</v>
      </c>
      <c r="D26" s="641" t="s">
        <v>3413</v>
      </c>
      <c r="E26" s="642" t="s">
        <v>4207</v>
      </c>
      <c r="F26" s="641"/>
      <c r="G26" s="640" t="s">
        <v>4230</v>
      </c>
      <c r="H26" s="640" t="s">
        <v>4231</v>
      </c>
      <c r="I26" s="640" t="s">
        <v>4232</v>
      </c>
      <c r="J26" s="640" t="s">
        <v>4233</v>
      </c>
      <c r="K26" s="643"/>
      <c r="L26" s="643">
        <v>9</v>
      </c>
      <c r="M26" s="643">
        <v>9</v>
      </c>
      <c r="N26" s="643">
        <v>9</v>
      </c>
      <c r="O26" s="644">
        <v>1000</v>
      </c>
      <c r="P26" s="644">
        <v>1500</v>
      </c>
      <c r="Q26" s="644">
        <v>1900</v>
      </c>
      <c r="R26" s="645">
        <v>9000</v>
      </c>
      <c r="S26" s="645">
        <v>13500</v>
      </c>
      <c r="T26" s="645">
        <v>17100</v>
      </c>
      <c r="U26" s="645">
        <v>39600</v>
      </c>
    </row>
    <row r="27" spans="1:21" s="650" customFormat="1" ht="12.75" customHeight="1" x14ac:dyDescent="0.2">
      <c r="A27" s="640" t="s">
        <v>3314</v>
      </c>
      <c r="B27" s="640"/>
      <c r="C27" s="640" t="s">
        <v>3309</v>
      </c>
      <c r="D27" s="641" t="s">
        <v>3413</v>
      </c>
      <c r="E27" s="642" t="s">
        <v>4207</v>
      </c>
      <c r="F27" s="641"/>
      <c r="G27" s="640" t="s">
        <v>4234</v>
      </c>
      <c r="H27" s="640" t="s">
        <v>4235</v>
      </c>
      <c r="I27" s="640" t="s">
        <v>4236</v>
      </c>
      <c r="J27" s="640" t="s">
        <v>4237</v>
      </c>
      <c r="K27" s="643"/>
      <c r="L27" s="643">
        <v>5000</v>
      </c>
      <c r="M27" s="643">
        <v>5000</v>
      </c>
      <c r="N27" s="643">
        <v>5000</v>
      </c>
      <c r="O27" s="644">
        <v>1</v>
      </c>
      <c r="P27" s="644">
        <v>0</v>
      </c>
      <c r="Q27" s="644">
        <v>0</v>
      </c>
      <c r="R27" s="645">
        <v>5000</v>
      </c>
      <c r="S27" s="645">
        <v>0</v>
      </c>
      <c r="T27" s="645">
        <v>0</v>
      </c>
      <c r="U27" s="645">
        <v>5000</v>
      </c>
    </row>
    <row r="28" spans="1:21" s="650" customFormat="1" ht="12.75" customHeight="1" x14ac:dyDescent="0.2">
      <c r="A28" s="640" t="s">
        <v>3314</v>
      </c>
      <c r="B28" s="640"/>
      <c r="C28" s="640" t="s">
        <v>3309</v>
      </c>
      <c r="D28" s="641" t="s">
        <v>3413</v>
      </c>
      <c r="E28" s="642" t="s">
        <v>4207</v>
      </c>
      <c r="F28" s="641"/>
      <c r="G28" s="640" t="s">
        <v>4234</v>
      </c>
      <c r="H28" s="640" t="s">
        <v>4238</v>
      </c>
      <c r="I28" s="640" t="s">
        <v>4223</v>
      </c>
      <c r="J28" s="640" t="s">
        <v>4237</v>
      </c>
      <c r="K28" s="643"/>
      <c r="L28" s="643">
        <v>1577.289</v>
      </c>
      <c r="M28" s="643">
        <v>1577.289</v>
      </c>
      <c r="N28" s="643">
        <v>1577.289</v>
      </c>
      <c r="O28" s="644">
        <v>1</v>
      </c>
      <c r="P28" s="644">
        <v>0</v>
      </c>
      <c r="Q28" s="644">
        <v>0</v>
      </c>
      <c r="R28" s="645">
        <v>1577.289</v>
      </c>
      <c r="S28" s="645">
        <v>0</v>
      </c>
      <c r="T28" s="645">
        <v>0</v>
      </c>
      <c r="U28" s="645">
        <v>1577.289</v>
      </c>
    </row>
    <row r="29" spans="1:21" s="650" customFormat="1" ht="12.75" customHeight="1" x14ac:dyDescent="0.2">
      <c r="A29" s="640" t="s">
        <v>3314</v>
      </c>
      <c r="B29" s="640"/>
      <c r="C29" s="640" t="s">
        <v>3309</v>
      </c>
      <c r="D29" s="641" t="s">
        <v>3413</v>
      </c>
      <c r="E29" s="642" t="s">
        <v>4207</v>
      </c>
      <c r="F29" s="641"/>
      <c r="G29" s="640" t="s">
        <v>4239</v>
      </c>
      <c r="H29" s="640" t="s">
        <v>4222</v>
      </c>
      <c r="I29" s="640" t="s">
        <v>4223</v>
      </c>
      <c r="J29" s="640" t="s">
        <v>4224</v>
      </c>
      <c r="K29" s="643"/>
      <c r="L29" s="1350">
        <f>$H$367</f>
        <v>1747.5</v>
      </c>
      <c r="M29" s="643">
        <f t="shared" ref="M29:N29" si="9">L29</f>
        <v>1747.5</v>
      </c>
      <c r="N29" s="643">
        <f t="shared" si="9"/>
        <v>1747.5</v>
      </c>
      <c r="O29" s="644">
        <v>1</v>
      </c>
      <c r="P29" s="644">
        <v>0</v>
      </c>
      <c r="Q29" s="644">
        <v>0</v>
      </c>
      <c r="R29" s="645">
        <v>1747.5</v>
      </c>
      <c r="S29" s="645">
        <v>0</v>
      </c>
      <c r="T29" s="645">
        <v>0</v>
      </c>
      <c r="U29" s="645">
        <v>1747.5</v>
      </c>
    </row>
    <row r="30" spans="1:21" s="650" customFormat="1" ht="12.75" customHeight="1" x14ac:dyDescent="0.2">
      <c r="A30" s="640" t="s">
        <v>1346</v>
      </c>
      <c r="B30" s="640"/>
      <c r="C30" s="640" t="s">
        <v>3309</v>
      </c>
      <c r="D30" s="641" t="s">
        <v>3413</v>
      </c>
      <c r="E30" s="642" t="s">
        <v>4207</v>
      </c>
      <c r="F30" s="641"/>
      <c r="G30" s="640" t="s">
        <v>4240</v>
      </c>
      <c r="H30" s="640" t="s">
        <v>4222</v>
      </c>
      <c r="I30" s="640" t="s">
        <v>4223</v>
      </c>
      <c r="J30" s="640" t="s">
        <v>4224</v>
      </c>
      <c r="K30" s="643"/>
      <c r="L30" s="1350">
        <f>$H$367</f>
        <v>1747.5</v>
      </c>
      <c r="M30" s="643">
        <f t="shared" ref="M30:N30" si="10">L30</f>
        <v>1747.5</v>
      </c>
      <c r="N30" s="643">
        <f t="shared" si="10"/>
        <v>1747.5</v>
      </c>
      <c r="O30" s="644"/>
      <c r="P30" s="644">
        <v>2</v>
      </c>
      <c r="Q30" s="644">
        <v>0</v>
      </c>
      <c r="R30" s="645">
        <v>0</v>
      </c>
      <c r="S30" s="645">
        <v>3495</v>
      </c>
      <c r="T30" s="645">
        <v>0</v>
      </c>
      <c r="U30" s="645">
        <v>3495</v>
      </c>
    </row>
    <row r="31" spans="1:21" s="650" customFormat="1" ht="12.75" customHeight="1" x14ac:dyDescent="0.2">
      <c r="A31" s="640" t="s">
        <v>1346</v>
      </c>
      <c r="B31" s="640"/>
      <c r="C31" s="640" t="s">
        <v>3309</v>
      </c>
      <c r="D31" s="641" t="s">
        <v>3413</v>
      </c>
      <c r="E31" s="642" t="s">
        <v>4207</v>
      </c>
      <c r="F31" s="641"/>
      <c r="G31" s="640" t="s">
        <v>4241</v>
      </c>
      <c r="H31" s="640" t="s">
        <v>4242</v>
      </c>
      <c r="I31" s="640" t="s">
        <v>4243</v>
      </c>
      <c r="J31" s="640" t="s">
        <v>4244</v>
      </c>
      <c r="K31" s="644">
        <v>1</v>
      </c>
      <c r="L31" s="1347">
        <f>SUMIFS($G$227:$G$239,$C$227:$C$239,$J31)</f>
        <v>0.5</v>
      </c>
      <c r="M31" s="645">
        <v>0.5</v>
      </c>
      <c r="N31" s="645">
        <v>0.5</v>
      </c>
      <c r="O31" s="644"/>
      <c r="P31" s="644">
        <v>4500</v>
      </c>
      <c r="Q31" s="644">
        <v>5350</v>
      </c>
      <c r="R31" s="645">
        <v>0</v>
      </c>
      <c r="S31" s="645">
        <v>2250</v>
      </c>
      <c r="T31" s="645">
        <v>2675</v>
      </c>
      <c r="U31" s="645">
        <v>4925</v>
      </c>
    </row>
    <row r="32" spans="1:21" s="650" customFormat="1" ht="12.75" customHeight="1" x14ac:dyDescent="0.2">
      <c r="A32" s="640" t="s">
        <v>3314</v>
      </c>
      <c r="B32" s="640"/>
      <c r="C32" s="640" t="s">
        <v>3309</v>
      </c>
      <c r="D32" s="641" t="s">
        <v>3262</v>
      </c>
      <c r="E32" s="642" t="s">
        <v>4207</v>
      </c>
      <c r="F32" s="641"/>
      <c r="G32" s="640" t="s">
        <v>4245</v>
      </c>
      <c r="H32" s="640" t="s">
        <v>4246</v>
      </c>
      <c r="I32" s="640" t="s">
        <v>4247</v>
      </c>
      <c r="J32" s="640" t="s">
        <v>4248</v>
      </c>
      <c r="K32" s="643"/>
      <c r="L32" s="643">
        <v>500</v>
      </c>
      <c r="M32" s="643">
        <v>500</v>
      </c>
      <c r="N32" s="643">
        <v>500</v>
      </c>
      <c r="O32" s="644">
        <v>1</v>
      </c>
      <c r="P32" s="644">
        <v>1</v>
      </c>
      <c r="Q32" s="644">
        <v>1</v>
      </c>
      <c r="R32" s="645">
        <v>500</v>
      </c>
      <c r="S32" s="645">
        <v>500</v>
      </c>
      <c r="T32" s="645">
        <v>500</v>
      </c>
      <c r="U32" s="645">
        <v>1500</v>
      </c>
    </row>
    <row r="33" spans="1:21" s="650" customFormat="1" ht="12.75" customHeight="1" x14ac:dyDescent="0.2">
      <c r="A33" s="640" t="s">
        <v>3314</v>
      </c>
      <c r="B33" s="640"/>
      <c r="C33" s="640" t="s">
        <v>3309</v>
      </c>
      <c r="D33" s="641" t="s">
        <v>3410</v>
      </c>
      <c r="E33" s="642" t="s">
        <v>4207</v>
      </c>
      <c r="F33" s="641"/>
      <c r="G33" s="640" t="s">
        <v>4249</v>
      </c>
      <c r="H33" s="640" t="s">
        <v>4250</v>
      </c>
      <c r="I33" s="640" t="s">
        <v>4247</v>
      </c>
      <c r="J33" s="640" t="s">
        <v>4211</v>
      </c>
      <c r="K33" s="643"/>
      <c r="L33" s="643">
        <v>826.66666666666663</v>
      </c>
      <c r="M33" s="643">
        <v>826.66666666666663</v>
      </c>
      <c r="N33" s="643">
        <v>826.66666666666663</v>
      </c>
      <c r="O33" s="644">
        <v>18</v>
      </c>
      <c r="P33" s="644">
        <v>36</v>
      </c>
      <c r="Q33" s="644">
        <v>36</v>
      </c>
      <c r="R33" s="645">
        <v>14880</v>
      </c>
      <c r="S33" s="645">
        <v>29760</v>
      </c>
      <c r="T33" s="645">
        <v>29760</v>
      </c>
      <c r="U33" s="645">
        <v>74400</v>
      </c>
    </row>
    <row r="34" spans="1:21" s="650" customFormat="1" ht="12.75" customHeight="1" x14ac:dyDescent="0.2">
      <c r="A34" s="640" t="s">
        <v>3314</v>
      </c>
      <c r="B34" s="640"/>
      <c r="C34" s="640" t="s">
        <v>3309</v>
      </c>
      <c r="D34" s="641" t="s">
        <v>3410</v>
      </c>
      <c r="E34" s="642" t="s">
        <v>4207</v>
      </c>
      <c r="F34" s="641"/>
      <c r="G34" s="640" t="s">
        <v>4251</v>
      </c>
      <c r="H34" s="640" t="s">
        <v>4250</v>
      </c>
      <c r="I34" s="640" t="s">
        <v>4247</v>
      </c>
      <c r="J34" s="640" t="s">
        <v>4211</v>
      </c>
      <c r="K34" s="643"/>
      <c r="L34" s="643">
        <v>96.666666666666671</v>
      </c>
      <c r="M34" s="643">
        <v>96.666666666666671</v>
      </c>
      <c r="N34" s="643">
        <v>96.666666666666671</v>
      </c>
      <c r="O34" s="644">
        <v>18</v>
      </c>
      <c r="P34" s="644">
        <v>36</v>
      </c>
      <c r="Q34" s="644">
        <v>36</v>
      </c>
      <c r="R34" s="645">
        <v>1740</v>
      </c>
      <c r="S34" s="645">
        <v>3480</v>
      </c>
      <c r="T34" s="645">
        <v>3480</v>
      </c>
      <c r="U34" s="645">
        <v>8700</v>
      </c>
    </row>
    <row r="35" spans="1:21" s="650" customFormat="1" ht="12.75" customHeight="1" x14ac:dyDescent="0.2">
      <c r="A35" s="640" t="s">
        <v>3314</v>
      </c>
      <c r="B35" s="640"/>
      <c r="C35" s="640" t="s">
        <v>3309</v>
      </c>
      <c r="D35" s="641" t="s">
        <v>3410</v>
      </c>
      <c r="E35" s="642" t="s">
        <v>4207</v>
      </c>
      <c r="F35" s="641"/>
      <c r="G35" s="640" t="s">
        <v>4252</v>
      </c>
      <c r="H35" s="640" t="s">
        <v>4253</v>
      </c>
      <c r="I35" s="640" t="s">
        <v>4254</v>
      </c>
      <c r="J35" s="640" t="s">
        <v>4211</v>
      </c>
      <c r="K35" s="643"/>
      <c r="L35" s="643">
        <v>83.333333333333329</v>
      </c>
      <c r="M35" s="643">
        <v>83.333333333333329</v>
      </c>
      <c r="N35" s="643">
        <v>83.333333333333329</v>
      </c>
      <c r="O35" s="644">
        <v>18</v>
      </c>
      <c r="P35" s="644">
        <v>36</v>
      </c>
      <c r="Q35" s="644">
        <v>36</v>
      </c>
      <c r="R35" s="645">
        <v>1500</v>
      </c>
      <c r="S35" s="645">
        <v>3000</v>
      </c>
      <c r="T35" s="645">
        <v>3000</v>
      </c>
      <c r="U35" s="645">
        <v>7500</v>
      </c>
    </row>
    <row r="36" spans="1:21" s="650" customFormat="1" ht="12.75" customHeight="1" x14ac:dyDescent="0.2">
      <c r="A36" s="640" t="s">
        <v>3314</v>
      </c>
      <c r="B36" s="640"/>
      <c r="C36" s="640" t="s">
        <v>3309</v>
      </c>
      <c r="D36" s="641" t="s">
        <v>3410</v>
      </c>
      <c r="E36" s="642" t="s">
        <v>4207</v>
      </c>
      <c r="F36" s="641"/>
      <c r="G36" s="640" t="s">
        <v>4255</v>
      </c>
      <c r="H36" s="640" t="s">
        <v>4250</v>
      </c>
      <c r="I36" s="640" t="s">
        <v>4247</v>
      </c>
      <c r="J36" s="640" t="s">
        <v>4211</v>
      </c>
      <c r="K36" s="643"/>
      <c r="L36" s="643">
        <v>41</v>
      </c>
      <c r="M36" s="643">
        <v>41</v>
      </c>
      <c r="N36" s="643">
        <v>41</v>
      </c>
      <c r="O36" s="644">
        <v>18</v>
      </c>
      <c r="P36" s="644">
        <v>36</v>
      </c>
      <c r="Q36" s="644">
        <v>36</v>
      </c>
      <c r="R36" s="645">
        <v>738</v>
      </c>
      <c r="S36" s="645">
        <v>1476</v>
      </c>
      <c r="T36" s="645">
        <v>1476</v>
      </c>
      <c r="U36" s="645">
        <v>3690</v>
      </c>
    </row>
    <row r="37" spans="1:21" s="650" customFormat="1" ht="12.75" customHeight="1" x14ac:dyDescent="0.2">
      <c r="A37" s="640" t="s">
        <v>3314</v>
      </c>
      <c r="B37" s="640"/>
      <c r="C37" s="640" t="s">
        <v>3309</v>
      </c>
      <c r="D37" s="641" t="s">
        <v>3410</v>
      </c>
      <c r="E37" s="642" t="s">
        <v>4207</v>
      </c>
      <c r="F37" s="641"/>
      <c r="G37" s="640" t="s">
        <v>4256</v>
      </c>
      <c r="H37" s="640" t="s">
        <v>4250</v>
      </c>
      <c r="I37" s="640" t="s">
        <v>4247</v>
      </c>
      <c r="J37" s="640" t="s">
        <v>4211</v>
      </c>
      <c r="K37" s="643"/>
      <c r="L37" s="643">
        <v>20</v>
      </c>
      <c r="M37" s="643">
        <v>20</v>
      </c>
      <c r="N37" s="643">
        <v>20</v>
      </c>
      <c r="O37" s="644">
        <v>18</v>
      </c>
      <c r="P37" s="644">
        <v>36</v>
      </c>
      <c r="Q37" s="644">
        <v>36</v>
      </c>
      <c r="R37" s="645">
        <v>360</v>
      </c>
      <c r="S37" s="645">
        <v>720</v>
      </c>
      <c r="T37" s="645">
        <v>720</v>
      </c>
      <c r="U37" s="645">
        <v>1800</v>
      </c>
    </row>
    <row r="38" spans="1:21" s="650" customFormat="1" ht="12.75" customHeight="1" x14ac:dyDescent="0.2">
      <c r="A38" s="640" t="s">
        <v>3314</v>
      </c>
      <c r="B38" s="640"/>
      <c r="C38" s="640" t="s">
        <v>3309</v>
      </c>
      <c r="D38" s="641" t="s">
        <v>3410</v>
      </c>
      <c r="E38" s="642" t="s">
        <v>4207</v>
      </c>
      <c r="F38" s="641"/>
      <c r="G38" s="640" t="s">
        <v>4257</v>
      </c>
      <c r="H38" s="640" t="s">
        <v>4246</v>
      </c>
      <c r="I38" s="640" t="s">
        <v>4247</v>
      </c>
      <c r="J38" s="640" t="s">
        <v>4211</v>
      </c>
      <c r="K38" s="643"/>
      <c r="L38" s="643">
        <v>11.666666666666666</v>
      </c>
      <c r="M38" s="643">
        <v>11.666666666666666</v>
      </c>
      <c r="N38" s="643">
        <v>11.666666666666666</v>
      </c>
      <c r="O38" s="644">
        <v>6</v>
      </c>
      <c r="P38" s="644">
        <v>12</v>
      </c>
      <c r="Q38" s="644">
        <v>12</v>
      </c>
      <c r="R38" s="645">
        <v>70</v>
      </c>
      <c r="S38" s="645">
        <v>140</v>
      </c>
      <c r="T38" s="645">
        <v>140</v>
      </c>
      <c r="U38" s="645">
        <v>350</v>
      </c>
    </row>
    <row r="39" spans="1:21" s="650" customFormat="1" ht="12.75" customHeight="1" x14ac:dyDescent="0.2">
      <c r="A39" s="640" t="s">
        <v>3314</v>
      </c>
      <c r="B39" s="640"/>
      <c r="C39" s="640" t="s">
        <v>3309</v>
      </c>
      <c r="D39" s="641" t="s">
        <v>3410</v>
      </c>
      <c r="E39" s="642" t="s">
        <v>4207</v>
      </c>
      <c r="F39" s="641"/>
      <c r="G39" s="640" t="s">
        <v>4258</v>
      </c>
      <c r="H39" s="640" t="s">
        <v>4250</v>
      </c>
      <c r="I39" s="640" t="s">
        <v>4247</v>
      </c>
      <c r="J39" s="640" t="s">
        <v>4211</v>
      </c>
      <c r="K39" s="643"/>
      <c r="L39" s="643">
        <v>60</v>
      </c>
      <c r="M39" s="643">
        <v>60</v>
      </c>
      <c r="N39" s="643">
        <v>60</v>
      </c>
      <c r="O39" s="644">
        <v>18</v>
      </c>
      <c r="P39" s="644">
        <v>36</v>
      </c>
      <c r="Q39" s="644">
        <v>36</v>
      </c>
      <c r="R39" s="645">
        <v>1080</v>
      </c>
      <c r="S39" s="645">
        <v>2160</v>
      </c>
      <c r="T39" s="645">
        <v>2160</v>
      </c>
      <c r="U39" s="645">
        <v>5400</v>
      </c>
    </row>
    <row r="40" spans="1:21" s="650" customFormat="1" ht="12.75" customHeight="1" x14ac:dyDescent="0.2">
      <c r="A40" s="640" t="s">
        <v>3314</v>
      </c>
      <c r="B40" s="640"/>
      <c r="C40" s="640" t="s">
        <v>3309</v>
      </c>
      <c r="D40" s="641" t="s">
        <v>3410</v>
      </c>
      <c r="E40" s="642" t="s">
        <v>4207</v>
      </c>
      <c r="F40" s="641"/>
      <c r="G40" s="640" t="s">
        <v>4259</v>
      </c>
      <c r="H40" s="640" t="s">
        <v>4260</v>
      </c>
      <c r="I40" s="640" t="s">
        <v>4223</v>
      </c>
      <c r="J40" s="640" t="s">
        <v>4211</v>
      </c>
      <c r="K40" s="643"/>
      <c r="L40" s="643">
        <v>40</v>
      </c>
      <c r="M40" s="643">
        <v>40</v>
      </c>
      <c r="N40" s="643">
        <v>40</v>
      </c>
      <c r="O40" s="644">
        <v>18</v>
      </c>
      <c r="P40" s="644">
        <v>36</v>
      </c>
      <c r="Q40" s="644">
        <v>36</v>
      </c>
      <c r="R40" s="645">
        <v>720</v>
      </c>
      <c r="S40" s="645">
        <v>1440</v>
      </c>
      <c r="T40" s="645">
        <v>1440</v>
      </c>
      <c r="U40" s="645">
        <v>3600</v>
      </c>
    </row>
    <row r="41" spans="1:21" s="650" customFormat="1" ht="12.75" customHeight="1" x14ac:dyDescent="0.2">
      <c r="A41" s="640" t="s">
        <v>3314</v>
      </c>
      <c r="B41" s="640"/>
      <c r="C41" s="640" t="s">
        <v>3309</v>
      </c>
      <c r="D41" s="641" t="s">
        <v>3410</v>
      </c>
      <c r="E41" s="642" t="s">
        <v>4207</v>
      </c>
      <c r="F41" s="641"/>
      <c r="G41" s="640" t="s">
        <v>4261</v>
      </c>
      <c r="H41" s="640" t="s">
        <v>4250</v>
      </c>
      <c r="I41" s="640" t="s">
        <v>4247</v>
      </c>
      <c r="J41" s="640" t="s">
        <v>4211</v>
      </c>
      <c r="K41" s="643"/>
      <c r="L41" s="643">
        <v>33.333333333333336</v>
      </c>
      <c r="M41" s="643">
        <v>33.333333333333336</v>
      </c>
      <c r="N41" s="643">
        <v>33.333333333333336</v>
      </c>
      <c r="O41" s="644">
        <v>18</v>
      </c>
      <c r="P41" s="644">
        <v>36</v>
      </c>
      <c r="Q41" s="644">
        <v>36</v>
      </c>
      <c r="R41" s="645">
        <v>600</v>
      </c>
      <c r="S41" s="645">
        <v>1200</v>
      </c>
      <c r="T41" s="645">
        <v>1200</v>
      </c>
      <c r="U41" s="645">
        <v>3000</v>
      </c>
    </row>
    <row r="42" spans="1:21" s="650" customFormat="1" ht="12.75" customHeight="1" x14ac:dyDescent="0.2">
      <c r="A42" s="640" t="s">
        <v>3314</v>
      </c>
      <c r="B42" s="640"/>
      <c r="C42" s="640" t="s">
        <v>3309</v>
      </c>
      <c r="D42" s="641" t="s">
        <v>3410</v>
      </c>
      <c r="E42" s="642" t="s">
        <v>4207</v>
      </c>
      <c r="F42" s="641"/>
      <c r="G42" s="640" t="s">
        <v>4262</v>
      </c>
      <c r="H42" s="640" t="s">
        <v>4250</v>
      </c>
      <c r="I42" s="640" t="s">
        <v>4247</v>
      </c>
      <c r="J42" s="640" t="s">
        <v>4211</v>
      </c>
      <c r="K42" s="643"/>
      <c r="L42" s="643">
        <v>115</v>
      </c>
      <c r="M42" s="643">
        <v>115</v>
      </c>
      <c r="N42" s="643">
        <v>115</v>
      </c>
      <c r="O42" s="644">
        <v>18</v>
      </c>
      <c r="P42" s="644">
        <v>36</v>
      </c>
      <c r="Q42" s="644">
        <v>36</v>
      </c>
      <c r="R42" s="645">
        <v>2070</v>
      </c>
      <c r="S42" s="645">
        <v>4140</v>
      </c>
      <c r="T42" s="645">
        <v>4140</v>
      </c>
      <c r="U42" s="645">
        <v>10350</v>
      </c>
    </row>
    <row r="43" spans="1:21" s="650" customFormat="1" ht="12.75" customHeight="1" x14ac:dyDescent="0.2">
      <c r="A43" s="640" t="s">
        <v>3314</v>
      </c>
      <c r="B43" s="640"/>
      <c r="C43" s="640" t="s">
        <v>3309</v>
      </c>
      <c r="D43" s="640" t="s">
        <v>3411</v>
      </c>
      <c r="E43" s="642" t="s">
        <v>4207</v>
      </c>
      <c r="F43" s="641"/>
      <c r="G43" s="640" t="s">
        <v>4263</v>
      </c>
      <c r="H43" s="640" t="s">
        <v>4264</v>
      </c>
      <c r="I43" s="640" t="s">
        <v>4243</v>
      </c>
      <c r="J43" s="640" t="s">
        <v>4265</v>
      </c>
      <c r="K43" s="643"/>
      <c r="L43" s="1350">
        <f t="shared" ref="L43:N43" si="11">J280</f>
        <v>6.9783333333333335</v>
      </c>
      <c r="M43" s="1350">
        <f t="shared" si="11"/>
        <v>277.29024999999996</v>
      </c>
      <c r="N43" s="1350">
        <f t="shared" si="11"/>
        <v>476.39987999999994</v>
      </c>
      <c r="O43" s="644">
        <v>150</v>
      </c>
      <c r="P43" s="644">
        <v>200</v>
      </c>
      <c r="Q43" s="644">
        <v>250</v>
      </c>
      <c r="R43" s="645">
        <v>1046.75</v>
      </c>
      <c r="S43" s="645">
        <v>55458.049999999988</v>
      </c>
      <c r="T43" s="645">
        <v>119099.96999999999</v>
      </c>
      <c r="U43" s="645">
        <v>175604.76999999996</v>
      </c>
    </row>
    <row r="44" spans="1:21" s="650" customFormat="1" ht="12.75" customHeight="1" x14ac:dyDescent="0.2">
      <c r="A44" s="640" t="s">
        <v>3314</v>
      </c>
      <c r="B44" s="640"/>
      <c r="C44" s="640" t="s">
        <v>3309</v>
      </c>
      <c r="D44" s="640" t="s">
        <v>3411</v>
      </c>
      <c r="E44" s="642" t="s">
        <v>4207</v>
      </c>
      <c r="F44" s="641"/>
      <c r="G44" s="640" t="s">
        <v>4266</v>
      </c>
      <c r="H44" s="640" t="s">
        <v>4213</v>
      </c>
      <c r="I44" s="640" t="s">
        <v>4210</v>
      </c>
      <c r="J44" s="640" t="s">
        <v>4211</v>
      </c>
      <c r="K44" s="643"/>
      <c r="L44" s="643">
        <v>452.08333333333331</v>
      </c>
      <c r="M44" s="643">
        <v>452.08333333333331</v>
      </c>
      <c r="N44" s="643">
        <v>452.08333333333331</v>
      </c>
      <c r="O44" s="644">
        <v>18</v>
      </c>
      <c r="P44" s="644">
        <v>36</v>
      </c>
      <c r="Q44" s="644">
        <v>36</v>
      </c>
      <c r="R44" s="645">
        <v>8137.5</v>
      </c>
      <c r="S44" s="645">
        <v>16275</v>
      </c>
      <c r="T44" s="645">
        <v>16275</v>
      </c>
      <c r="U44" s="645">
        <v>40687.5</v>
      </c>
    </row>
    <row r="45" spans="1:21" s="650" customFormat="1" ht="12.75" customHeight="1" x14ac:dyDescent="0.2">
      <c r="A45" s="640" t="s">
        <v>3314</v>
      </c>
      <c r="B45" s="640"/>
      <c r="C45" s="640" t="s">
        <v>3309</v>
      </c>
      <c r="D45" s="640" t="s">
        <v>3411</v>
      </c>
      <c r="E45" s="642" t="s">
        <v>4207</v>
      </c>
      <c r="F45" s="641"/>
      <c r="G45" s="640" t="s">
        <v>4216</v>
      </c>
      <c r="H45" s="640" t="s">
        <v>4213</v>
      </c>
      <c r="I45" s="640" t="s">
        <v>4210</v>
      </c>
      <c r="J45" s="640" t="s">
        <v>4211</v>
      </c>
      <c r="K45" s="643"/>
      <c r="L45" s="643">
        <v>189.875</v>
      </c>
      <c r="M45" s="643">
        <v>189.875</v>
      </c>
      <c r="N45" s="643">
        <v>189.875</v>
      </c>
      <c r="O45" s="644">
        <v>18</v>
      </c>
      <c r="P45" s="644">
        <v>36</v>
      </c>
      <c r="Q45" s="644">
        <v>36</v>
      </c>
      <c r="R45" s="645">
        <v>3417.75</v>
      </c>
      <c r="S45" s="645">
        <v>6835.5</v>
      </c>
      <c r="T45" s="645">
        <v>6835.5</v>
      </c>
      <c r="U45" s="645">
        <v>17088.75</v>
      </c>
    </row>
    <row r="46" spans="1:21" s="650" customFormat="1" ht="12.75" customHeight="1" x14ac:dyDescent="0.2">
      <c r="A46" s="640" t="s">
        <v>3314</v>
      </c>
      <c r="B46" s="640"/>
      <c r="C46" s="640" t="s">
        <v>3309</v>
      </c>
      <c r="D46" s="640" t="s">
        <v>3411</v>
      </c>
      <c r="E46" s="642" t="s">
        <v>4207</v>
      </c>
      <c r="F46" s="641"/>
      <c r="G46" s="640" t="s">
        <v>4267</v>
      </c>
      <c r="H46" s="640" t="s">
        <v>4222</v>
      </c>
      <c r="I46" s="640" t="s">
        <v>4223</v>
      </c>
      <c r="J46" s="640" t="s">
        <v>4224</v>
      </c>
      <c r="K46" s="643"/>
      <c r="L46" s="1350">
        <f>$H$367</f>
        <v>1747.5</v>
      </c>
      <c r="M46" s="643">
        <f>L46</f>
        <v>1747.5</v>
      </c>
      <c r="N46" s="643">
        <f>M46</f>
        <v>1747.5</v>
      </c>
      <c r="O46" s="644"/>
      <c r="P46" s="644">
        <v>1</v>
      </c>
      <c r="Q46" s="644">
        <v>0</v>
      </c>
      <c r="R46" s="645">
        <v>0</v>
      </c>
      <c r="S46" s="645">
        <v>1747.5</v>
      </c>
      <c r="T46" s="645">
        <v>0</v>
      </c>
      <c r="U46" s="645">
        <v>1747.5</v>
      </c>
    </row>
    <row r="47" spans="1:21" s="650" customFormat="1" ht="12.75" customHeight="1" x14ac:dyDescent="0.2">
      <c r="A47" s="640" t="s">
        <v>3314</v>
      </c>
      <c r="B47" s="640"/>
      <c r="C47" s="640" t="s">
        <v>3309</v>
      </c>
      <c r="D47" s="640" t="s">
        <v>3411</v>
      </c>
      <c r="E47" s="642" t="s">
        <v>4207</v>
      </c>
      <c r="F47" s="641"/>
      <c r="G47" s="640" t="s">
        <v>4268</v>
      </c>
      <c r="H47" s="640" t="s">
        <v>4260</v>
      </c>
      <c r="I47" s="640" t="s">
        <v>4223</v>
      </c>
      <c r="J47" s="640" t="s">
        <v>4224</v>
      </c>
      <c r="K47" s="643"/>
      <c r="L47" s="1350">
        <f>$G$389</f>
        <v>1151.5259999999998</v>
      </c>
      <c r="M47" s="643">
        <f>L47</f>
        <v>1151.5259999999998</v>
      </c>
      <c r="N47" s="643">
        <f>M47</f>
        <v>1151.5259999999998</v>
      </c>
      <c r="O47" s="644"/>
      <c r="P47" s="644">
        <v>3</v>
      </c>
      <c r="Q47" s="644">
        <v>0</v>
      </c>
      <c r="R47" s="645">
        <v>0</v>
      </c>
      <c r="S47" s="645">
        <v>3454.5779999999995</v>
      </c>
      <c r="T47" s="645">
        <v>0</v>
      </c>
      <c r="U47" s="645">
        <v>3454.5779999999995</v>
      </c>
    </row>
    <row r="48" spans="1:21" s="650" customFormat="1" ht="12.75" customHeight="1" x14ac:dyDescent="0.2">
      <c r="A48" s="640" t="s">
        <v>3314</v>
      </c>
      <c r="B48" s="640"/>
      <c r="C48" s="640" t="s">
        <v>3309</v>
      </c>
      <c r="D48" s="640" t="s">
        <v>3411</v>
      </c>
      <c r="E48" s="642" t="s">
        <v>4207</v>
      </c>
      <c r="F48" s="641"/>
      <c r="G48" s="640" t="s">
        <v>4269</v>
      </c>
      <c r="H48" s="640" t="s">
        <v>4270</v>
      </c>
      <c r="I48" s="640" t="s">
        <v>4271</v>
      </c>
      <c r="J48" s="640" t="s">
        <v>4272</v>
      </c>
      <c r="K48" s="643"/>
      <c r="L48" s="643">
        <v>1000</v>
      </c>
      <c r="M48" s="643">
        <v>1000</v>
      </c>
      <c r="N48" s="643">
        <v>1000</v>
      </c>
      <c r="O48" s="644">
        <v>5</v>
      </c>
      <c r="P48" s="644">
        <v>0</v>
      </c>
      <c r="Q48" s="644">
        <v>0</v>
      </c>
      <c r="R48" s="645">
        <v>5000</v>
      </c>
      <c r="S48" s="645">
        <v>0</v>
      </c>
      <c r="T48" s="645">
        <v>0</v>
      </c>
      <c r="U48" s="645">
        <v>5000</v>
      </c>
    </row>
    <row r="49" spans="1:21" s="650" customFormat="1" ht="12.75" customHeight="1" x14ac:dyDescent="0.2">
      <c r="A49" s="640" t="s">
        <v>3314</v>
      </c>
      <c r="B49" s="640"/>
      <c r="C49" s="640" t="s">
        <v>3309</v>
      </c>
      <c r="D49" s="640" t="s">
        <v>3411</v>
      </c>
      <c r="E49" s="642" t="s">
        <v>4207</v>
      </c>
      <c r="F49" s="641"/>
      <c r="G49" s="640" t="s">
        <v>4273</v>
      </c>
      <c r="H49" s="640" t="s">
        <v>4274</v>
      </c>
      <c r="I49" s="640" t="s">
        <v>4254</v>
      </c>
      <c r="J49" s="640" t="s">
        <v>4272</v>
      </c>
      <c r="K49" s="643"/>
      <c r="L49" s="1350">
        <f>SUBTOTAL(9,G291,G293)</f>
        <v>650</v>
      </c>
      <c r="M49" s="643">
        <v>650</v>
      </c>
      <c r="N49" s="643">
        <v>650</v>
      </c>
      <c r="O49" s="644">
        <v>3</v>
      </c>
      <c r="P49" s="644"/>
      <c r="Q49" s="644">
        <v>0</v>
      </c>
      <c r="R49" s="645">
        <v>1950</v>
      </c>
      <c r="S49" s="645">
        <v>0</v>
      </c>
      <c r="T49" s="645">
        <v>0</v>
      </c>
      <c r="U49" s="645">
        <v>1950</v>
      </c>
    </row>
    <row r="50" spans="1:21" s="650" customFormat="1" ht="12.75" customHeight="1" x14ac:dyDescent="0.2">
      <c r="A50" s="640" t="s">
        <v>3314</v>
      </c>
      <c r="B50" s="640"/>
      <c r="C50" s="640" t="s">
        <v>3309</v>
      </c>
      <c r="D50" s="640" t="s">
        <v>3411</v>
      </c>
      <c r="E50" s="642" t="s">
        <v>4207</v>
      </c>
      <c r="F50" s="641"/>
      <c r="G50" s="640" t="s">
        <v>4275</v>
      </c>
      <c r="H50" s="640" t="s">
        <v>4276</v>
      </c>
      <c r="I50" s="640" t="s">
        <v>4277</v>
      </c>
      <c r="J50" s="640" t="s">
        <v>4272</v>
      </c>
      <c r="K50" s="643"/>
      <c r="L50" s="1350">
        <f>$G$292</f>
        <v>500</v>
      </c>
      <c r="M50" s="643">
        <v>500</v>
      </c>
      <c r="N50" s="643">
        <v>500</v>
      </c>
      <c r="O50" s="644">
        <v>3</v>
      </c>
      <c r="P50" s="644"/>
      <c r="Q50" s="644">
        <v>0</v>
      </c>
      <c r="R50" s="645">
        <v>1500</v>
      </c>
      <c r="S50" s="645">
        <v>0</v>
      </c>
      <c r="T50" s="645">
        <v>0</v>
      </c>
      <c r="U50" s="645">
        <v>1500</v>
      </c>
    </row>
    <row r="51" spans="1:21" s="650" customFormat="1" ht="12.75" customHeight="1" x14ac:dyDescent="0.2">
      <c r="A51" s="640" t="s">
        <v>3314</v>
      </c>
      <c r="B51" s="640"/>
      <c r="C51" s="640" t="s">
        <v>3309</v>
      </c>
      <c r="D51" s="641" t="s">
        <v>3257</v>
      </c>
      <c r="E51" s="642" t="s">
        <v>4207</v>
      </c>
      <c r="F51" s="641"/>
      <c r="G51" s="640" t="s">
        <v>4278</v>
      </c>
      <c r="H51" s="640" t="s">
        <v>4279</v>
      </c>
      <c r="I51" s="640" t="s">
        <v>4280</v>
      </c>
      <c r="J51" s="640" t="s">
        <v>4281</v>
      </c>
      <c r="K51" s="644">
        <v>20</v>
      </c>
      <c r="L51" s="1347">
        <f t="shared" ref="L51:L58" si="12">SUMIFS($G$227:$G$239,$C$227:$C$239,$J51)</f>
        <v>0.03</v>
      </c>
      <c r="M51" s="645">
        <v>0.03</v>
      </c>
      <c r="N51" s="645">
        <v>0.03</v>
      </c>
      <c r="O51" s="644">
        <v>68000</v>
      </c>
      <c r="P51" s="644">
        <v>90000</v>
      </c>
      <c r="Q51" s="644">
        <v>107000</v>
      </c>
      <c r="R51" s="645">
        <v>2040</v>
      </c>
      <c r="S51" s="645">
        <v>2700</v>
      </c>
      <c r="T51" s="645">
        <v>3210</v>
      </c>
      <c r="U51" s="645">
        <v>7950</v>
      </c>
    </row>
    <row r="52" spans="1:21" s="650" customFormat="1" ht="12.75" customHeight="1" x14ac:dyDescent="0.2">
      <c r="A52" s="640" t="s">
        <v>3314</v>
      </c>
      <c r="B52" s="640"/>
      <c r="C52" s="640" t="s">
        <v>3309</v>
      </c>
      <c r="D52" s="641" t="s">
        <v>2233</v>
      </c>
      <c r="E52" s="642" t="s">
        <v>4207</v>
      </c>
      <c r="F52" s="641"/>
      <c r="G52" s="640" t="s">
        <v>4282</v>
      </c>
      <c r="H52" s="640" t="s">
        <v>4283</v>
      </c>
      <c r="I52" s="640" t="s">
        <v>4280</v>
      </c>
      <c r="J52" s="640" t="s">
        <v>4284</v>
      </c>
      <c r="K52" s="648">
        <v>0.4</v>
      </c>
      <c r="L52" s="1347">
        <f t="shared" si="12"/>
        <v>2.1399999999999997</v>
      </c>
      <c r="M52" s="645">
        <v>2.1399999999999997</v>
      </c>
      <c r="N52" s="645">
        <v>2.1399999999999997</v>
      </c>
      <c r="O52" s="644">
        <v>1360</v>
      </c>
      <c r="P52" s="644">
        <v>1800</v>
      </c>
      <c r="Q52" s="644">
        <v>2140</v>
      </c>
      <c r="R52" s="645">
        <v>2910.3999999999996</v>
      </c>
      <c r="S52" s="645">
        <v>3851.9999999999995</v>
      </c>
      <c r="T52" s="645">
        <v>4579.5999999999995</v>
      </c>
      <c r="U52" s="645">
        <v>11342</v>
      </c>
    </row>
    <row r="53" spans="1:21" s="650" customFormat="1" ht="12.75" customHeight="1" x14ac:dyDescent="0.2">
      <c r="A53" s="640" t="s">
        <v>1346</v>
      </c>
      <c r="B53" s="640"/>
      <c r="C53" s="640" t="s">
        <v>3309</v>
      </c>
      <c r="D53" s="641" t="s">
        <v>3412</v>
      </c>
      <c r="E53" s="642" t="s">
        <v>4207</v>
      </c>
      <c r="F53" s="641"/>
      <c r="G53" s="640" t="s">
        <v>4285</v>
      </c>
      <c r="H53" s="640" t="s">
        <v>4283</v>
      </c>
      <c r="I53" s="640" t="s">
        <v>4280</v>
      </c>
      <c r="J53" s="640" t="s">
        <v>4286</v>
      </c>
      <c r="K53" s="648">
        <v>0.15</v>
      </c>
      <c r="L53" s="1347">
        <f t="shared" si="12"/>
        <v>2.9399999999999995</v>
      </c>
      <c r="M53" s="645">
        <v>2.9399999999999995</v>
      </c>
      <c r="N53" s="645">
        <v>2.9399999999999995</v>
      </c>
      <c r="O53" s="644">
        <v>510</v>
      </c>
      <c r="P53" s="644">
        <v>675</v>
      </c>
      <c r="Q53" s="644">
        <v>802.5</v>
      </c>
      <c r="R53" s="645">
        <v>1499.3999999999996</v>
      </c>
      <c r="S53" s="645">
        <v>1984.4999999999998</v>
      </c>
      <c r="T53" s="645">
        <v>2359.3499999999995</v>
      </c>
      <c r="U53" s="645">
        <v>5843.2499999999991</v>
      </c>
    </row>
    <row r="54" spans="1:21" s="650" customFormat="1" ht="12.75" customHeight="1" x14ac:dyDescent="0.2">
      <c r="A54" s="640" t="s">
        <v>3314</v>
      </c>
      <c r="B54" s="640"/>
      <c r="C54" s="640" t="s">
        <v>3309</v>
      </c>
      <c r="D54" s="641" t="s">
        <v>3412</v>
      </c>
      <c r="E54" s="642" t="s">
        <v>4207</v>
      </c>
      <c r="F54" s="641"/>
      <c r="G54" s="640" t="s">
        <v>4287</v>
      </c>
      <c r="H54" s="640" t="s">
        <v>4283</v>
      </c>
      <c r="I54" s="640" t="s">
        <v>4280</v>
      </c>
      <c r="J54" s="640" t="s">
        <v>4288</v>
      </c>
      <c r="K54" s="648">
        <v>0.4</v>
      </c>
      <c r="L54" s="1347">
        <f t="shared" si="12"/>
        <v>2.4499999999999997</v>
      </c>
      <c r="M54" s="645">
        <v>2.4499999999999997</v>
      </c>
      <c r="N54" s="645">
        <v>2.4499999999999997</v>
      </c>
      <c r="O54" s="644">
        <v>1360</v>
      </c>
      <c r="P54" s="644">
        <v>1800</v>
      </c>
      <c r="Q54" s="644">
        <v>2140</v>
      </c>
      <c r="R54" s="645">
        <v>3331.9999999999995</v>
      </c>
      <c r="S54" s="645">
        <v>4409.9999999999991</v>
      </c>
      <c r="T54" s="645">
        <v>5242.9999999999991</v>
      </c>
      <c r="U54" s="645">
        <v>12984.999999999996</v>
      </c>
    </row>
    <row r="55" spans="1:21" s="650" customFormat="1" ht="12.75" customHeight="1" x14ac:dyDescent="0.2">
      <c r="A55" s="640" t="s">
        <v>3314</v>
      </c>
      <c r="B55" s="640"/>
      <c r="C55" s="640" t="s">
        <v>3309</v>
      </c>
      <c r="D55" s="641" t="s">
        <v>3262</v>
      </c>
      <c r="E55" s="642" t="s">
        <v>4207</v>
      </c>
      <c r="F55" s="641"/>
      <c r="G55" s="640" t="s">
        <v>4289</v>
      </c>
      <c r="H55" s="640" t="s">
        <v>4290</v>
      </c>
      <c r="I55" s="640" t="s">
        <v>4280</v>
      </c>
      <c r="J55" s="640" t="s">
        <v>4291</v>
      </c>
      <c r="K55" s="644">
        <v>100</v>
      </c>
      <c r="L55" s="1347">
        <f t="shared" si="12"/>
        <v>6.5000000000000002E-2</v>
      </c>
      <c r="M55" s="645">
        <v>6.5000000000000002E-2</v>
      </c>
      <c r="N55" s="645">
        <v>6.5000000000000002E-2</v>
      </c>
      <c r="O55" s="644">
        <v>340000</v>
      </c>
      <c r="P55" s="644">
        <v>450000</v>
      </c>
      <c r="Q55" s="644">
        <v>535000</v>
      </c>
      <c r="R55" s="645">
        <v>22100</v>
      </c>
      <c r="S55" s="645">
        <v>29250</v>
      </c>
      <c r="T55" s="645">
        <v>34775</v>
      </c>
      <c r="U55" s="645">
        <v>86125</v>
      </c>
    </row>
    <row r="56" spans="1:21" s="650" customFormat="1" ht="12.75" customHeight="1" x14ac:dyDescent="0.2">
      <c r="A56" s="640" t="s">
        <v>1346</v>
      </c>
      <c r="B56" s="640"/>
      <c r="C56" s="640" t="s">
        <v>3309</v>
      </c>
      <c r="D56" s="641" t="s">
        <v>3262</v>
      </c>
      <c r="E56" s="642" t="s">
        <v>4207</v>
      </c>
      <c r="F56" s="641"/>
      <c r="G56" s="640" t="s">
        <v>4292</v>
      </c>
      <c r="H56" s="640" t="s">
        <v>4293</v>
      </c>
      <c r="I56" s="640" t="s">
        <v>4280</v>
      </c>
      <c r="J56" s="640" t="s">
        <v>4294</v>
      </c>
      <c r="K56" s="644">
        <v>200</v>
      </c>
      <c r="L56" s="1347">
        <f t="shared" si="12"/>
        <v>0.02</v>
      </c>
      <c r="M56" s="645">
        <v>0.02</v>
      </c>
      <c r="N56" s="645">
        <v>0.02</v>
      </c>
      <c r="O56" s="644">
        <v>680000</v>
      </c>
      <c r="P56" s="644">
        <v>900000</v>
      </c>
      <c r="Q56" s="644">
        <v>1070000</v>
      </c>
      <c r="R56" s="645">
        <v>13600</v>
      </c>
      <c r="S56" s="645">
        <v>18000</v>
      </c>
      <c r="T56" s="645">
        <v>21400</v>
      </c>
      <c r="U56" s="645">
        <v>53000</v>
      </c>
    </row>
    <row r="57" spans="1:21" s="650" customFormat="1" ht="12.75" customHeight="1" x14ac:dyDescent="0.2">
      <c r="A57" s="640" t="s">
        <v>1346</v>
      </c>
      <c r="B57" s="640"/>
      <c r="C57" s="640" t="s">
        <v>3309</v>
      </c>
      <c r="D57" s="641" t="s">
        <v>3262</v>
      </c>
      <c r="E57" s="642" t="s">
        <v>4207</v>
      </c>
      <c r="F57" s="641"/>
      <c r="G57" s="640" t="s">
        <v>4295</v>
      </c>
      <c r="H57" s="640" t="s">
        <v>4293</v>
      </c>
      <c r="I57" s="640" t="s">
        <v>4280</v>
      </c>
      <c r="J57" s="640" t="s">
        <v>4296</v>
      </c>
      <c r="K57" s="644">
        <v>200</v>
      </c>
      <c r="L57" s="1347">
        <f t="shared" si="12"/>
        <v>0.04</v>
      </c>
      <c r="M57" s="645">
        <v>0.04</v>
      </c>
      <c r="N57" s="645">
        <v>0.04</v>
      </c>
      <c r="O57" s="644">
        <v>680000</v>
      </c>
      <c r="P57" s="644">
        <v>900000</v>
      </c>
      <c r="Q57" s="644">
        <v>1070000</v>
      </c>
      <c r="R57" s="645">
        <v>27200</v>
      </c>
      <c r="S57" s="645">
        <v>36000</v>
      </c>
      <c r="T57" s="645">
        <v>42800</v>
      </c>
      <c r="U57" s="645">
        <v>106000</v>
      </c>
    </row>
    <row r="58" spans="1:21" s="650" customFormat="1" ht="12.75" customHeight="1" x14ac:dyDescent="0.2">
      <c r="A58" s="640" t="s">
        <v>3314</v>
      </c>
      <c r="B58" s="640"/>
      <c r="C58" s="640" t="s">
        <v>3309</v>
      </c>
      <c r="D58" s="641" t="s">
        <v>2233</v>
      </c>
      <c r="E58" s="642" t="s">
        <v>4207</v>
      </c>
      <c r="F58" s="641"/>
      <c r="G58" s="640" t="s">
        <v>4297</v>
      </c>
      <c r="H58" s="640" t="s">
        <v>4293</v>
      </c>
      <c r="I58" s="640" t="s">
        <v>4280</v>
      </c>
      <c r="J58" s="640" t="s">
        <v>4298</v>
      </c>
      <c r="K58" s="643"/>
      <c r="L58" s="1347">
        <f t="shared" si="12"/>
        <v>5</v>
      </c>
      <c r="M58" s="645">
        <v>5</v>
      </c>
      <c r="N58" s="645">
        <v>5</v>
      </c>
      <c r="O58" s="644">
        <v>12</v>
      </c>
      <c r="P58" s="644">
        <v>24</v>
      </c>
      <c r="Q58" s="644">
        <v>24</v>
      </c>
      <c r="R58" s="645">
        <v>60</v>
      </c>
      <c r="S58" s="645">
        <v>120</v>
      </c>
      <c r="T58" s="645">
        <v>120</v>
      </c>
      <c r="U58" s="645">
        <v>300</v>
      </c>
    </row>
    <row r="59" spans="1:21" s="650" customFormat="1" ht="12.75" customHeight="1" x14ac:dyDescent="0.2">
      <c r="A59" s="640" t="s">
        <v>3314</v>
      </c>
      <c r="B59" s="640"/>
      <c r="C59" s="640" t="s">
        <v>3309</v>
      </c>
      <c r="D59" s="641" t="s">
        <v>2233</v>
      </c>
      <c r="E59" s="642" t="s">
        <v>4207</v>
      </c>
      <c r="F59" s="641"/>
      <c r="G59" s="640" t="s">
        <v>4299</v>
      </c>
      <c r="H59" s="640" t="s">
        <v>4300</v>
      </c>
      <c r="I59" s="640" t="s">
        <v>4277</v>
      </c>
      <c r="J59" s="640" t="s">
        <v>4301</v>
      </c>
      <c r="K59" s="643"/>
      <c r="L59" s="1350">
        <f>$F$344</f>
        <v>39682.539682539682</v>
      </c>
      <c r="M59" s="643">
        <v>39682.539682539682</v>
      </c>
      <c r="N59" s="643">
        <v>39682.539682539682</v>
      </c>
      <c r="O59" s="648">
        <v>0.4</v>
      </c>
      <c r="P59" s="644"/>
      <c r="Q59" s="644"/>
      <c r="R59" s="645">
        <v>15873.015873015873</v>
      </c>
      <c r="S59" s="645">
        <v>0</v>
      </c>
      <c r="T59" s="645">
        <v>0</v>
      </c>
      <c r="U59" s="645">
        <v>15873.015873015873</v>
      </c>
    </row>
    <row r="60" spans="1:21" s="650" customFormat="1" ht="12.75" customHeight="1" x14ac:dyDescent="0.2">
      <c r="A60" s="640" t="s">
        <v>3314</v>
      </c>
      <c r="B60" s="640"/>
      <c r="C60" s="640" t="s">
        <v>3309</v>
      </c>
      <c r="D60" s="641" t="s">
        <v>2233</v>
      </c>
      <c r="E60" s="642" t="s">
        <v>4207</v>
      </c>
      <c r="F60" s="641"/>
      <c r="G60" s="640" t="s">
        <v>4302</v>
      </c>
      <c r="H60" s="640" t="s">
        <v>4303</v>
      </c>
      <c r="I60" s="640" t="s">
        <v>4277</v>
      </c>
      <c r="J60" s="640" t="s">
        <v>4301</v>
      </c>
      <c r="K60" s="643"/>
      <c r="L60" s="1350">
        <f>$G$353</f>
        <v>12278</v>
      </c>
      <c r="M60" s="643">
        <v>12278</v>
      </c>
      <c r="N60" s="643">
        <v>12278</v>
      </c>
      <c r="O60" s="644"/>
      <c r="P60" s="646">
        <v>0.2</v>
      </c>
      <c r="Q60" s="646">
        <v>0.4</v>
      </c>
      <c r="R60" s="645">
        <v>0</v>
      </c>
      <c r="S60" s="645">
        <v>2455.6000000000004</v>
      </c>
      <c r="T60" s="645">
        <v>4911.2000000000007</v>
      </c>
      <c r="U60" s="645">
        <v>7366.8000000000011</v>
      </c>
    </row>
    <row r="61" spans="1:21" s="650" customFormat="1" ht="12.75" customHeight="1" x14ac:dyDescent="0.2">
      <c r="A61" s="640" t="s">
        <v>1346</v>
      </c>
      <c r="B61" s="640"/>
      <c r="C61" s="640" t="s">
        <v>3307</v>
      </c>
      <c r="D61" s="641" t="s">
        <v>2228</v>
      </c>
      <c r="E61" s="640" t="s">
        <v>4304</v>
      </c>
      <c r="F61" s="641"/>
      <c r="G61" s="640" t="s">
        <v>4305</v>
      </c>
      <c r="H61" s="640" t="s">
        <v>4213</v>
      </c>
      <c r="I61" s="640" t="s">
        <v>4210</v>
      </c>
      <c r="J61" s="640" t="s">
        <v>4211</v>
      </c>
      <c r="K61" s="643"/>
      <c r="L61" s="643">
        <v>379.75</v>
      </c>
      <c r="M61" s="643">
        <v>379.75</v>
      </c>
      <c r="N61" s="643">
        <v>379.75</v>
      </c>
      <c r="O61" s="644">
        <v>6</v>
      </c>
      <c r="P61" s="644">
        <v>12</v>
      </c>
      <c r="Q61" s="644">
        <v>12</v>
      </c>
      <c r="R61" s="645">
        <v>2278.5</v>
      </c>
      <c r="S61" s="645">
        <v>4557</v>
      </c>
      <c r="T61" s="645">
        <v>4557</v>
      </c>
      <c r="U61" s="645">
        <v>11392.5</v>
      </c>
    </row>
    <row r="62" spans="1:21" s="650" customFormat="1" ht="12.75" customHeight="1" x14ac:dyDescent="0.2">
      <c r="A62" s="640" t="s">
        <v>3314</v>
      </c>
      <c r="B62" s="640"/>
      <c r="C62" s="640" t="s">
        <v>3307</v>
      </c>
      <c r="D62" s="641" t="s">
        <v>2226</v>
      </c>
      <c r="E62" s="640" t="s">
        <v>4304</v>
      </c>
      <c r="F62" s="641"/>
      <c r="G62" s="640" t="s">
        <v>4208</v>
      </c>
      <c r="H62" s="640" t="s">
        <v>4209</v>
      </c>
      <c r="I62" s="640" t="s">
        <v>4210</v>
      </c>
      <c r="J62" s="640" t="s">
        <v>4211</v>
      </c>
      <c r="K62" s="643"/>
      <c r="L62" s="643">
        <v>1085</v>
      </c>
      <c r="M62" s="643">
        <v>1085</v>
      </c>
      <c r="N62" s="643">
        <v>1085</v>
      </c>
      <c r="O62" s="644">
        <v>6</v>
      </c>
      <c r="P62" s="644">
        <v>12</v>
      </c>
      <c r="Q62" s="644">
        <v>12</v>
      </c>
      <c r="R62" s="645">
        <v>6510</v>
      </c>
      <c r="S62" s="645">
        <v>13020</v>
      </c>
      <c r="T62" s="645">
        <v>13020</v>
      </c>
      <c r="U62" s="645">
        <v>32550</v>
      </c>
    </row>
    <row r="63" spans="1:21" s="650" customFormat="1" ht="12.75" customHeight="1" x14ac:dyDescent="0.2">
      <c r="A63" s="640" t="s">
        <v>3314</v>
      </c>
      <c r="B63" s="640"/>
      <c r="C63" s="640" t="s">
        <v>3307</v>
      </c>
      <c r="D63" s="641" t="s">
        <v>2226</v>
      </c>
      <c r="E63" s="640" t="s">
        <v>4304</v>
      </c>
      <c r="F63" s="641"/>
      <c r="G63" s="640" t="s">
        <v>4306</v>
      </c>
      <c r="H63" s="640" t="s">
        <v>4209</v>
      </c>
      <c r="I63" s="640" t="s">
        <v>4210</v>
      </c>
      <c r="J63" s="640" t="s">
        <v>4211</v>
      </c>
      <c r="K63" s="643"/>
      <c r="L63" s="643">
        <v>813.75</v>
      </c>
      <c r="M63" s="643">
        <v>813.75</v>
      </c>
      <c r="N63" s="643">
        <v>813.75</v>
      </c>
      <c r="O63" s="644">
        <v>6</v>
      </c>
      <c r="P63" s="644">
        <v>12</v>
      </c>
      <c r="Q63" s="644">
        <v>12</v>
      </c>
      <c r="R63" s="645">
        <v>4882.5</v>
      </c>
      <c r="S63" s="645">
        <v>9765</v>
      </c>
      <c r="T63" s="645">
        <v>9765</v>
      </c>
      <c r="U63" s="645">
        <v>24412.5</v>
      </c>
    </row>
    <row r="64" spans="1:21" s="650" customFormat="1" ht="12.75" customHeight="1" x14ac:dyDescent="0.2">
      <c r="A64" s="640" t="s">
        <v>3314</v>
      </c>
      <c r="B64" s="640"/>
      <c r="C64" s="640" t="s">
        <v>3307</v>
      </c>
      <c r="D64" s="641" t="s">
        <v>2226</v>
      </c>
      <c r="E64" s="640" t="s">
        <v>4304</v>
      </c>
      <c r="F64" s="641"/>
      <c r="G64" s="640" t="s">
        <v>4307</v>
      </c>
      <c r="H64" s="640" t="s">
        <v>4209</v>
      </c>
      <c r="I64" s="640" t="s">
        <v>4210</v>
      </c>
      <c r="J64" s="640" t="s">
        <v>4211</v>
      </c>
      <c r="K64" s="643"/>
      <c r="L64" s="643">
        <v>651</v>
      </c>
      <c r="M64" s="643">
        <v>651</v>
      </c>
      <c r="N64" s="643">
        <v>651</v>
      </c>
      <c r="O64" s="644">
        <v>6</v>
      </c>
      <c r="P64" s="644">
        <v>12</v>
      </c>
      <c r="Q64" s="644">
        <v>12</v>
      </c>
      <c r="R64" s="645">
        <v>3906</v>
      </c>
      <c r="S64" s="645">
        <v>7812</v>
      </c>
      <c r="T64" s="645">
        <v>7812</v>
      </c>
      <c r="U64" s="645">
        <v>19530</v>
      </c>
    </row>
    <row r="65" spans="1:21" s="650" customFormat="1" ht="12.75" customHeight="1" x14ac:dyDescent="0.2">
      <c r="A65" s="640" t="s">
        <v>3314</v>
      </c>
      <c r="B65" s="640"/>
      <c r="C65" s="640" t="s">
        <v>3307</v>
      </c>
      <c r="D65" s="641" t="s">
        <v>2226</v>
      </c>
      <c r="E65" s="640" t="s">
        <v>4304</v>
      </c>
      <c r="F65" s="641"/>
      <c r="G65" s="640" t="s">
        <v>4308</v>
      </c>
      <c r="H65" s="640" t="s">
        <v>4209</v>
      </c>
      <c r="I65" s="640" t="s">
        <v>4210</v>
      </c>
      <c r="J65" s="640" t="s">
        <v>4211</v>
      </c>
      <c r="K65" s="643"/>
      <c r="L65" s="643">
        <v>651</v>
      </c>
      <c r="M65" s="643">
        <v>651</v>
      </c>
      <c r="N65" s="643">
        <v>651</v>
      </c>
      <c r="O65" s="644">
        <v>6</v>
      </c>
      <c r="P65" s="644">
        <v>12</v>
      </c>
      <c r="Q65" s="644">
        <v>12</v>
      </c>
      <c r="R65" s="645">
        <v>3906</v>
      </c>
      <c r="S65" s="645">
        <v>7812</v>
      </c>
      <c r="T65" s="645">
        <v>7812</v>
      </c>
      <c r="U65" s="645">
        <v>19530</v>
      </c>
    </row>
    <row r="66" spans="1:21" s="650" customFormat="1" ht="12.75" customHeight="1" x14ac:dyDescent="0.2">
      <c r="A66" s="640" t="s">
        <v>3314</v>
      </c>
      <c r="B66" s="640"/>
      <c r="C66" s="640" t="s">
        <v>3307</v>
      </c>
      <c r="D66" s="641" t="s">
        <v>2226</v>
      </c>
      <c r="E66" s="640" t="s">
        <v>4304</v>
      </c>
      <c r="F66" s="641"/>
      <c r="G66" s="640" t="s">
        <v>4309</v>
      </c>
      <c r="H66" s="640" t="s">
        <v>4209</v>
      </c>
      <c r="I66" s="640" t="s">
        <v>4210</v>
      </c>
      <c r="J66" s="640" t="s">
        <v>4211</v>
      </c>
      <c r="K66" s="643"/>
      <c r="L66" s="643">
        <v>542.5</v>
      </c>
      <c r="M66" s="643">
        <v>542.5</v>
      </c>
      <c r="N66" s="643">
        <v>542.5</v>
      </c>
      <c r="O66" s="644">
        <v>6</v>
      </c>
      <c r="P66" s="644">
        <v>12</v>
      </c>
      <c r="Q66" s="644">
        <v>12</v>
      </c>
      <c r="R66" s="645">
        <v>3255</v>
      </c>
      <c r="S66" s="645">
        <v>6510</v>
      </c>
      <c r="T66" s="645">
        <v>6510</v>
      </c>
      <c r="U66" s="645">
        <v>16275</v>
      </c>
    </row>
    <row r="67" spans="1:21" s="650" customFormat="1" ht="12.75" customHeight="1" x14ac:dyDescent="0.2">
      <c r="A67" s="640" t="s">
        <v>3314</v>
      </c>
      <c r="B67" s="640"/>
      <c r="C67" s="640" t="s">
        <v>3307</v>
      </c>
      <c r="D67" s="641" t="s">
        <v>2226</v>
      </c>
      <c r="E67" s="640" t="s">
        <v>4304</v>
      </c>
      <c r="F67" s="641"/>
      <c r="G67" s="640" t="s">
        <v>4310</v>
      </c>
      <c r="H67" s="640" t="s">
        <v>4213</v>
      </c>
      <c r="I67" s="640" t="s">
        <v>4210</v>
      </c>
      <c r="J67" s="640" t="s">
        <v>4211</v>
      </c>
      <c r="K67" s="643"/>
      <c r="L67" s="643">
        <v>325.5</v>
      </c>
      <c r="M67" s="643">
        <v>325.5</v>
      </c>
      <c r="N67" s="643">
        <v>325.5</v>
      </c>
      <c r="O67" s="644">
        <v>36</v>
      </c>
      <c r="P67" s="644">
        <v>72</v>
      </c>
      <c r="Q67" s="644">
        <v>72</v>
      </c>
      <c r="R67" s="645">
        <v>11718</v>
      </c>
      <c r="S67" s="645">
        <v>23436</v>
      </c>
      <c r="T67" s="645">
        <v>23436</v>
      </c>
      <c r="U67" s="645">
        <v>58590</v>
      </c>
    </row>
    <row r="68" spans="1:21" s="650" customFormat="1" ht="12.75" customHeight="1" x14ac:dyDescent="0.2">
      <c r="A68" s="640" t="s">
        <v>1346</v>
      </c>
      <c r="B68" s="640"/>
      <c r="C68" s="640" t="s">
        <v>3307</v>
      </c>
      <c r="D68" s="641" t="s">
        <v>2226</v>
      </c>
      <c r="E68" s="640" t="s">
        <v>4304</v>
      </c>
      <c r="F68" s="641"/>
      <c r="G68" s="640" t="s">
        <v>4225</v>
      </c>
      <c r="H68" s="640" t="s">
        <v>4226</v>
      </c>
      <c r="I68" s="640" t="s">
        <v>4227</v>
      </c>
      <c r="J68" s="640" t="s">
        <v>4228</v>
      </c>
      <c r="K68" s="643"/>
      <c r="L68" s="643">
        <v>3.97</v>
      </c>
      <c r="M68" s="643">
        <v>3.97</v>
      </c>
      <c r="N68" s="643">
        <v>3.97</v>
      </c>
      <c r="O68" s="644">
        <v>500</v>
      </c>
      <c r="P68" s="644">
        <v>500</v>
      </c>
      <c r="Q68" s="644">
        <v>500</v>
      </c>
      <c r="R68" s="645">
        <v>1985</v>
      </c>
      <c r="S68" s="645">
        <v>1985</v>
      </c>
      <c r="T68" s="645">
        <v>1985</v>
      </c>
      <c r="U68" s="645">
        <v>5955</v>
      </c>
    </row>
    <row r="69" spans="1:21" s="650" customFormat="1" ht="12.75" customHeight="1" x14ac:dyDescent="0.2">
      <c r="A69" s="640" t="s">
        <v>1346</v>
      </c>
      <c r="B69" s="640"/>
      <c r="C69" s="640" t="s">
        <v>3307</v>
      </c>
      <c r="D69" s="641" t="s">
        <v>2226</v>
      </c>
      <c r="E69" s="640" t="s">
        <v>4304</v>
      </c>
      <c r="F69" s="641"/>
      <c r="G69" s="640" t="s">
        <v>4229</v>
      </c>
      <c r="H69" s="640" t="s">
        <v>4226</v>
      </c>
      <c r="I69" s="640" t="s">
        <v>4227</v>
      </c>
      <c r="J69" s="640" t="s">
        <v>4228</v>
      </c>
      <c r="K69" s="644">
        <v>3</v>
      </c>
      <c r="L69" s="643">
        <v>0.2</v>
      </c>
      <c r="M69" s="643">
        <v>0.2</v>
      </c>
      <c r="N69" s="643">
        <v>0.2</v>
      </c>
      <c r="O69" s="644">
        <v>4800</v>
      </c>
      <c r="P69" s="644">
        <v>9000</v>
      </c>
      <c r="Q69" s="644">
        <v>16119</v>
      </c>
      <c r="R69" s="645">
        <v>960</v>
      </c>
      <c r="S69" s="645">
        <v>1800</v>
      </c>
      <c r="T69" s="645">
        <v>3223.8</v>
      </c>
      <c r="U69" s="645">
        <v>5983.8</v>
      </c>
    </row>
    <row r="70" spans="1:21" s="650" customFormat="1" ht="12.75" customHeight="1" x14ac:dyDescent="0.2">
      <c r="A70" s="640" t="s">
        <v>3314</v>
      </c>
      <c r="B70" s="640"/>
      <c r="C70" s="640" t="s">
        <v>3307</v>
      </c>
      <c r="D70" s="641" t="s">
        <v>3407</v>
      </c>
      <c r="E70" s="640" t="s">
        <v>4304</v>
      </c>
      <c r="F70" s="641"/>
      <c r="G70" s="640" t="s">
        <v>4239</v>
      </c>
      <c r="H70" s="640" t="s">
        <v>4222</v>
      </c>
      <c r="I70" s="640" t="s">
        <v>4223</v>
      </c>
      <c r="J70" s="640" t="s">
        <v>4224</v>
      </c>
      <c r="K70" s="643"/>
      <c r="L70" s="1350">
        <f>$H$367</f>
        <v>1747.5</v>
      </c>
      <c r="M70" s="643">
        <f>L70</f>
        <v>1747.5</v>
      </c>
      <c r="N70" s="643">
        <f>M70</f>
        <v>1747.5</v>
      </c>
      <c r="O70" s="644">
        <v>1</v>
      </c>
      <c r="P70" s="644">
        <v>0</v>
      </c>
      <c r="Q70" s="644">
        <v>0</v>
      </c>
      <c r="R70" s="645">
        <v>1747.5</v>
      </c>
      <c r="S70" s="645">
        <v>0</v>
      </c>
      <c r="T70" s="645">
        <v>0</v>
      </c>
      <c r="U70" s="645">
        <v>1747.5</v>
      </c>
    </row>
    <row r="71" spans="1:21" s="650" customFormat="1" ht="12.75" customHeight="1" x14ac:dyDescent="0.2">
      <c r="A71" s="640" t="s">
        <v>3314</v>
      </c>
      <c r="B71" s="640"/>
      <c r="C71" s="640" t="s">
        <v>3307</v>
      </c>
      <c r="D71" s="641" t="s">
        <v>3407</v>
      </c>
      <c r="E71" s="640" t="s">
        <v>4304</v>
      </c>
      <c r="F71" s="641"/>
      <c r="G71" s="640" t="s">
        <v>4230</v>
      </c>
      <c r="H71" s="640" t="s">
        <v>4231</v>
      </c>
      <c r="I71" s="640" t="s">
        <v>4232</v>
      </c>
      <c r="J71" s="640" t="s">
        <v>4233</v>
      </c>
      <c r="K71" s="643"/>
      <c r="L71" s="643">
        <v>9</v>
      </c>
      <c r="M71" s="643">
        <v>9</v>
      </c>
      <c r="N71" s="643">
        <v>9</v>
      </c>
      <c r="O71" s="644">
        <v>150</v>
      </c>
      <c r="P71" s="644">
        <v>450</v>
      </c>
      <c r="Q71" s="644">
        <v>450</v>
      </c>
      <c r="R71" s="645">
        <v>1350</v>
      </c>
      <c r="S71" s="645">
        <v>4050</v>
      </c>
      <c r="T71" s="645">
        <v>4050</v>
      </c>
      <c r="U71" s="645">
        <v>9450</v>
      </c>
    </row>
    <row r="72" spans="1:21" s="650" customFormat="1" ht="12.75" customHeight="1" x14ac:dyDescent="0.2">
      <c r="A72" s="640" t="s">
        <v>1346</v>
      </c>
      <c r="B72" s="640"/>
      <c r="C72" s="640" t="s">
        <v>3307</v>
      </c>
      <c r="D72" s="641" t="s">
        <v>3407</v>
      </c>
      <c r="E72" s="640" t="s">
        <v>4304</v>
      </c>
      <c r="F72" s="641"/>
      <c r="G72" s="640" t="s">
        <v>4234</v>
      </c>
      <c r="H72" s="640" t="s">
        <v>4235</v>
      </c>
      <c r="I72" s="640" t="s">
        <v>4236</v>
      </c>
      <c r="J72" s="640" t="s">
        <v>4237</v>
      </c>
      <c r="K72" s="643"/>
      <c r="L72" s="643">
        <v>5000</v>
      </c>
      <c r="M72" s="643">
        <v>5000</v>
      </c>
      <c r="N72" s="643">
        <v>5000</v>
      </c>
      <c r="O72" s="644">
        <v>1</v>
      </c>
      <c r="P72" s="644">
        <v>0</v>
      </c>
      <c r="Q72" s="644">
        <v>0</v>
      </c>
      <c r="R72" s="645">
        <v>5000</v>
      </c>
      <c r="S72" s="645">
        <v>0</v>
      </c>
      <c r="T72" s="645">
        <v>0</v>
      </c>
      <c r="U72" s="645">
        <v>5000</v>
      </c>
    </row>
    <row r="73" spans="1:21" s="650" customFormat="1" ht="12.75" customHeight="1" x14ac:dyDescent="0.2">
      <c r="A73" s="640" t="s">
        <v>1346</v>
      </c>
      <c r="B73" s="640"/>
      <c r="C73" s="640" t="s">
        <v>3307</v>
      </c>
      <c r="D73" s="641" t="s">
        <v>3407</v>
      </c>
      <c r="E73" s="640" t="s">
        <v>4304</v>
      </c>
      <c r="F73" s="641"/>
      <c r="G73" s="640" t="s">
        <v>4234</v>
      </c>
      <c r="H73" s="640" t="s">
        <v>4238</v>
      </c>
      <c r="I73" s="640" t="s">
        <v>4223</v>
      </c>
      <c r="J73" s="640" t="s">
        <v>4237</v>
      </c>
      <c r="K73" s="643"/>
      <c r="L73" s="643">
        <v>1577.289</v>
      </c>
      <c r="M73" s="643">
        <v>1577.289</v>
      </c>
      <c r="N73" s="643">
        <v>1577.289</v>
      </c>
      <c r="O73" s="644">
        <v>1</v>
      </c>
      <c r="P73" s="644">
        <v>0</v>
      </c>
      <c r="Q73" s="644">
        <v>0</v>
      </c>
      <c r="R73" s="645">
        <v>1577.289</v>
      </c>
      <c r="S73" s="645">
        <v>0</v>
      </c>
      <c r="T73" s="645">
        <v>0</v>
      </c>
      <c r="U73" s="645">
        <v>1577.289</v>
      </c>
    </row>
    <row r="74" spans="1:21" s="650" customFormat="1" ht="12.75" customHeight="1" x14ac:dyDescent="0.2">
      <c r="A74" s="640" t="s">
        <v>3314</v>
      </c>
      <c r="B74" s="640"/>
      <c r="C74" s="640" t="s">
        <v>3307</v>
      </c>
      <c r="D74" s="641" t="s">
        <v>2226</v>
      </c>
      <c r="E74" s="640" t="s">
        <v>4304</v>
      </c>
      <c r="F74" s="641"/>
      <c r="G74" s="640" t="s">
        <v>4311</v>
      </c>
      <c r="H74" s="640" t="s">
        <v>4253</v>
      </c>
      <c r="I74" s="640" t="s">
        <v>4254</v>
      </c>
      <c r="J74" s="640" t="s">
        <v>4312</v>
      </c>
      <c r="K74" s="643"/>
      <c r="L74" s="643">
        <v>100</v>
      </c>
      <c r="M74" s="643">
        <v>100</v>
      </c>
      <c r="N74" s="643">
        <v>100</v>
      </c>
      <c r="O74" s="644">
        <v>2</v>
      </c>
      <c r="P74" s="644">
        <v>4</v>
      </c>
      <c r="Q74" s="644">
        <v>4</v>
      </c>
      <c r="R74" s="645">
        <v>200</v>
      </c>
      <c r="S74" s="645">
        <v>400</v>
      </c>
      <c r="T74" s="645">
        <v>400</v>
      </c>
      <c r="U74" s="645">
        <v>1000</v>
      </c>
    </row>
    <row r="75" spans="1:21" s="650" customFormat="1" ht="12.75" customHeight="1" x14ac:dyDescent="0.2">
      <c r="A75" s="640" t="s">
        <v>3314</v>
      </c>
      <c r="B75" s="640"/>
      <c r="C75" s="640" t="s">
        <v>3307</v>
      </c>
      <c r="D75" s="641" t="s">
        <v>2226</v>
      </c>
      <c r="E75" s="640" t="s">
        <v>4304</v>
      </c>
      <c r="F75" s="641"/>
      <c r="G75" s="640" t="s">
        <v>4313</v>
      </c>
      <c r="H75" s="640" t="s">
        <v>4250</v>
      </c>
      <c r="I75" s="640" t="s">
        <v>4247</v>
      </c>
      <c r="J75" s="640" t="s">
        <v>4211</v>
      </c>
      <c r="K75" s="643"/>
      <c r="L75" s="643">
        <v>40</v>
      </c>
      <c r="M75" s="643">
        <v>40</v>
      </c>
      <c r="N75" s="643">
        <v>40</v>
      </c>
      <c r="O75" s="644">
        <v>6</v>
      </c>
      <c r="P75" s="644">
        <v>12</v>
      </c>
      <c r="Q75" s="644">
        <v>12</v>
      </c>
      <c r="R75" s="645">
        <v>240</v>
      </c>
      <c r="S75" s="645">
        <v>480</v>
      </c>
      <c r="T75" s="645">
        <v>480</v>
      </c>
      <c r="U75" s="645">
        <v>1200</v>
      </c>
    </row>
    <row r="76" spans="1:21" s="650" customFormat="1" ht="12.75" customHeight="1" x14ac:dyDescent="0.2">
      <c r="A76" s="640" t="s">
        <v>3314</v>
      </c>
      <c r="B76" s="640"/>
      <c r="C76" s="640" t="s">
        <v>3307</v>
      </c>
      <c r="D76" s="641" t="s">
        <v>2226</v>
      </c>
      <c r="E76" s="640" t="s">
        <v>4304</v>
      </c>
      <c r="F76" s="641"/>
      <c r="G76" s="640" t="s">
        <v>4257</v>
      </c>
      <c r="H76" s="640" t="s">
        <v>4246</v>
      </c>
      <c r="I76" s="640" t="s">
        <v>4247</v>
      </c>
      <c r="J76" s="640" t="s">
        <v>4312</v>
      </c>
      <c r="K76" s="643"/>
      <c r="L76" s="643">
        <v>20</v>
      </c>
      <c r="M76" s="643">
        <v>20</v>
      </c>
      <c r="N76" s="643">
        <v>20</v>
      </c>
      <c r="O76" s="644">
        <v>2</v>
      </c>
      <c r="P76" s="644">
        <v>4</v>
      </c>
      <c r="Q76" s="644">
        <v>4</v>
      </c>
      <c r="R76" s="645">
        <v>40</v>
      </c>
      <c r="S76" s="645">
        <v>80</v>
      </c>
      <c r="T76" s="645">
        <v>80</v>
      </c>
      <c r="U76" s="645">
        <v>200</v>
      </c>
    </row>
    <row r="77" spans="1:21" s="650" customFormat="1" ht="12.75" customHeight="1" x14ac:dyDescent="0.2">
      <c r="A77" s="640" t="s">
        <v>3314</v>
      </c>
      <c r="B77" s="640"/>
      <c r="C77" s="640" t="s">
        <v>3307</v>
      </c>
      <c r="D77" s="641" t="s">
        <v>2226</v>
      </c>
      <c r="E77" s="640" t="s">
        <v>4304</v>
      </c>
      <c r="F77" s="641"/>
      <c r="G77" s="640" t="s">
        <v>4314</v>
      </c>
      <c r="H77" s="640" t="s">
        <v>4250</v>
      </c>
      <c r="I77" s="640" t="s">
        <v>4247</v>
      </c>
      <c r="J77" s="640" t="s">
        <v>4211</v>
      </c>
      <c r="K77" s="643"/>
      <c r="L77" s="643">
        <v>660</v>
      </c>
      <c r="M77" s="643">
        <v>660</v>
      </c>
      <c r="N77" s="643">
        <v>660</v>
      </c>
      <c r="O77" s="644">
        <v>6</v>
      </c>
      <c r="P77" s="644">
        <v>12</v>
      </c>
      <c r="Q77" s="644">
        <v>12</v>
      </c>
      <c r="R77" s="645">
        <v>3960</v>
      </c>
      <c r="S77" s="645">
        <v>7920</v>
      </c>
      <c r="T77" s="645">
        <v>7920</v>
      </c>
      <c r="U77" s="645">
        <v>19800</v>
      </c>
    </row>
    <row r="78" spans="1:21" s="650" customFormat="1" ht="12.75" customHeight="1" x14ac:dyDescent="0.2">
      <c r="A78" s="640" t="s">
        <v>3314</v>
      </c>
      <c r="B78" s="640"/>
      <c r="C78" s="640" t="s">
        <v>3307</v>
      </c>
      <c r="D78" s="641" t="s">
        <v>2226</v>
      </c>
      <c r="E78" s="640" t="s">
        <v>4304</v>
      </c>
      <c r="F78" s="641"/>
      <c r="G78" s="640" t="s">
        <v>4315</v>
      </c>
      <c r="H78" s="640" t="s">
        <v>4250</v>
      </c>
      <c r="I78" s="640" t="s">
        <v>4247</v>
      </c>
      <c r="J78" s="640" t="s">
        <v>4211</v>
      </c>
      <c r="K78" s="643"/>
      <c r="L78" s="643">
        <v>51</v>
      </c>
      <c r="M78" s="643">
        <v>51</v>
      </c>
      <c r="N78" s="643">
        <v>51</v>
      </c>
      <c r="O78" s="644">
        <v>6</v>
      </c>
      <c r="P78" s="644">
        <v>12</v>
      </c>
      <c r="Q78" s="644">
        <v>12</v>
      </c>
      <c r="R78" s="645">
        <v>306</v>
      </c>
      <c r="S78" s="645">
        <v>612</v>
      </c>
      <c r="T78" s="645">
        <v>612</v>
      </c>
      <c r="U78" s="645">
        <v>1530</v>
      </c>
    </row>
    <row r="79" spans="1:21" s="650" customFormat="1" ht="12.75" customHeight="1" x14ac:dyDescent="0.2">
      <c r="A79" s="640" t="s">
        <v>3314</v>
      </c>
      <c r="B79" s="640"/>
      <c r="C79" s="640" t="s">
        <v>3307</v>
      </c>
      <c r="D79" s="641" t="s">
        <v>2226</v>
      </c>
      <c r="E79" s="640" t="s">
        <v>4304</v>
      </c>
      <c r="F79" s="641"/>
      <c r="G79" s="640" t="s">
        <v>4316</v>
      </c>
      <c r="H79" s="640" t="s">
        <v>4250</v>
      </c>
      <c r="I79" s="640" t="s">
        <v>4247</v>
      </c>
      <c r="J79" s="640" t="s">
        <v>4211</v>
      </c>
      <c r="K79" s="643"/>
      <c r="L79" s="643">
        <v>180</v>
      </c>
      <c r="M79" s="643">
        <v>180</v>
      </c>
      <c r="N79" s="643">
        <v>180</v>
      </c>
      <c r="O79" s="644">
        <v>6</v>
      </c>
      <c r="P79" s="644">
        <v>12</v>
      </c>
      <c r="Q79" s="644">
        <v>12</v>
      </c>
      <c r="R79" s="645">
        <v>1080</v>
      </c>
      <c r="S79" s="645">
        <v>2160</v>
      </c>
      <c r="T79" s="645">
        <v>2160</v>
      </c>
      <c r="U79" s="645">
        <v>5400</v>
      </c>
    </row>
    <row r="80" spans="1:21" s="650" customFormat="1" ht="12.75" customHeight="1" x14ac:dyDescent="0.2">
      <c r="A80" s="640" t="s">
        <v>3314</v>
      </c>
      <c r="B80" s="640"/>
      <c r="C80" s="640" t="s">
        <v>3307</v>
      </c>
      <c r="D80" s="641" t="s">
        <v>2226</v>
      </c>
      <c r="E80" s="640" t="s">
        <v>4304</v>
      </c>
      <c r="F80" s="641"/>
      <c r="G80" s="640" t="s">
        <v>4317</v>
      </c>
      <c r="H80" s="640" t="s">
        <v>4250</v>
      </c>
      <c r="I80" s="640" t="s">
        <v>4247</v>
      </c>
      <c r="J80" s="640" t="s">
        <v>4211</v>
      </c>
      <c r="K80" s="643"/>
      <c r="L80" s="643">
        <v>100</v>
      </c>
      <c r="M80" s="643">
        <v>100</v>
      </c>
      <c r="N80" s="643">
        <v>100</v>
      </c>
      <c r="O80" s="644">
        <v>6</v>
      </c>
      <c r="P80" s="644">
        <v>12</v>
      </c>
      <c r="Q80" s="644">
        <v>12</v>
      </c>
      <c r="R80" s="645">
        <v>600</v>
      </c>
      <c r="S80" s="645">
        <v>1200</v>
      </c>
      <c r="T80" s="645">
        <v>1200</v>
      </c>
      <c r="U80" s="645">
        <v>3000</v>
      </c>
    </row>
    <row r="81" spans="1:21" s="650" customFormat="1" x14ac:dyDescent="0.2">
      <c r="A81" s="640" t="s">
        <v>3314</v>
      </c>
      <c r="B81" s="640"/>
      <c r="C81" s="640" t="s">
        <v>3307</v>
      </c>
      <c r="D81" s="641" t="s">
        <v>2226</v>
      </c>
      <c r="E81" s="640" t="s">
        <v>4304</v>
      </c>
      <c r="F81" s="641"/>
      <c r="G81" s="640" t="s">
        <v>4259</v>
      </c>
      <c r="H81" s="640" t="s">
        <v>4260</v>
      </c>
      <c r="I81" s="640" t="s">
        <v>4223</v>
      </c>
      <c r="J81" s="640" t="s">
        <v>4211</v>
      </c>
      <c r="K81" s="643"/>
      <c r="L81" s="643">
        <v>200</v>
      </c>
      <c r="M81" s="643">
        <v>200</v>
      </c>
      <c r="N81" s="643">
        <v>200</v>
      </c>
      <c r="O81" s="644">
        <v>6</v>
      </c>
      <c r="P81" s="644">
        <v>12</v>
      </c>
      <c r="Q81" s="644">
        <v>12</v>
      </c>
      <c r="R81" s="645">
        <v>1200</v>
      </c>
      <c r="S81" s="645">
        <v>2400</v>
      </c>
      <c r="T81" s="645">
        <v>2400</v>
      </c>
      <c r="U81" s="645">
        <v>6000</v>
      </c>
    </row>
    <row r="82" spans="1:21" s="650" customFormat="1" x14ac:dyDescent="0.2">
      <c r="A82" s="640" t="s">
        <v>3314</v>
      </c>
      <c r="B82" s="640"/>
      <c r="C82" s="640" t="s">
        <v>3307</v>
      </c>
      <c r="D82" s="641" t="s">
        <v>2226</v>
      </c>
      <c r="E82" s="640" t="s">
        <v>4304</v>
      </c>
      <c r="F82" s="641"/>
      <c r="G82" s="640" t="s">
        <v>4318</v>
      </c>
      <c r="H82" s="640" t="s">
        <v>4250</v>
      </c>
      <c r="I82" s="640" t="s">
        <v>4247</v>
      </c>
      <c r="J82" s="640" t="s">
        <v>4211</v>
      </c>
      <c r="K82" s="643"/>
      <c r="L82" s="643">
        <v>40</v>
      </c>
      <c r="M82" s="643">
        <v>40</v>
      </c>
      <c r="N82" s="643">
        <v>40</v>
      </c>
      <c r="O82" s="644">
        <v>6</v>
      </c>
      <c r="P82" s="644">
        <v>12</v>
      </c>
      <c r="Q82" s="644">
        <v>12</v>
      </c>
      <c r="R82" s="645">
        <v>240</v>
      </c>
      <c r="S82" s="645">
        <v>480</v>
      </c>
      <c r="T82" s="645">
        <v>480</v>
      </c>
      <c r="U82" s="645">
        <v>1200</v>
      </c>
    </row>
    <row r="83" spans="1:21" s="650" customFormat="1" x14ac:dyDescent="0.2">
      <c r="A83" s="640" t="s">
        <v>3314</v>
      </c>
      <c r="B83" s="640"/>
      <c r="C83" s="640" t="s">
        <v>3307</v>
      </c>
      <c r="D83" s="641" t="s">
        <v>2226</v>
      </c>
      <c r="E83" s="640" t="s">
        <v>4304</v>
      </c>
      <c r="F83" s="641"/>
      <c r="G83" s="640" t="s">
        <v>4319</v>
      </c>
      <c r="H83" s="640" t="s">
        <v>4250</v>
      </c>
      <c r="I83" s="640" t="s">
        <v>4247</v>
      </c>
      <c r="J83" s="640" t="s">
        <v>4211</v>
      </c>
      <c r="K83" s="643"/>
      <c r="L83" s="643">
        <v>30</v>
      </c>
      <c r="M83" s="643">
        <v>30</v>
      </c>
      <c r="N83" s="643">
        <v>30</v>
      </c>
      <c r="O83" s="644">
        <v>6</v>
      </c>
      <c r="P83" s="644">
        <v>12</v>
      </c>
      <c r="Q83" s="644">
        <v>12</v>
      </c>
      <c r="R83" s="645">
        <v>180</v>
      </c>
      <c r="S83" s="645">
        <v>360</v>
      </c>
      <c r="T83" s="645">
        <v>360</v>
      </c>
      <c r="U83" s="645">
        <v>900</v>
      </c>
    </row>
    <row r="84" spans="1:21" s="650" customFormat="1" x14ac:dyDescent="0.2">
      <c r="A84" s="640" t="s">
        <v>3314</v>
      </c>
      <c r="B84" s="640"/>
      <c r="C84" s="640" t="s">
        <v>3307</v>
      </c>
      <c r="D84" s="641" t="s">
        <v>2226</v>
      </c>
      <c r="E84" s="640" t="s">
        <v>4304</v>
      </c>
      <c r="F84" s="641"/>
      <c r="G84" s="640" t="s">
        <v>4320</v>
      </c>
      <c r="H84" s="640" t="s">
        <v>4321</v>
      </c>
      <c r="I84" s="640" t="s">
        <v>4223</v>
      </c>
      <c r="J84" s="640" t="s">
        <v>4211</v>
      </c>
      <c r="K84" s="643"/>
      <c r="L84" s="1350">
        <f>$G$310</f>
        <v>210.4</v>
      </c>
      <c r="M84" s="643">
        <f>L84</f>
        <v>210.4</v>
      </c>
      <c r="N84" s="643">
        <f>M84</f>
        <v>210.4</v>
      </c>
      <c r="O84" s="644">
        <v>6</v>
      </c>
      <c r="P84" s="644">
        <v>12</v>
      </c>
      <c r="Q84" s="644">
        <v>12</v>
      </c>
      <c r="R84" s="645">
        <v>1262.4000000000001</v>
      </c>
      <c r="S84" s="645">
        <v>2524.8000000000002</v>
      </c>
      <c r="T84" s="645">
        <v>2524.8000000000002</v>
      </c>
      <c r="U84" s="645">
        <v>6312</v>
      </c>
    </row>
    <row r="85" spans="1:21" s="650" customFormat="1" x14ac:dyDescent="0.2">
      <c r="A85" s="640" t="s">
        <v>3314</v>
      </c>
      <c r="B85" s="640"/>
      <c r="C85" s="640" t="s">
        <v>3307</v>
      </c>
      <c r="D85" s="641" t="s">
        <v>2227</v>
      </c>
      <c r="E85" s="640" t="s">
        <v>4304</v>
      </c>
      <c r="F85" s="641"/>
      <c r="G85" s="640" t="s">
        <v>4278</v>
      </c>
      <c r="H85" s="640" t="s">
        <v>4279</v>
      </c>
      <c r="I85" s="640" t="s">
        <v>4280</v>
      </c>
      <c r="J85" s="640" t="s">
        <v>4281</v>
      </c>
      <c r="K85" s="644">
        <v>100</v>
      </c>
      <c r="L85" s="1347">
        <f t="shared" ref="L85:L88" si="13">SUMIFS($G$227:$G$239,$C$227:$C$239,$J85)</f>
        <v>0.03</v>
      </c>
      <c r="M85" s="645">
        <v>0.03</v>
      </c>
      <c r="N85" s="645">
        <v>0.03</v>
      </c>
      <c r="O85" s="644">
        <v>160000</v>
      </c>
      <c r="P85" s="644">
        <v>300000</v>
      </c>
      <c r="Q85" s="644">
        <v>537300</v>
      </c>
      <c r="R85" s="645">
        <v>4800</v>
      </c>
      <c r="S85" s="645">
        <v>9000</v>
      </c>
      <c r="T85" s="645">
        <v>16119</v>
      </c>
      <c r="U85" s="645">
        <v>29919</v>
      </c>
    </row>
    <row r="86" spans="1:21" s="650" customFormat="1" x14ac:dyDescent="0.2">
      <c r="A86" s="640" t="s">
        <v>3314</v>
      </c>
      <c r="B86" s="640"/>
      <c r="C86" s="640" t="s">
        <v>3307</v>
      </c>
      <c r="D86" s="641" t="s">
        <v>2227</v>
      </c>
      <c r="E86" s="640" t="s">
        <v>4304</v>
      </c>
      <c r="F86" s="641"/>
      <c r="G86" s="640" t="s">
        <v>4322</v>
      </c>
      <c r="H86" s="640" t="s">
        <v>4293</v>
      </c>
      <c r="I86" s="640" t="s">
        <v>4280</v>
      </c>
      <c r="J86" s="640" t="s">
        <v>4323</v>
      </c>
      <c r="K86" s="644">
        <v>100</v>
      </c>
      <c r="L86" s="1347">
        <f t="shared" si="13"/>
        <v>0.15</v>
      </c>
      <c r="M86" s="645">
        <v>0.15</v>
      </c>
      <c r="N86" s="645">
        <v>0.15</v>
      </c>
      <c r="O86" s="644">
        <v>160000</v>
      </c>
      <c r="P86" s="644">
        <v>300000</v>
      </c>
      <c r="Q86" s="644">
        <v>537300</v>
      </c>
      <c r="R86" s="645">
        <v>24000</v>
      </c>
      <c r="S86" s="645">
        <v>45000</v>
      </c>
      <c r="T86" s="645">
        <v>80595</v>
      </c>
      <c r="U86" s="645">
        <v>149595</v>
      </c>
    </row>
    <row r="87" spans="1:21" s="650" customFormat="1" x14ac:dyDescent="0.2">
      <c r="A87" s="640" t="s">
        <v>3314</v>
      </c>
      <c r="B87" s="640"/>
      <c r="C87" s="640" t="s">
        <v>3307</v>
      </c>
      <c r="D87" s="641" t="s">
        <v>2228</v>
      </c>
      <c r="E87" s="640" t="s">
        <v>4304</v>
      </c>
      <c r="F87" s="641"/>
      <c r="G87" s="640" t="s">
        <v>4282</v>
      </c>
      <c r="H87" s="640" t="s">
        <v>4283</v>
      </c>
      <c r="I87" s="640" t="s">
        <v>4280</v>
      </c>
      <c r="J87" s="640" t="s">
        <v>4284</v>
      </c>
      <c r="K87" s="648">
        <v>0.4</v>
      </c>
      <c r="L87" s="1347">
        <f t="shared" si="13"/>
        <v>2.1399999999999997</v>
      </c>
      <c r="M87" s="645">
        <v>2.1399999999999997</v>
      </c>
      <c r="N87" s="645">
        <v>2.1399999999999997</v>
      </c>
      <c r="O87" s="644">
        <v>640</v>
      </c>
      <c r="P87" s="644">
        <v>1200</v>
      </c>
      <c r="Q87" s="644">
        <v>2149.2000000000003</v>
      </c>
      <c r="R87" s="645">
        <v>1369.6</v>
      </c>
      <c r="S87" s="645">
        <v>2567.9999999999995</v>
      </c>
      <c r="T87" s="645">
        <v>4599.2879999999996</v>
      </c>
      <c r="U87" s="645">
        <v>8536.887999999999</v>
      </c>
    </row>
    <row r="88" spans="1:21" s="650" customFormat="1" x14ac:dyDescent="0.2">
      <c r="A88" s="640" t="s">
        <v>1346</v>
      </c>
      <c r="B88" s="640"/>
      <c r="C88" s="640" t="s">
        <v>3307</v>
      </c>
      <c r="D88" s="641" t="s">
        <v>2230</v>
      </c>
      <c r="E88" s="640" t="s">
        <v>4304</v>
      </c>
      <c r="F88" s="641"/>
      <c r="G88" s="640" t="s">
        <v>4285</v>
      </c>
      <c r="H88" s="640" t="s">
        <v>4283</v>
      </c>
      <c r="I88" s="640" t="s">
        <v>4280</v>
      </c>
      <c r="J88" s="640" t="s">
        <v>4286</v>
      </c>
      <c r="K88" s="648">
        <v>0.1</v>
      </c>
      <c r="L88" s="1347">
        <f t="shared" si="13"/>
        <v>2.9399999999999995</v>
      </c>
      <c r="M88" s="645">
        <v>2.9399999999999995</v>
      </c>
      <c r="N88" s="645">
        <v>2.9399999999999995</v>
      </c>
      <c r="O88" s="644">
        <v>160</v>
      </c>
      <c r="P88" s="644">
        <v>300</v>
      </c>
      <c r="Q88" s="644">
        <v>537.30000000000007</v>
      </c>
      <c r="R88" s="645">
        <v>470.39999999999992</v>
      </c>
      <c r="S88" s="645">
        <v>881.99999999999989</v>
      </c>
      <c r="T88" s="645">
        <v>1579.662</v>
      </c>
      <c r="U88" s="645">
        <v>2932.0619999999999</v>
      </c>
    </row>
    <row r="89" spans="1:21" s="650" customFormat="1" x14ac:dyDescent="0.2">
      <c r="A89" s="640" t="s">
        <v>3314</v>
      </c>
      <c r="B89" s="640"/>
      <c r="C89" s="640" t="s">
        <v>3307</v>
      </c>
      <c r="D89" s="641" t="s">
        <v>2228</v>
      </c>
      <c r="E89" s="640" t="s">
        <v>4304</v>
      </c>
      <c r="F89" s="641"/>
      <c r="G89" s="640" t="s">
        <v>4299</v>
      </c>
      <c r="H89" s="640" t="s">
        <v>4300</v>
      </c>
      <c r="I89" s="640" t="s">
        <v>4277</v>
      </c>
      <c r="J89" s="640" t="s">
        <v>4301</v>
      </c>
      <c r="K89" s="643"/>
      <c r="L89" s="1350">
        <f>$F$344</f>
        <v>39682.539682539682</v>
      </c>
      <c r="M89" s="643">
        <f>L89</f>
        <v>39682.539682539682</v>
      </c>
      <c r="N89" s="643">
        <f>M89</f>
        <v>39682.539682539682</v>
      </c>
      <c r="O89" s="648">
        <v>0.3</v>
      </c>
      <c r="P89" s="644"/>
      <c r="Q89" s="644"/>
      <c r="R89" s="645">
        <v>11904.761904761905</v>
      </c>
      <c r="S89" s="645">
        <v>0</v>
      </c>
      <c r="T89" s="645">
        <v>0</v>
      </c>
      <c r="U89" s="645">
        <v>11904.761904761905</v>
      </c>
    </row>
    <row r="90" spans="1:21" s="650" customFormat="1" x14ac:dyDescent="0.2">
      <c r="A90" s="640" t="s">
        <v>3314</v>
      </c>
      <c r="B90" s="640"/>
      <c r="C90" s="640" t="s">
        <v>3307</v>
      </c>
      <c r="D90" s="641" t="s">
        <v>2228</v>
      </c>
      <c r="E90" s="640" t="s">
        <v>4304</v>
      </c>
      <c r="F90" s="641"/>
      <c r="G90" s="640" t="s">
        <v>4302</v>
      </c>
      <c r="H90" s="640" t="s">
        <v>4303</v>
      </c>
      <c r="I90" s="640" t="s">
        <v>4277</v>
      </c>
      <c r="J90" s="640" t="s">
        <v>4301</v>
      </c>
      <c r="K90" s="643"/>
      <c r="L90" s="1350">
        <f>$G$353</f>
        <v>12278</v>
      </c>
      <c r="M90" s="643">
        <f>L90</f>
        <v>12278</v>
      </c>
      <c r="N90" s="643">
        <f>M90</f>
        <v>12278</v>
      </c>
      <c r="O90" s="644"/>
      <c r="P90" s="646">
        <v>0.15</v>
      </c>
      <c r="Q90" s="646">
        <v>0.3</v>
      </c>
      <c r="R90" s="645">
        <v>0</v>
      </c>
      <c r="S90" s="645">
        <v>1841.6999999999998</v>
      </c>
      <c r="T90" s="645">
        <v>3683.3999999999996</v>
      </c>
      <c r="U90" s="645">
        <v>5525.0999999999995</v>
      </c>
    </row>
    <row r="91" spans="1:21" s="650" customFormat="1" x14ac:dyDescent="0.2">
      <c r="A91" s="640" t="s">
        <v>3314</v>
      </c>
      <c r="B91" s="640"/>
      <c r="C91" s="640" t="s">
        <v>3308</v>
      </c>
      <c r="D91" s="641" t="s">
        <v>2231</v>
      </c>
      <c r="E91" s="642" t="s">
        <v>4324</v>
      </c>
      <c r="F91" s="641"/>
      <c r="G91" s="640" t="s">
        <v>4208</v>
      </c>
      <c r="H91" s="640" t="s">
        <v>4209</v>
      </c>
      <c r="I91" s="640" t="s">
        <v>4210</v>
      </c>
      <c r="J91" s="640" t="s">
        <v>4211</v>
      </c>
      <c r="K91" s="643"/>
      <c r="L91" s="643">
        <v>1085</v>
      </c>
      <c r="M91" s="643">
        <v>1085</v>
      </c>
      <c r="N91" s="643">
        <v>1085</v>
      </c>
      <c r="O91" s="644">
        <v>6</v>
      </c>
      <c r="P91" s="644">
        <v>12</v>
      </c>
      <c r="Q91" s="644">
        <v>12</v>
      </c>
      <c r="R91" s="645">
        <v>6510</v>
      </c>
      <c r="S91" s="645">
        <v>13020</v>
      </c>
      <c r="T91" s="645">
        <v>13020</v>
      </c>
      <c r="U91" s="645">
        <v>32550</v>
      </c>
    </row>
    <row r="92" spans="1:21" s="650" customFormat="1" x14ac:dyDescent="0.2">
      <c r="A92" s="640" t="s">
        <v>3314</v>
      </c>
      <c r="B92" s="640"/>
      <c r="C92" s="640" t="s">
        <v>3308</v>
      </c>
      <c r="D92" s="641" t="s">
        <v>2231</v>
      </c>
      <c r="E92" s="642" t="s">
        <v>4324</v>
      </c>
      <c r="F92" s="641"/>
      <c r="G92" s="640" t="s">
        <v>4307</v>
      </c>
      <c r="H92" s="640" t="s">
        <v>4209</v>
      </c>
      <c r="I92" s="640" t="s">
        <v>4210</v>
      </c>
      <c r="J92" s="640" t="s">
        <v>4211</v>
      </c>
      <c r="K92" s="643"/>
      <c r="L92" s="643">
        <v>651</v>
      </c>
      <c r="M92" s="643">
        <v>651</v>
      </c>
      <c r="N92" s="643">
        <v>651</v>
      </c>
      <c r="O92" s="644">
        <v>6</v>
      </c>
      <c r="P92" s="644">
        <v>12</v>
      </c>
      <c r="Q92" s="644">
        <v>12</v>
      </c>
      <c r="R92" s="645">
        <v>3906</v>
      </c>
      <c r="S92" s="645">
        <v>7812</v>
      </c>
      <c r="T92" s="645">
        <v>7812</v>
      </c>
      <c r="U92" s="645">
        <v>19530</v>
      </c>
    </row>
    <row r="93" spans="1:21" s="650" customFormat="1" x14ac:dyDescent="0.2">
      <c r="A93" s="640" t="s">
        <v>3314</v>
      </c>
      <c r="B93" s="640"/>
      <c r="C93" s="640" t="s">
        <v>3308</v>
      </c>
      <c r="D93" s="641" t="s">
        <v>2231</v>
      </c>
      <c r="E93" s="642" t="s">
        <v>4324</v>
      </c>
      <c r="F93" s="641"/>
      <c r="G93" s="640" t="s">
        <v>4220</v>
      </c>
      <c r="H93" s="640" t="s">
        <v>4209</v>
      </c>
      <c r="I93" s="640" t="s">
        <v>4210</v>
      </c>
      <c r="J93" s="640" t="s">
        <v>4211</v>
      </c>
      <c r="K93" s="643"/>
      <c r="L93" s="643">
        <v>651</v>
      </c>
      <c r="M93" s="643">
        <v>651</v>
      </c>
      <c r="N93" s="643">
        <v>651</v>
      </c>
      <c r="O93" s="644">
        <v>6</v>
      </c>
      <c r="P93" s="644">
        <v>12</v>
      </c>
      <c r="Q93" s="644">
        <v>12</v>
      </c>
      <c r="R93" s="645">
        <v>3906</v>
      </c>
      <c r="S93" s="645">
        <v>7812</v>
      </c>
      <c r="T93" s="645">
        <v>7812</v>
      </c>
      <c r="U93" s="645">
        <v>19530</v>
      </c>
    </row>
    <row r="94" spans="1:21" s="650" customFormat="1" x14ac:dyDescent="0.2">
      <c r="A94" s="640" t="s">
        <v>3314</v>
      </c>
      <c r="B94" s="640"/>
      <c r="C94" s="640" t="s">
        <v>3308</v>
      </c>
      <c r="D94" s="641" t="s">
        <v>2231</v>
      </c>
      <c r="E94" s="642" t="s">
        <v>4324</v>
      </c>
      <c r="F94" s="641"/>
      <c r="G94" s="640" t="s">
        <v>4325</v>
      </c>
      <c r="H94" s="640" t="s">
        <v>4209</v>
      </c>
      <c r="I94" s="640" t="s">
        <v>4210</v>
      </c>
      <c r="J94" s="640" t="s">
        <v>4211</v>
      </c>
      <c r="K94" s="643"/>
      <c r="L94" s="643">
        <v>542.5</v>
      </c>
      <c r="M94" s="643">
        <v>542.5</v>
      </c>
      <c r="N94" s="643">
        <v>542.5</v>
      </c>
      <c r="O94" s="644">
        <v>6</v>
      </c>
      <c r="P94" s="644">
        <v>12</v>
      </c>
      <c r="Q94" s="644">
        <v>12</v>
      </c>
      <c r="R94" s="645">
        <v>3255</v>
      </c>
      <c r="S94" s="645">
        <v>6510</v>
      </c>
      <c r="T94" s="645">
        <v>6510</v>
      </c>
      <c r="U94" s="645">
        <v>16275</v>
      </c>
    </row>
    <row r="95" spans="1:21" s="650" customFormat="1" x14ac:dyDescent="0.2">
      <c r="A95" s="640" t="s">
        <v>3314</v>
      </c>
      <c r="B95" s="640"/>
      <c r="C95" s="640" t="s">
        <v>3308</v>
      </c>
      <c r="D95" s="641" t="s">
        <v>2231</v>
      </c>
      <c r="E95" s="642" t="s">
        <v>4324</v>
      </c>
      <c r="F95" s="641"/>
      <c r="G95" s="640" t="s">
        <v>4326</v>
      </c>
      <c r="H95" s="640" t="s">
        <v>4213</v>
      </c>
      <c r="I95" s="640" t="s">
        <v>4210</v>
      </c>
      <c r="J95" s="640" t="s">
        <v>4211</v>
      </c>
      <c r="K95" s="643"/>
      <c r="L95" s="643">
        <v>271.25</v>
      </c>
      <c r="M95" s="643">
        <v>271.25</v>
      </c>
      <c r="N95" s="643">
        <v>271.25</v>
      </c>
      <c r="O95" s="644">
        <v>24</v>
      </c>
      <c r="P95" s="644">
        <v>48</v>
      </c>
      <c r="Q95" s="644">
        <v>48</v>
      </c>
      <c r="R95" s="645">
        <v>6510</v>
      </c>
      <c r="S95" s="645">
        <v>13020</v>
      </c>
      <c r="T95" s="645">
        <v>13020</v>
      </c>
      <c r="U95" s="645">
        <v>32550</v>
      </c>
    </row>
    <row r="96" spans="1:21" s="650" customFormat="1" x14ac:dyDescent="0.2">
      <c r="A96" s="640" t="s">
        <v>3314</v>
      </c>
      <c r="B96" s="640"/>
      <c r="C96" s="640" t="s">
        <v>3308</v>
      </c>
      <c r="D96" s="641" t="s">
        <v>2231</v>
      </c>
      <c r="E96" s="642" t="s">
        <v>4324</v>
      </c>
      <c r="F96" s="641"/>
      <c r="G96" s="640" t="s">
        <v>4311</v>
      </c>
      <c r="H96" s="640" t="s">
        <v>4253</v>
      </c>
      <c r="I96" s="640" t="s">
        <v>4254</v>
      </c>
      <c r="J96" s="640" t="s">
        <v>4211</v>
      </c>
      <c r="K96" s="643"/>
      <c r="L96" s="643">
        <v>33</v>
      </c>
      <c r="M96" s="643">
        <v>33</v>
      </c>
      <c r="N96" s="643">
        <v>33</v>
      </c>
      <c r="O96" s="644">
        <v>6</v>
      </c>
      <c r="P96" s="644">
        <v>12</v>
      </c>
      <c r="Q96" s="644">
        <v>12</v>
      </c>
      <c r="R96" s="645">
        <v>198</v>
      </c>
      <c r="S96" s="645">
        <v>396</v>
      </c>
      <c r="T96" s="645">
        <v>396</v>
      </c>
      <c r="U96" s="645">
        <v>990</v>
      </c>
    </row>
    <row r="97" spans="1:21" s="650" customFormat="1" x14ac:dyDescent="0.2">
      <c r="A97" s="640" t="s">
        <v>3314</v>
      </c>
      <c r="B97" s="640"/>
      <c r="C97" s="640" t="s">
        <v>3308</v>
      </c>
      <c r="D97" s="641" t="s">
        <v>2231</v>
      </c>
      <c r="E97" s="642" t="s">
        <v>4324</v>
      </c>
      <c r="F97" s="641"/>
      <c r="G97" s="640" t="s">
        <v>4313</v>
      </c>
      <c r="H97" s="640" t="s">
        <v>4250</v>
      </c>
      <c r="I97" s="640" t="s">
        <v>4247</v>
      </c>
      <c r="J97" s="640" t="s">
        <v>4211</v>
      </c>
      <c r="K97" s="643"/>
      <c r="L97" s="643">
        <v>40</v>
      </c>
      <c r="M97" s="643">
        <v>40</v>
      </c>
      <c r="N97" s="643">
        <v>40</v>
      </c>
      <c r="O97" s="644">
        <v>6</v>
      </c>
      <c r="P97" s="644">
        <v>12</v>
      </c>
      <c r="Q97" s="644">
        <v>12</v>
      </c>
      <c r="R97" s="645">
        <v>240</v>
      </c>
      <c r="S97" s="645">
        <v>480</v>
      </c>
      <c r="T97" s="645">
        <v>480</v>
      </c>
      <c r="U97" s="645">
        <v>1200</v>
      </c>
    </row>
    <row r="98" spans="1:21" s="650" customFormat="1" x14ac:dyDescent="0.2">
      <c r="A98" s="640" t="s">
        <v>3314</v>
      </c>
      <c r="B98" s="640"/>
      <c r="C98" s="640" t="s">
        <v>3308</v>
      </c>
      <c r="D98" s="641" t="s">
        <v>2231</v>
      </c>
      <c r="E98" s="642" t="s">
        <v>4324</v>
      </c>
      <c r="F98" s="641"/>
      <c r="G98" s="640" t="s">
        <v>4257</v>
      </c>
      <c r="H98" s="640" t="s">
        <v>4246</v>
      </c>
      <c r="I98" s="640" t="s">
        <v>4247</v>
      </c>
      <c r="J98" s="640" t="s">
        <v>4312</v>
      </c>
      <c r="K98" s="643"/>
      <c r="L98" s="643">
        <v>7</v>
      </c>
      <c r="M98" s="643">
        <v>7</v>
      </c>
      <c r="N98" s="643">
        <v>7</v>
      </c>
      <c r="O98" s="644">
        <v>6</v>
      </c>
      <c r="P98" s="644">
        <v>12</v>
      </c>
      <c r="Q98" s="644">
        <v>12</v>
      </c>
      <c r="R98" s="645">
        <v>42</v>
      </c>
      <c r="S98" s="645">
        <v>84</v>
      </c>
      <c r="T98" s="645">
        <v>84</v>
      </c>
      <c r="U98" s="645">
        <v>210</v>
      </c>
    </row>
    <row r="99" spans="1:21" s="650" customFormat="1" x14ac:dyDescent="0.2">
      <c r="A99" s="640" t="s">
        <v>3314</v>
      </c>
      <c r="B99" s="640"/>
      <c r="C99" s="640" t="s">
        <v>3308</v>
      </c>
      <c r="D99" s="641" t="s">
        <v>2231</v>
      </c>
      <c r="E99" s="642" t="s">
        <v>4324</v>
      </c>
      <c r="F99" s="641"/>
      <c r="G99" s="640" t="s">
        <v>4327</v>
      </c>
      <c r="H99" s="640" t="s">
        <v>4250</v>
      </c>
      <c r="I99" s="640" t="s">
        <v>4247</v>
      </c>
      <c r="J99" s="640" t="s">
        <v>4211</v>
      </c>
      <c r="K99" s="643"/>
      <c r="L99" s="643">
        <v>350</v>
      </c>
      <c r="M99" s="643">
        <v>350</v>
      </c>
      <c r="N99" s="643">
        <v>350</v>
      </c>
      <c r="O99" s="644">
        <v>6</v>
      </c>
      <c r="P99" s="644">
        <v>12</v>
      </c>
      <c r="Q99" s="644">
        <v>12</v>
      </c>
      <c r="R99" s="645">
        <v>2100</v>
      </c>
      <c r="S99" s="645">
        <v>4200</v>
      </c>
      <c r="T99" s="645">
        <v>4200</v>
      </c>
      <c r="U99" s="645">
        <v>10500</v>
      </c>
    </row>
    <row r="100" spans="1:21" s="650" customFormat="1" x14ac:dyDescent="0.2">
      <c r="A100" s="640" t="s">
        <v>3314</v>
      </c>
      <c r="B100" s="640"/>
      <c r="C100" s="640" t="s">
        <v>3308</v>
      </c>
      <c r="D100" s="641" t="s">
        <v>2231</v>
      </c>
      <c r="E100" s="642" t="s">
        <v>4324</v>
      </c>
      <c r="F100" s="641"/>
      <c r="G100" s="640" t="s">
        <v>4316</v>
      </c>
      <c r="H100" s="640" t="s">
        <v>4250</v>
      </c>
      <c r="I100" s="640" t="s">
        <v>4247</v>
      </c>
      <c r="J100" s="640" t="s">
        <v>4211</v>
      </c>
      <c r="K100" s="643"/>
      <c r="L100" s="643">
        <v>100</v>
      </c>
      <c r="M100" s="643">
        <v>100</v>
      </c>
      <c r="N100" s="643">
        <v>100</v>
      </c>
      <c r="O100" s="644">
        <v>6</v>
      </c>
      <c r="P100" s="644">
        <v>12</v>
      </c>
      <c r="Q100" s="644">
        <v>12</v>
      </c>
      <c r="R100" s="645">
        <v>600</v>
      </c>
      <c r="S100" s="645">
        <v>1200</v>
      </c>
      <c r="T100" s="645">
        <v>1200</v>
      </c>
      <c r="U100" s="645">
        <v>3000</v>
      </c>
    </row>
    <row r="101" spans="1:21" s="650" customFormat="1" x14ac:dyDescent="0.2">
      <c r="A101" s="640" t="s">
        <v>3314</v>
      </c>
      <c r="B101" s="640"/>
      <c r="C101" s="640" t="s">
        <v>3308</v>
      </c>
      <c r="D101" s="641" t="s">
        <v>2231</v>
      </c>
      <c r="E101" s="642" t="s">
        <v>4324</v>
      </c>
      <c r="F101" s="641"/>
      <c r="G101" s="640" t="s">
        <v>4317</v>
      </c>
      <c r="H101" s="640" t="s">
        <v>4250</v>
      </c>
      <c r="I101" s="640" t="s">
        <v>4247</v>
      </c>
      <c r="J101" s="640" t="s">
        <v>4211</v>
      </c>
      <c r="K101" s="643"/>
      <c r="L101" s="643">
        <v>50</v>
      </c>
      <c r="M101" s="643">
        <v>50</v>
      </c>
      <c r="N101" s="643">
        <v>50</v>
      </c>
      <c r="O101" s="644">
        <v>6</v>
      </c>
      <c r="P101" s="644">
        <v>12</v>
      </c>
      <c r="Q101" s="644">
        <v>12</v>
      </c>
      <c r="R101" s="645">
        <v>300</v>
      </c>
      <c r="S101" s="645">
        <v>600</v>
      </c>
      <c r="T101" s="645">
        <v>600</v>
      </c>
      <c r="U101" s="645">
        <v>1500</v>
      </c>
    </row>
    <row r="102" spans="1:21" s="650" customFormat="1" x14ac:dyDescent="0.2">
      <c r="A102" s="640" t="s">
        <v>3314</v>
      </c>
      <c r="B102" s="640"/>
      <c r="C102" s="640" t="s">
        <v>3308</v>
      </c>
      <c r="D102" s="641" t="s">
        <v>2231</v>
      </c>
      <c r="E102" s="642" t="s">
        <v>4324</v>
      </c>
      <c r="F102" s="641"/>
      <c r="G102" s="640" t="s">
        <v>4259</v>
      </c>
      <c r="H102" s="640" t="s">
        <v>4260</v>
      </c>
      <c r="I102" s="640" t="s">
        <v>4223</v>
      </c>
      <c r="J102" s="640" t="s">
        <v>4211</v>
      </c>
      <c r="K102" s="643"/>
      <c r="L102" s="643">
        <v>100</v>
      </c>
      <c r="M102" s="643">
        <v>100</v>
      </c>
      <c r="N102" s="643">
        <v>100</v>
      </c>
      <c r="O102" s="644">
        <v>6</v>
      </c>
      <c r="P102" s="644">
        <v>12</v>
      </c>
      <c r="Q102" s="644">
        <v>12</v>
      </c>
      <c r="R102" s="645">
        <v>600</v>
      </c>
      <c r="S102" s="645">
        <v>1200</v>
      </c>
      <c r="T102" s="645">
        <v>1200</v>
      </c>
      <c r="U102" s="645">
        <v>3000</v>
      </c>
    </row>
    <row r="103" spans="1:21" s="650" customFormat="1" x14ac:dyDescent="0.2">
      <c r="A103" s="640" t="s">
        <v>3314</v>
      </c>
      <c r="B103" s="640"/>
      <c r="C103" s="640" t="s">
        <v>3308</v>
      </c>
      <c r="D103" s="641" t="s">
        <v>2231</v>
      </c>
      <c r="E103" s="642" t="s">
        <v>4324</v>
      </c>
      <c r="F103" s="641"/>
      <c r="G103" s="640" t="s">
        <v>4319</v>
      </c>
      <c r="H103" s="640" t="s">
        <v>4250</v>
      </c>
      <c r="I103" s="640" t="s">
        <v>4247</v>
      </c>
      <c r="J103" s="640" t="s">
        <v>4211</v>
      </c>
      <c r="K103" s="643"/>
      <c r="L103" s="643">
        <v>30</v>
      </c>
      <c r="M103" s="643">
        <v>30</v>
      </c>
      <c r="N103" s="643">
        <v>30</v>
      </c>
      <c r="O103" s="644">
        <v>6</v>
      </c>
      <c r="P103" s="644">
        <v>12</v>
      </c>
      <c r="Q103" s="644">
        <v>12</v>
      </c>
      <c r="R103" s="645">
        <v>180</v>
      </c>
      <c r="S103" s="645">
        <v>360</v>
      </c>
      <c r="T103" s="645">
        <v>360</v>
      </c>
      <c r="U103" s="645">
        <v>900</v>
      </c>
    </row>
    <row r="104" spans="1:21" s="650" customFormat="1" x14ac:dyDescent="0.2">
      <c r="A104" s="640" t="s">
        <v>3314</v>
      </c>
      <c r="B104" s="640"/>
      <c r="C104" s="640" t="s">
        <v>3308</v>
      </c>
      <c r="D104" s="641" t="s">
        <v>2231</v>
      </c>
      <c r="E104" s="642" t="s">
        <v>4324</v>
      </c>
      <c r="F104" s="641"/>
      <c r="G104" s="640" t="s">
        <v>4328</v>
      </c>
      <c r="H104" s="640" t="s">
        <v>4250</v>
      </c>
      <c r="I104" s="640" t="s">
        <v>4247</v>
      </c>
      <c r="J104" s="640" t="s">
        <v>4211</v>
      </c>
      <c r="K104" s="643"/>
      <c r="L104" s="643">
        <v>40</v>
      </c>
      <c r="M104" s="643">
        <v>40</v>
      </c>
      <c r="N104" s="643">
        <v>40</v>
      </c>
      <c r="O104" s="644">
        <v>6</v>
      </c>
      <c r="P104" s="644">
        <v>12</v>
      </c>
      <c r="Q104" s="644">
        <v>12</v>
      </c>
      <c r="R104" s="645">
        <v>240</v>
      </c>
      <c r="S104" s="645">
        <v>480</v>
      </c>
      <c r="T104" s="645">
        <v>480</v>
      </c>
      <c r="U104" s="645">
        <v>1200</v>
      </c>
    </row>
    <row r="105" spans="1:21" s="650" customFormat="1" x14ac:dyDescent="0.2">
      <c r="A105" s="640" t="s">
        <v>3314</v>
      </c>
      <c r="B105" s="640"/>
      <c r="C105" s="640" t="s">
        <v>3308</v>
      </c>
      <c r="D105" s="641" t="s">
        <v>3409</v>
      </c>
      <c r="E105" s="642" t="s">
        <v>4324</v>
      </c>
      <c r="F105" s="641"/>
      <c r="G105" s="640" t="s">
        <v>4230</v>
      </c>
      <c r="H105" s="640" t="s">
        <v>4231</v>
      </c>
      <c r="I105" s="640" t="s">
        <v>4232</v>
      </c>
      <c r="J105" s="640" t="s">
        <v>4233</v>
      </c>
      <c r="K105" s="643"/>
      <c r="L105" s="643">
        <v>9</v>
      </c>
      <c r="M105" s="643">
        <v>9</v>
      </c>
      <c r="N105" s="643">
        <v>9</v>
      </c>
      <c r="O105" s="644">
        <v>150</v>
      </c>
      <c r="P105" s="644">
        <v>450</v>
      </c>
      <c r="Q105" s="644">
        <v>450</v>
      </c>
      <c r="R105" s="645">
        <v>1350</v>
      </c>
      <c r="S105" s="645">
        <v>4050</v>
      </c>
      <c r="T105" s="645">
        <v>4050</v>
      </c>
      <c r="U105" s="645">
        <v>9450</v>
      </c>
    </row>
    <row r="106" spans="1:21" s="650" customFormat="1" x14ac:dyDescent="0.2">
      <c r="A106" s="640" t="s">
        <v>3314</v>
      </c>
      <c r="B106" s="640"/>
      <c r="C106" s="640" t="s">
        <v>3308</v>
      </c>
      <c r="D106" s="641" t="s">
        <v>3409</v>
      </c>
      <c r="E106" s="642" t="s">
        <v>4324</v>
      </c>
      <c r="F106" s="641"/>
      <c r="G106" s="640" t="s">
        <v>4239</v>
      </c>
      <c r="H106" s="640" t="s">
        <v>4222</v>
      </c>
      <c r="I106" s="640" t="s">
        <v>4223</v>
      </c>
      <c r="J106" s="640" t="s">
        <v>4224</v>
      </c>
      <c r="K106" s="643"/>
      <c r="L106" s="1350">
        <f>$H$367</f>
        <v>1747.5</v>
      </c>
      <c r="M106" s="643">
        <f>L106</f>
        <v>1747.5</v>
      </c>
      <c r="N106" s="643">
        <f>M106</f>
        <v>1747.5</v>
      </c>
      <c r="O106" s="644">
        <v>1</v>
      </c>
      <c r="P106" s="644">
        <v>0</v>
      </c>
      <c r="Q106" s="644">
        <v>0</v>
      </c>
      <c r="R106" s="645">
        <v>1747.5</v>
      </c>
      <c r="S106" s="645">
        <v>0</v>
      </c>
      <c r="T106" s="645">
        <v>0</v>
      </c>
      <c r="U106" s="645">
        <v>1747.5</v>
      </c>
    </row>
    <row r="107" spans="1:21" s="650" customFormat="1" x14ac:dyDescent="0.2">
      <c r="A107" s="640" t="s">
        <v>1346</v>
      </c>
      <c r="B107" s="640"/>
      <c r="C107" s="640" t="s">
        <v>3308</v>
      </c>
      <c r="D107" s="641" t="s">
        <v>3409</v>
      </c>
      <c r="E107" s="642" t="s">
        <v>4324</v>
      </c>
      <c r="F107" s="641"/>
      <c r="G107" s="640" t="s">
        <v>4234</v>
      </c>
      <c r="H107" s="640" t="s">
        <v>4235</v>
      </c>
      <c r="I107" s="640" t="s">
        <v>4236</v>
      </c>
      <c r="J107" s="640" t="s">
        <v>4237</v>
      </c>
      <c r="K107" s="643"/>
      <c r="L107" s="643">
        <v>5000</v>
      </c>
      <c r="M107" s="643">
        <v>5000</v>
      </c>
      <c r="N107" s="643">
        <v>5000</v>
      </c>
      <c r="O107" s="644">
        <v>1</v>
      </c>
      <c r="P107" s="644">
        <v>0</v>
      </c>
      <c r="Q107" s="644">
        <v>0</v>
      </c>
      <c r="R107" s="645">
        <v>5000</v>
      </c>
      <c r="S107" s="645">
        <v>0</v>
      </c>
      <c r="T107" s="645">
        <v>0</v>
      </c>
      <c r="U107" s="645">
        <v>5000</v>
      </c>
    </row>
    <row r="108" spans="1:21" s="650" customFormat="1" x14ac:dyDescent="0.2">
      <c r="A108" s="640" t="s">
        <v>1346</v>
      </c>
      <c r="B108" s="640"/>
      <c r="C108" s="640" t="s">
        <v>3308</v>
      </c>
      <c r="D108" s="641" t="s">
        <v>3409</v>
      </c>
      <c r="E108" s="642" t="s">
        <v>4324</v>
      </c>
      <c r="F108" s="641"/>
      <c r="G108" s="640" t="s">
        <v>4234</v>
      </c>
      <c r="H108" s="640" t="s">
        <v>4238</v>
      </c>
      <c r="I108" s="640" t="s">
        <v>4223</v>
      </c>
      <c r="J108" s="640" t="s">
        <v>4237</v>
      </c>
      <c r="K108" s="643"/>
      <c r="L108" s="643">
        <v>1577.289</v>
      </c>
      <c r="M108" s="643">
        <v>1577.289</v>
      </c>
      <c r="N108" s="643">
        <v>1577.289</v>
      </c>
      <c r="O108" s="644">
        <v>1</v>
      </c>
      <c r="P108" s="644">
        <v>0</v>
      </c>
      <c r="Q108" s="644">
        <v>0</v>
      </c>
      <c r="R108" s="645">
        <v>1577.289</v>
      </c>
      <c r="S108" s="645">
        <v>0</v>
      </c>
      <c r="T108" s="645">
        <v>0</v>
      </c>
      <c r="U108" s="645">
        <v>1577.289</v>
      </c>
    </row>
    <row r="109" spans="1:21" s="650" customFormat="1" x14ac:dyDescent="0.2">
      <c r="A109" s="640" t="s">
        <v>1346</v>
      </c>
      <c r="B109" s="640"/>
      <c r="C109" s="640" t="s">
        <v>3308</v>
      </c>
      <c r="D109" s="641" t="s">
        <v>2231</v>
      </c>
      <c r="E109" s="642" t="s">
        <v>4324</v>
      </c>
      <c r="F109" s="641"/>
      <c r="G109" s="640" t="s">
        <v>4225</v>
      </c>
      <c r="H109" s="640" t="s">
        <v>4226</v>
      </c>
      <c r="I109" s="640" t="s">
        <v>4227</v>
      </c>
      <c r="J109" s="640" t="s">
        <v>4228</v>
      </c>
      <c r="K109" s="643"/>
      <c r="L109" s="643">
        <v>3.97</v>
      </c>
      <c r="M109" s="643">
        <v>3.97</v>
      </c>
      <c r="N109" s="643">
        <v>3.97</v>
      </c>
      <c r="O109" s="644">
        <v>500</v>
      </c>
      <c r="P109" s="644">
        <v>500</v>
      </c>
      <c r="Q109" s="644">
        <v>500</v>
      </c>
      <c r="R109" s="645">
        <v>1985</v>
      </c>
      <c r="S109" s="645">
        <v>1985</v>
      </c>
      <c r="T109" s="645">
        <v>1985</v>
      </c>
      <c r="U109" s="645">
        <v>5955</v>
      </c>
    </row>
    <row r="110" spans="1:21" s="650" customFormat="1" x14ac:dyDescent="0.2">
      <c r="A110" s="640" t="s">
        <v>1346</v>
      </c>
      <c r="B110" s="640"/>
      <c r="C110" s="640" t="s">
        <v>3308</v>
      </c>
      <c r="D110" s="641" t="s">
        <v>2231</v>
      </c>
      <c r="E110" s="642" t="s">
        <v>4324</v>
      </c>
      <c r="F110" s="641"/>
      <c r="G110" s="640" t="s">
        <v>4229</v>
      </c>
      <c r="H110" s="640" t="s">
        <v>4226</v>
      </c>
      <c r="I110" s="640" t="s">
        <v>4227</v>
      </c>
      <c r="J110" s="640" t="s">
        <v>4228</v>
      </c>
      <c r="K110" s="644">
        <v>3</v>
      </c>
      <c r="L110" s="643">
        <v>0.2</v>
      </c>
      <c r="M110" s="643">
        <v>0.2</v>
      </c>
      <c r="N110" s="643">
        <v>0.2</v>
      </c>
      <c r="O110" s="644">
        <v>3000</v>
      </c>
      <c r="P110" s="644">
        <v>4500</v>
      </c>
      <c r="Q110" s="644">
        <v>5700</v>
      </c>
      <c r="R110" s="645">
        <v>600</v>
      </c>
      <c r="S110" s="645">
        <v>900</v>
      </c>
      <c r="T110" s="645">
        <v>1140</v>
      </c>
      <c r="U110" s="645">
        <v>2640</v>
      </c>
    </row>
    <row r="111" spans="1:21" s="650" customFormat="1" x14ac:dyDescent="0.2">
      <c r="A111" s="640" t="s">
        <v>3314</v>
      </c>
      <c r="B111" s="640"/>
      <c r="C111" s="640" t="s">
        <v>3308</v>
      </c>
      <c r="D111" s="641" t="s">
        <v>2233</v>
      </c>
      <c r="E111" s="642" t="s">
        <v>4324</v>
      </c>
      <c r="F111" s="641"/>
      <c r="G111" s="640" t="s">
        <v>4299</v>
      </c>
      <c r="H111" s="640" t="s">
        <v>4300</v>
      </c>
      <c r="I111" s="640" t="s">
        <v>4277</v>
      </c>
      <c r="J111" s="640" t="s">
        <v>4301</v>
      </c>
      <c r="K111" s="643"/>
      <c r="L111" s="1350">
        <f>$F$344</f>
        <v>39682.539682539682</v>
      </c>
      <c r="M111" s="643">
        <f t="shared" ref="M111:N111" si="14">L111</f>
        <v>39682.539682539682</v>
      </c>
      <c r="N111" s="643">
        <f t="shared" si="14"/>
        <v>39682.539682539682</v>
      </c>
      <c r="O111" s="648">
        <v>0.3</v>
      </c>
      <c r="P111" s="644"/>
      <c r="Q111" s="644"/>
      <c r="R111" s="645">
        <v>11904.761904761905</v>
      </c>
      <c r="S111" s="645">
        <v>0</v>
      </c>
      <c r="T111" s="645">
        <v>0</v>
      </c>
      <c r="U111" s="645">
        <v>11904.761904761905</v>
      </c>
    </row>
    <row r="112" spans="1:21" s="650" customFormat="1" x14ac:dyDescent="0.2">
      <c r="A112" s="640" t="s">
        <v>3314</v>
      </c>
      <c r="B112" s="640"/>
      <c r="C112" s="640" t="s">
        <v>3308</v>
      </c>
      <c r="D112" s="641" t="s">
        <v>2233</v>
      </c>
      <c r="E112" s="642" t="s">
        <v>4324</v>
      </c>
      <c r="F112" s="641"/>
      <c r="G112" s="640" t="s">
        <v>4302</v>
      </c>
      <c r="H112" s="640" t="s">
        <v>4303</v>
      </c>
      <c r="I112" s="640" t="s">
        <v>4277</v>
      </c>
      <c r="J112" s="640" t="s">
        <v>4301</v>
      </c>
      <c r="K112" s="643"/>
      <c r="L112" s="1350">
        <f>$G$353</f>
        <v>12278</v>
      </c>
      <c r="M112" s="643">
        <f t="shared" ref="M112:N112" si="15">L112</f>
        <v>12278</v>
      </c>
      <c r="N112" s="643">
        <f t="shared" si="15"/>
        <v>12278</v>
      </c>
      <c r="O112" s="644"/>
      <c r="P112" s="646">
        <v>0.15</v>
      </c>
      <c r="Q112" s="646">
        <v>0.3</v>
      </c>
      <c r="R112" s="645">
        <v>0</v>
      </c>
      <c r="S112" s="645">
        <v>1841.6999999999998</v>
      </c>
      <c r="T112" s="645">
        <v>3683.3999999999996</v>
      </c>
      <c r="U112" s="645">
        <v>5525.0999999999995</v>
      </c>
    </row>
    <row r="113" spans="1:21" s="650" customFormat="1" x14ac:dyDescent="0.2">
      <c r="A113" s="640" t="s">
        <v>3314</v>
      </c>
      <c r="B113" s="640"/>
      <c r="C113" s="640" t="s">
        <v>3308</v>
      </c>
      <c r="D113" s="641" t="s">
        <v>2233</v>
      </c>
      <c r="E113" s="642" t="s">
        <v>4324</v>
      </c>
      <c r="F113" s="641"/>
      <c r="G113" s="640" t="s">
        <v>4216</v>
      </c>
      <c r="H113" s="640" t="s">
        <v>4213</v>
      </c>
      <c r="I113" s="640" t="s">
        <v>4210</v>
      </c>
      <c r="J113" s="640" t="s">
        <v>4211</v>
      </c>
      <c r="K113" s="643"/>
      <c r="L113" s="643">
        <v>379.75</v>
      </c>
      <c r="M113" s="643">
        <v>379.75</v>
      </c>
      <c r="N113" s="643">
        <v>379.75</v>
      </c>
      <c r="O113" s="644">
        <v>6</v>
      </c>
      <c r="P113" s="644">
        <v>12</v>
      </c>
      <c r="Q113" s="644">
        <v>12</v>
      </c>
      <c r="R113" s="645">
        <v>2278.5</v>
      </c>
      <c r="S113" s="645">
        <v>4557</v>
      </c>
      <c r="T113" s="645">
        <v>4557</v>
      </c>
      <c r="U113" s="645">
        <v>11392.5</v>
      </c>
    </row>
    <row r="114" spans="1:21" s="650" customFormat="1" x14ac:dyDescent="0.2">
      <c r="A114" s="640" t="s">
        <v>3314</v>
      </c>
      <c r="B114" s="640"/>
      <c r="C114" s="640" t="s">
        <v>3308</v>
      </c>
      <c r="D114" s="641" t="s">
        <v>2233</v>
      </c>
      <c r="E114" s="642" t="s">
        <v>4324</v>
      </c>
      <c r="F114" s="641"/>
      <c r="G114" s="640" t="s">
        <v>4217</v>
      </c>
      <c r="H114" s="640" t="s">
        <v>4213</v>
      </c>
      <c r="I114" s="640" t="s">
        <v>4210</v>
      </c>
      <c r="J114" s="640" t="s">
        <v>4211</v>
      </c>
      <c r="K114" s="643"/>
      <c r="L114" s="643">
        <v>379.75</v>
      </c>
      <c r="M114" s="643">
        <v>379.75</v>
      </c>
      <c r="N114" s="643">
        <v>379.75</v>
      </c>
      <c r="O114" s="644">
        <v>6</v>
      </c>
      <c r="P114" s="644">
        <v>12</v>
      </c>
      <c r="Q114" s="644">
        <v>12</v>
      </c>
      <c r="R114" s="645">
        <v>2278.5</v>
      </c>
      <c r="S114" s="645">
        <v>4557</v>
      </c>
      <c r="T114" s="645">
        <v>4557</v>
      </c>
      <c r="U114" s="645">
        <v>11392.5</v>
      </c>
    </row>
    <row r="115" spans="1:21" s="650" customFormat="1" x14ac:dyDescent="0.2">
      <c r="A115" s="640" t="s">
        <v>3314</v>
      </c>
      <c r="B115" s="640"/>
      <c r="C115" s="640" t="s">
        <v>3308</v>
      </c>
      <c r="D115" s="641" t="s">
        <v>2232</v>
      </c>
      <c r="E115" s="642" t="s">
        <v>4324</v>
      </c>
      <c r="F115" s="641"/>
      <c r="G115" s="640" t="s">
        <v>4278</v>
      </c>
      <c r="H115" s="640" t="s">
        <v>4279</v>
      </c>
      <c r="I115" s="640" t="s">
        <v>4280</v>
      </c>
      <c r="J115" s="640" t="s">
        <v>4281</v>
      </c>
      <c r="K115" s="644">
        <v>150</v>
      </c>
      <c r="L115" s="1347">
        <f t="shared" ref="L115:L121" si="16">SUMIFS($G$227:$G$239,$C$227:$C$239,$J115)</f>
        <v>0.03</v>
      </c>
      <c r="M115" s="645">
        <v>0.03</v>
      </c>
      <c r="N115" s="645">
        <v>0.03</v>
      </c>
      <c r="O115" s="644">
        <v>150000</v>
      </c>
      <c r="P115" s="644">
        <v>225000</v>
      </c>
      <c r="Q115" s="644">
        <v>285000</v>
      </c>
      <c r="R115" s="645">
        <v>4500</v>
      </c>
      <c r="S115" s="645">
        <v>6750</v>
      </c>
      <c r="T115" s="645">
        <v>8550</v>
      </c>
      <c r="U115" s="645">
        <v>19800</v>
      </c>
    </row>
    <row r="116" spans="1:21" s="650" customFormat="1" x14ac:dyDescent="0.2">
      <c r="A116" s="640" t="s">
        <v>1346</v>
      </c>
      <c r="B116" s="640"/>
      <c r="C116" s="640" t="s">
        <v>3308</v>
      </c>
      <c r="D116" s="641" t="s">
        <v>2232</v>
      </c>
      <c r="E116" s="642" t="s">
        <v>4324</v>
      </c>
      <c r="F116" s="641"/>
      <c r="G116" s="640" t="s">
        <v>4322</v>
      </c>
      <c r="H116" s="640" t="s">
        <v>4293</v>
      </c>
      <c r="I116" s="640" t="s">
        <v>4280</v>
      </c>
      <c r="J116" s="640" t="s">
        <v>4323</v>
      </c>
      <c r="K116" s="644">
        <v>150</v>
      </c>
      <c r="L116" s="1347">
        <f t="shared" si="16"/>
        <v>0.15</v>
      </c>
      <c r="M116" s="645">
        <v>0.15</v>
      </c>
      <c r="N116" s="645">
        <v>0.15</v>
      </c>
      <c r="O116" s="644">
        <v>150000</v>
      </c>
      <c r="P116" s="644">
        <v>225000</v>
      </c>
      <c r="Q116" s="644">
        <v>285000</v>
      </c>
      <c r="R116" s="645">
        <v>22500</v>
      </c>
      <c r="S116" s="645">
        <v>33750</v>
      </c>
      <c r="T116" s="645">
        <v>42750</v>
      </c>
      <c r="U116" s="645">
        <v>99000</v>
      </c>
    </row>
    <row r="117" spans="1:21" s="650" customFormat="1" x14ac:dyDescent="0.2">
      <c r="A117" s="640" t="s">
        <v>3314</v>
      </c>
      <c r="B117" s="640"/>
      <c r="C117" s="640" t="s">
        <v>3308</v>
      </c>
      <c r="D117" s="641" t="s">
        <v>2233</v>
      </c>
      <c r="E117" s="642" t="s">
        <v>4324</v>
      </c>
      <c r="F117" s="641"/>
      <c r="G117" s="640" t="s">
        <v>4282</v>
      </c>
      <c r="H117" s="640" t="s">
        <v>4283</v>
      </c>
      <c r="I117" s="640" t="s">
        <v>4280</v>
      </c>
      <c r="J117" s="640" t="s">
        <v>4284</v>
      </c>
      <c r="K117" s="648">
        <v>0.4</v>
      </c>
      <c r="L117" s="1347">
        <f t="shared" si="16"/>
        <v>2.1399999999999997</v>
      </c>
      <c r="M117" s="645">
        <v>2.1399999999999997</v>
      </c>
      <c r="N117" s="645">
        <v>2.1399999999999997</v>
      </c>
      <c r="O117" s="644">
        <v>400</v>
      </c>
      <c r="P117" s="644">
        <v>600</v>
      </c>
      <c r="Q117" s="644">
        <v>760</v>
      </c>
      <c r="R117" s="645">
        <v>855.99999999999989</v>
      </c>
      <c r="S117" s="645">
        <v>1283.9999999999998</v>
      </c>
      <c r="T117" s="645">
        <v>1626.3999999999999</v>
      </c>
      <c r="U117" s="645">
        <v>3766.3999999999996</v>
      </c>
    </row>
    <row r="118" spans="1:21" s="650" customFormat="1" x14ac:dyDescent="0.2">
      <c r="A118" s="640" t="s">
        <v>3314</v>
      </c>
      <c r="B118" s="640"/>
      <c r="C118" s="640" t="s">
        <v>3308</v>
      </c>
      <c r="D118" s="641" t="s">
        <v>3408</v>
      </c>
      <c r="E118" s="642" t="s">
        <v>4324</v>
      </c>
      <c r="F118" s="641"/>
      <c r="G118" s="640" t="s">
        <v>4285</v>
      </c>
      <c r="H118" s="640" t="s">
        <v>4283</v>
      </c>
      <c r="I118" s="640" t="s">
        <v>4280</v>
      </c>
      <c r="J118" s="640" t="s">
        <v>4286</v>
      </c>
      <c r="K118" s="648">
        <v>0.15</v>
      </c>
      <c r="L118" s="1347">
        <f t="shared" si="16"/>
        <v>2.9399999999999995</v>
      </c>
      <c r="M118" s="645">
        <v>2.9399999999999995</v>
      </c>
      <c r="N118" s="645">
        <v>2.9399999999999995</v>
      </c>
      <c r="O118" s="644">
        <v>150</v>
      </c>
      <c r="P118" s="644">
        <v>225</v>
      </c>
      <c r="Q118" s="644">
        <v>285</v>
      </c>
      <c r="R118" s="645">
        <v>440.99999999999994</v>
      </c>
      <c r="S118" s="645">
        <v>661.49999999999989</v>
      </c>
      <c r="T118" s="645">
        <v>837.89999999999986</v>
      </c>
      <c r="U118" s="645">
        <v>1940.3999999999996</v>
      </c>
    </row>
    <row r="119" spans="1:21" s="650" customFormat="1" x14ac:dyDescent="0.2">
      <c r="A119" s="640" t="s">
        <v>3314</v>
      </c>
      <c r="B119" s="640"/>
      <c r="C119" s="640" t="s">
        <v>3308</v>
      </c>
      <c r="D119" s="641" t="s">
        <v>3408</v>
      </c>
      <c r="E119" s="642" t="s">
        <v>4324</v>
      </c>
      <c r="F119" s="641"/>
      <c r="G119" s="640" t="s">
        <v>4287</v>
      </c>
      <c r="H119" s="640" t="s">
        <v>4283</v>
      </c>
      <c r="I119" s="640" t="s">
        <v>4280</v>
      </c>
      <c r="J119" s="640" t="s">
        <v>4288</v>
      </c>
      <c r="K119" s="648">
        <v>0.15</v>
      </c>
      <c r="L119" s="1347">
        <f t="shared" si="16"/>
        <v>2.4499999999999997</v>
      </c>
      <c r="M119" s="645">
        <v>2.4499999999999997</v>
      </c>
      <c r="N119" s="645">
        <v>2.4499999999999997</v>
      </c>
      <c r="O119" s="644">
        <v>150</v>
      </c>
      <c r="P119" s="644">
        <v>225</v>
      </c>
      <c r="Q119" s="644">
        <v>285</v>
      </c>
      <c r="R119" s="645">
        <v>367.49999999999994</v>
      </c>
      <c r="S119" s="645">
        <v>551.24999999999989</v>
      </c>
      <c r="T119" s="645">
        <v>698.24999999999989</v>
      </c>
      <c r="U119" s="645">
        <v>1616.9999999999995</v>
      </c>
    </row>
    <row r="120" spans="1:21" s="650" customFormat="1" x14ac:dyDescent="0.2">
      <c r="A120" s="640" t="s">
        <v>3314</v>
      </c>
      <c r="B120" s="640"/>
      <c r="C120" s="640" t="s">
        <v>3308</v>
      </c>
      <c r="D120" s="641" t="s">
        <v>3408</v>
      </c>
      <c r="E120" s="642" t="s">
        <v>4324</v>
      </c>
      <c r="F120" s="641"/>
      <c r="G120" s="640" t="s">
        <v>4329</v>
      </c>
      <c r="H120" s="640" t="s">
        <v>4283</v>
      </c>
      <c r="I120" s="640" t="s">
        <v>4280</v>
      </c>
      <c r="J120" s="640" t="s">
        <v>4330</v>
      </c>
      <c r="K120" s="648">
        <v>0.15</v>
      </c>
      <c r="L120" s="1347">
        <f t="shared" si="16"/>
        <v>5</v>
      </c>
      <c r="M120" s="645">
        <v>5</v>
      </c>
      <c r="N120" s="645">
        <v>5</v>
      </c>
      <c r="O120" s="644">
        <v>150</v>
      </c>
      <c r="P120" s="644">
        <v>225</v>
      </c>
      <c r="Q120" s="644">
        <v>285</v>
      </c>
      <c r="R120" s="645">
        <v>750</v>
      </c>
      <c r="S120" s="645">
        <v>1125</v>
      </c>
      <c r="T120" s="645">
        <v>1425</v>
      </c>
      <c r="U120" s="645">
        <v>3300</v>
      </c>
    </row>
    <row r="121" spans="1:21" s="650" customFormat="1" x14ac:dyDescent="0.2">
      <c r="A121" s="640" t="s">
        <v>3314</v>
      </c>
      <c r="B121" s="640"/>
      <c r="C121" s="640" t="s">
        <v>3308</v>
      </c>
      <c r="D121" s="641" t="s">
        <v>3408</v>
      </c>
      <c r="E121" s="642" t="s">
        <v>4324</v>
      </c>
      <c r="F121" s="641"/>
      <c r="G121" s="640" t="s">
        <v>4331</v>
      </c>
      <c r="H121" s="640" t="s">
        <v>4332</v>
      </c>
      <c r="I121" s="640" t="s">
        <v>4232</v>
      </c>
      <c r="J121" s="640" t="s">
        <v>4333</v>
      </c>
      <c r="K121" s="648">
        <v>0.05</v>
      </c>
      <c r="L121" s="1347">
        <f t="shared" si="16"/>
        <v>27</v>
      </c>
      <c r="M121" s="645">
        <v>27</v>
      </c>
      <c r="N121" s="645">
        <v>27</v>
      </c>
      <c r="O121" s="644">
        <v>50</v>
      </c>
      <c r="P121" s="644">
        <v>75</v>
      </c>
      <c r="Q121" s="644">
        <v>95</v>
      </c>
      <c r="R121" s="645">
        <v>1350</v>
      </c>
      <c r="S121" s="645">
        <v>2025</v>
      </c>
      <c r="T121" s="645">
        <v>2565</v>
      </c>
      <c r="U121" s="645">
        <v>5940</v>
      </c>
    </row>
    <row r="122" spans="1:21" s="650" customFormat="1" x14ac:dyDescent="0.2">
      <c r="A122" s="640" t="s">
        <v>3314</v>
      </c>
      <c r="B122" s="640"/>
      <c r="C122" s="640" t="s">
        <v>3310</v>
      </c>
      <c r="D122" s="641" t="s">
        <v>2235</v>
      </c>
      <c r="E122" s="642" t="s">
        <v>4334</v>
      </c>
      <c r="F122" s="641"/>
      <c r="G122" s="640" t="s">
        <v>4208</v>
      </c>
      <c r="H122" s="640" t="s">
        <v>4209</v>
      </c>
      <c r="I122" s="640" t="s">
        <v>4210</v>
      </c>
      <c r="J122" s="640" t="s">
        <v>4211</v>
      </c>
      <c r="K122" s="643"/>
      <c r="L122" s="643">
        <v>315</v>
      </c>
      <c r="M122" s="643">
        <v>315</v>
      </c>
      <c r="N122" s="643">
        <v>315</v>
      </c>
      <c r="O122" s="644">
        <v>6</v>
      </c>
      <c r="P122" s="644">
        <v>12</v>
      </c>
      <c r="Q122" s="644">
        <v>12</v>
      </c>
      <c r="R122" s="645">
        <v>1890</v>
      </c>
      <c r="S122" s="645">
        <v>3780</v>
      </c>
      <c r="T122" s="645">
        <v>3780</v>
      </c>
      <c r="U122" s="645">
        <v>9450</v>
      </c>
    </row>
    <row r="123" spans="1:21" s="650" customFormat="1" x14ac:dyDescent="0.2">
      <c r="A123" s="640" t="s">
        <v>3314</v>
      </c>
      <c r="B123" s="640"/>
      <c r="C123" s="640" t="s">
        <v>3310</v>
      </c>
      <c r="D123" s="641" t="s">
        <v>2235</v>
      </c>
      <c r="E123" s="642" t="s">
        <v>4334</v>
      </c>
      <c r="F123" s="641"/>
      <c r="G123" s="640" t="s">
        <v>4307</v>
      </c>
      <c r="H123" s="640" t="s">
        <v>4209</v>
      </c>
      <c r="I123" s="640" t="s">
        <v>4210</v>
      </c>
      <c r="J123" s="640" t="s">
        <v>4211</v>
      </c>
      <c r="K123" s="643"/>
      <c r="L123" s="643">
        <v>262.5</v>
      </c>
      <c r="M123" s="643">
        <v>262.5</v>
      </c>
      <c r="N123" s="643">
        <v>262.5</v>
      </c>
      <c r="O123" s="644">
        <v>6</v>
      </c>
      <c r="P123" s="644">
        <v>12</v>
      </c>
      <c r="Q123" s="644">
        <v>12</v>
      </c>
      <c r="R123" s="645">
        <v>1575</v>
      </c>
      <c r="S123" s="645">
        <v>3150</v>
      </c>
      <c r="T123" s="645">
        <v>3150</v>
      </c>
      <c r="U123" s="645">
        <v>7875</v>
      </c>
    </row>
    <row r="124" spans="1:21" s="650" customFormat="1" x14ac:dyDescent="0.2">
      <c r="A124" s="640" t="s">
        <v>1346</v>
      </c>
      <c r="B124" s="640"/>
      <c r="C124" s="640" t="s">
        <v>3310</v>
      </c>
      <c r="D124" s="641" t="s">
        <v>2235</v>
      </c>
      <c r="E124" s="642" t="s">
        <v>4334</v>
      </c>
      <c r="F124" s="641"/>
      <c r="G124" s="640" t="s">
        <v>4313</v>
      </c>
      <c r="H124" s="640" t="s">
        <v>4250</v>
      </c>
      <c r="I124" s="640" t="s">
        <v>4247</v>
      </c>
      <c r="J124" s="640" t="s">
        <v>4211</v>
      </c>
      <c r="K124" s="643"/>
      <c r="L124" s="643">
        <v>20</v>
      </c>
      <c r="M124" s="643">
        <v>20</v>
      </c>
      <c r="N124" s="643">
        <v>20</v>
      </c>
      <c r="O124" s="644">
        <v>6</v>
      </c>
      <c r="P124" s="644">
        <v>12</v>
      </c>
      <c r="Q124" s="644">
        <v>12</v>
      </c>
      <c r="R124" s="645">
        <v>120</v>
      </c>
      <c r="S124" s="645">
        <v>240</v>
      </c>
      <c r="T124" s="645">
        <v>240</v>
      </c>
      <c r="U124" s="645">
        <v>600</v>
      </c>
    </row>
    <row r="125" spans="1:21" s="650" customFormat="1" x14ac:dyDescent="0.2">
      <c r="A125" s="640" t="s">
        <v>3314</v>
      </c>
      <c r="B125" s="640"/>
      <c r="C125" s="640" t="s">
        <v>3310</v>
      </c>
      <c r="D125" s="641" t="s">
        <v>2235</v>
      </c>
      <c r="E125" s="642" t="s">
        <v>4334</v>
      </c>
      <c r="F125" s="641"/>
      <c r="G125" s="640" t="s">
        <v>4335</v>
      </c>
      <c r="H125" s="640" t="s">
        <v>4246</v>
      </c>
      <c r="I125" s="640" t="s">
        <v>4247</v>
      </c>
      <c r="J125" s="640" t="s">
        <v>4312</v>
      </c>
      <c r="K125" s="643"/>
      <c r="L125" s="643">
        <v>15</v>
      </c>
      <c r="M125" s="643">
        <v>15</v>
      </c>
      <c r="N125" s="643">
        <v>15</v>
      </c>
      <c r="O125" s="644">
        <v>2</v>
      </c>
      <c r="P125" s="644">
        <v>4</v>
      </c>
      <c r="Q125" s="644">
        <v>4</v>
      </c>
      <c r="R125" s="645">
        <v>30</v>
      </c>
      <c r="S125" s="645">
        <v>60</v>
      </c>
      <c r="T125" s="645">
        <v>60</v>
      </c>
      <c r="U125" s="645">
        <v>150</v>
      </c>
    </row>
    <row r="126" spans="1:21" s="650" customFormat="1" x14ac:dyDescent="0.2">
      <c r="A126" s="640" t="s">
        <v>3314</v>
      </c>
      <c r="B126" s="640"/>
      <c r="C126" s="640" t="s">
        <v>3310</v>
      </c>
      <c r="D126" s="641" t="s">
        <v>2235</v>
      </c>
      <c r="E126" s="642" t="s">
        <v>4334</v>
      </c>
      <c r="F126" s="641"/>
      <c r="G126" s="640" t="s">
        <v>4316</v>
      </c>
      <c r="H126" s="640" t="s">
        <v>4250</v>
      </c>
      <c r="I126" s="640" t="s">
        <v>4247</v>
      </c>
      <c r="J126" s="640" t="s">
        <v>4211</v>
      </c>
      <c r="K126" s="643"/>
      <c r="L126" s="643">
        <v>30</v>
      </c>
      <c r="M126" s="643">
        <v>30</v>
      </c>
      <c r="N126" s="643">
        <v>30</v>
      </c>
      <c r="O126" s="644">
        <v>6</v>
      </c>
      <c r="P126" s="644">
        <v>12</v>
      </c>
      <c r="Q126" s="644">
        <v>12</v>
      </c>
      <c r="R126" s="645">
        <v>180</v>
      </c>
      <c r="S126" s="645">
        <v>360</v>
      </c>
      <c r="T126" s="645">
        <v>360</v>
      </c>
      <c r="U126" s="645">
        <v>900</v>
      </c>
    </row>
    <row r="127" spans="1:21" s="650" customFormat="1" x14ac:dyDescent="0.2">
      <c r="A127" s="640" t="s">
        <v>3314</v>
      </c>
      <c r="B127" s="640"/>
      <c r="C127" s="640" t="s">
        <v>3310</v>
      </c>
      <c r="D127" s="641" t="s">
        <v>2235</v>
      </c>
      <c r="E127" s="642" t="s">
        <v>4334</v>
      </c>
      <c r="F127" s="641"/>
      <c r="G127" s="640" t="s">
        <v>4259</v>
      </c>
      <c r="H127" s="640" t="s">
        <v>4260</v>
      </c>
      <c r="I127" s="640" t="s">
        <v>4223</v>
      </c>
      <c r="J127" s="640" t="s">
        <v>4211</v>
      </c>
      <c r="K127" s="643"/>
      <c r="L127" s="643">
        <v>50</v>
      </c>
      <c r="M127" s="643">
        <v>50</v>
      </c>
      <c r="N127" s="643">
        <v>50</v>
      </c>
      <c r="O127" s="644">
        <v>6</v>
      </c>
      <c r="P127" s="644">
        <v>12</v>
      </c>
      <c r="Q127" s="644">
        <v>12</v>
      </c>
      <c r="R127" s="645">
        <v>300</v>
      </c>
      <c r="S127" s="645">
        <v>600</v>
      </c>
      <c r="T127" s="645">
        <v>600</v>
      </c>
      <c r="U127" s="645">
        <v>1500</v>
      </c>
    </row>
    <row r="128" spans="1:21" s="650" customFormat="1" x14ac:dyDescent="0.2">
      <c r="A128" s="640" t="s">
        <v>3314</v>
      </c>
      <c r="B128" s="640"/>
      <c r="C128" s="640" t="s">
        <v>3310</v>
      </c>
      <c r="D128" s="641" t="s">
        <v>3415</v>
      </c>
      <c r="E128" s="642" t="s">
        <v>4334</v>
      </c>
      <c r="F128" s="641"/>
      <c r="G128" s="640" t="s">
        <v>4336</v>
      </c>
      <c r="H128" s="640" t="s">
        <v>4260</v>
      </c>
      <c r="I128" s="640" t="s">
        <v>4223</v>
      </c>
      <c r="J128" s="640" t="s">
        <v>4237</v>
      </c>
      <c r="K128" s="643"/>
      <c r="L128" s="1350">
        <f>$G$389</f>
        <v>1151.5259999999998</v>
      </c>
      <c r="M128" s="643">
        <f>L128</f>
        <v>1151.5259999999998</v>
      </c>
      <c r="N128" s="643">
        <f>M128</f>
        <v>1151.5259999999998</v>
      </c>
      <c r="O128" s="644">
        <v>0</v>
      </c>
      <c r="P128" s="644">
        <v>5</v>
      </c>
      <c r="Q128" s="644">
        <v>0</v>
      </c>
      <c r="R128" s="645">
        <v>0</v>
      </c>
      <c r="S128" s="645">
        <v>5757.6299999999992</v>
      </c>
      <c r="T128" s="645">
        <v>0</v>
      </c>
      <c r="U128" s="645">
        <v>5757.6299999999992</v>
      </c>
    </row>
    <row r="129" spans="1:21" s="650" customFormat="1" x14ac:dyDescent="0.2">
      <c r="A129" s="640" t="s">
        <v>3314</v>
      </c>
      <c r="B129" s="640"/>
      <c r="C129" s="640" t="s">
        <v>3310</v>
      </c>
      <c r="D129" s="641" t="s">
        <v>2237</v>
      </c>
      <c r="E129" s="642" t="s">
        <v>4334</v>
      </c>
      <c r="F129" s="641"/>
      <c r="G129" s="640" t="s">
        <v>4282</v>
      </c>
      <c r="H129" s="640" t="s">
        <v>4283</v>
      </c>
      <c r="I129" s="640" t="s">
        <v>4280</v>
      </c>
      <c r="J129" s="640" t="s">
        <v>4284</v>
      </c>
      <c r="K129" s="643">
        <v>0.4</v>
      </c>
      <c r="L129" s="1347">
        <f t="shared" ref="L129:L131" si="17">SUMIFS($G$227:$G$239,$C$227:$C$239,$J129)</f>
        <v>2.1399999999999997</v>
      </c>
      <c r="M129" s="645">
        <v>2.1399999999999997</v>
      </c>
      <c r="N129" s="645">
        <v>2.1399999999999997</v>
      </c>
      <c r="O129" s="644">
        <v>552</v>
      </c>
      <c r="P129" s="644">
        <v>552</v>
      </c>
      <c r="Q129" s="644">
        <v>552</v>
      </c>
      <c r="R129" s="645">
        <v>1181.2799999999997</v>
      </c>
      <c r="S129" s="645">
        <v>1181.2799999999997</v>
      </c>
      <c r="T129" s="645">
        <v>1181.2799999999997</v>
      </c>
      <c r="U129" s="645">
        <v>3543.8399999999992</v>
      </c>
    </row>
    <row r="130" spans="1:21" s="650" customFormat="1" x14ac:dyDescent="0.2">
      <c r="A130" s="640" t="s">
        <v>3314</v>
      </c>
      <c r="B130" s="640"/>
      <c r="C130" s="640" t="s">
        <v>3310</v>
      </c>
      <c r="D130" s="641" t="s">
        <v>3415</v>
      </c>
      <c r="E130" s="642" t="s">
        <v>4334</v>
      </c>
      <c r="F130" s="641"/>
      <c r="G130" s="640" t="s">
        <v>4285</v>
      </c>
      <c r="H130" s="640" t="s">
        <v>4283</v>
      </c>
      <c r="I130" s="640" t="s">
        <v>4280</v>
      </c>
      <c r="J130" s="640" t="s">
        <v>4286</v>
      </c>
      <c r="K130" s="643">
        <v>0.05</v>
      </c>
      <c r="L130" s="1347">
        <f t="shared" si="17"/>
        <v>2.9399999999999995</v>
      </c>
      <c r="M130" s="645">
        <v>2.9399999999999995</v>
      </c>
      <c r="N130" s="645">
        <v>2.9399999999999995</v>
      </c>
      <c r="O130" s="644">
        <v>69</v>
      </c>
      <c r="P130" s="644">
        <v>69</v>
      </c>
      <c r="Q130" s="644">
        <v>69</v>
      </c>
      <c r="R130" s="645">
        <v>202.85999999999996</v>
      </c>
      <c r="S130" s="645">
        <v>202.85999999999996</v>
      </c>
      <c r="T130" s="645">
        <v>202.85999999999996</v>
      </c>
      <c r="U130" s="645">
        <v>608.57999999999993</v>
      </c>
    </row>
    <row r="131" spans="1:21" s="650" customFormat="1" x14ac:dyDescent="0.2">
      <c r="A131" s="640" t="s">
        <v>3314</v>
      </c>
      <c r="B131" s="640"/>
      <c r="C131" s="640" t="s">
        <v>3310</v>
      </c>
      <c r="D131" s="641" t="s">
        <v>3415</v>
      </c>
      <c r="E131" s="642" t="s">
        <v>4334</v>
      </c>
      <c r="F131" s="641"/>
      <c r="G131" s="640" t="s">
        <v>4287</v>
      </c>
      <c r="H131" s="640" t="s">
        <v>4283</v>
      </c>
      <c r="I131" s="640" t="s">
        <v>4280</v>
      </c>
      <c r="J131" s="640" t="s">
        <v>4288</v>
      </c>
      <c r="K131" s="643">
        <v>0.05</v>
      </c>
      <c r="L131" s="1347">
        <f t="shared" si="17"/>
        <v>2.4499999999999997</v>
      </c>
      <c r="M131" s="645">
        <v>2.4499999999999997</v>
      </c>
      <c r="N131" s="645">
        <v>2.4499999999999997</v>
      </c>
      <c r="O131" s="644">
        <v>69</v>
      </c>
      <c r="P131" s="644">
        <v>69</v>
      </c>
      <c r="Q131" s="644">
        <v>69</v>
      </c>
      <c r="R131" s="645">
        <v>169.04999999999998</v>
      </c>
      <c r="S131" s="645">
        <v>169.04999999999998</v>
      </c>
      <c r="T131" s="645">
        <v>169.04999999999998</v>
      </c>
      <c r="U131" s="645">
        <v>507.15</v>
      </c>
    </row>
    <row r="132" spans="1:21" s="650" customFormat="1" x14ac:dyDescent="0.2">
      <c r="A132" s="640" t="s">
        <v>1346</v>
      </c>
      <c r="B132" s="640"/>
      <c r="C132" s="640" t="s">
        <v>3310</v>
      </c>
      <c r="D132" s="641" t="s">
        <v>2235</v>
      </c>
      <c r="E132" s="642" t="s">
        <v>4334</v>
      </c>
      <c r="F132" s="641"/>
      <c r="G132" s="640" t="s">
        <v>4225</v>
      </c>
      <c r="H132" s="640" t="s">
        <v>4226</v>
      </c>
      <c r="I132" s="640" t="s">
        <v>4227</v>
      </c>
      <c r="J132" s="640" t="s">
        <v>4228</v>
      </c>
      <c r="K132" s="643"/>
      <c r="L132" s="643">
        <v>3.97</v>
      </c>
      <c r="M132" s="643">
        <v>3.97</v>
      </c>
      <c r="N132" s="643">
        <v>3.97</v>
      </c>
      <c r="O132" s="644">
        <v>200</v>
      </c>
      <c r="P132" s="644">
        <v>200</v>
      </c>
      <c r="Q132" s="644">
        <v>200</v>
      </c>
      <c r="R132" s="645">
        <v>794</v>
      </c>
      <c r="S132" s="645">
        <v>794</v>
      </c>
      <c r="T132" s="645">
        <v>794</v>
      </c>
      <c r="U132" s="645">
        <v>2382</v>
      </c>
    </row>
    <row r="133" spans="1:21" s="650" customFormat="1" x14ac:dyDescent="0.2">
      <c r="A133" s="640" t="s">
        <v>1346</v>
      </c>
      <c r="B133" s="640"/>
      <c r="C133" s="640" t="s">
        <v>3310</v>
      </c>
      <c r="D133" s="641" t="s">
        <v>2235</v>
      </c>
      <c r="E133" s="642" t="s">
        <v>4334</v>
      </c>
      <c r="F133" s="641"/>
      <c r="G133" s="640" t="s">
        <v>4229</v>
      </c>
      <c r="H133" s="640" t="s">
        <v>4226</v>
      </c>
      <c r="I133" s="640" t="s">
        <v>4227</v>
      </c>
      <c r="J133" s="640" t="s">
        <v>4228</v>
      </c>
      <c r="K133" s="644">
        <v>3</v>
      </c>
      <c r="L133" s="643">
        <v>0.2</v>
      </c>
      <c r="M133" s="643">
        <v>0.2</v>
      </c>
      <c r="N133" s="643">
        <v>0.2</v>
      </c>
      <c r="O133" s="644">
        <v>4140</v>
      </c>
      <c r="P133" s="644">
        <v>4140</v>
      </c>
      <c r="Q133" s="644">
        <v>4140</v>
      </c>
      <c r="R133" s="645">
        <v>828</v>
      </c>
      <c r="S133" s="645">
        <v>828</v>
      </c>
      <c r="T133" s="645">
        <v>828</v>
      </c>
      <c r="U133" s="645">
        <v>2484</v>
      </c>
    </row>
    <row r="134" spans="1:21" s="650" customFormat="1" x14ac:dyDescent="0.2">
      <c r="A134" s="640" t="s">
        <v>3314</v>
      </c>
      <c r="B134" s="640"/>
      <c r="C134" s="640" t="s">
        <v>3310</v>
      </c>
      <c r="D134" s="641" t="s">
        <v>2235</v>
      </c>
      <c r="E134" s="642" t="s">
        <v>4337</v>
      </c>
      <c r="F134" s="641"/>
      <c r="G134" s="640" t="s">
        <v>4338</v>
      </c>
      <c r="H134" s="640" t="s">
        <v>4339</v>
      </c>
      <c r="I134" s="640" t="s">
        <v>4223</v>
      </c>
      <c r="J134" s="640" t="s">
        <v>4340</v>
      </c>
      <c r="K134" s="643"/>
      <c r="L134" s="643">
        <v>20</v>
      </c>
      <c r="M134" s="643">
        <v>20</v>
      </c>
      <c r="N134" s="643">
        <v>20</v>
      </c>
      <c r="O134" s="644">
        <v>30</v>
      </c>
      <c r="P134" s="644">
        <v>60</v>
      </c>
      <c r="Q134" s="644">
        <v>60</v>
      </c>
      <c r="R134" s="645">
        <v>600</v>
      </c>
      <c r="S134" s="645">
        <v>1200</v>
      </c>
      <c r="T134" s="645">
        <v>1200</v>
      </c>
      <c r="U134" s="645">
        <v>3000</v>
      </c>
    </row>
    <row r="135" spans="1:21" s="650" customFormat="1" x14ac:dyDescent="0.2">
      <c r="A135" s="640" t="s">
        <v>3314</v>
      </c>
      <c r="B135" s="640"/>
      <c r="C135" s="640" t="s">
        <v>3310</v>
      </c>
      <c r="D135" s="641" t="s">
        <v>2235</v>
      </c>
      <c r="E135" s="642" t="s">
        <v>4337</v>
      </c>
      <c r="F135" s="641"/>
      <c r="G135" s="640" t="s">
        <v>4341</v>
      </c>
      <c r="H135" s="640" t="s">
        <v>4339</v>
      </c>
      <c r="I135" s="640" t="s">
        <v>4223</v>
      </c>
      <c r="J135" s="640" t="s">
        <v>4272</v>
      </c>
      <c r="K135" s="643"/>
      <c r="L135" s="643">
        <v>50</v>
      </c>
      <c r="M135" s="643">
        <v>50</v>
      </c>
      <c r="N135" s="643">
        <v>50</v>
      </c>
      <c r="O135" s="644">
        <v>10</v>
      </c>
      <c r="P135" s="644">
        <v>20</v>
      </c>
      <c r="Q135" s="644">
        <v>20</v>
      </c>
      <c r="R135" s="645">
        <v>500</v>
      </c>
      <c r="S135" s="645">
        <v>1000</v>
      </c>
      <c r="T135" s="645">
        <v>1000</v>
      </c>
      <c r="U135" s="645">
        <v>2500</v>
      </c>
    </row>
    <row r="136" spans="1:21" s="650" customFormat="1" x14ac:dyDescent="0.2">
      <c r="A136" s="640" t="s">
        <v>3314</v>
      </c>
      <c r="B136" s="640"/>
      <c r="C136" s="640" t="s">
        <v>3310</v>
      </c>
      <c r="D136" s="641" t="s">
        <v>2235</v>
      </c>
      <c r="E136" s="642" t="s">
        <v>4337</v>
      </c>
      <c r="F136" s="641"/>
      <c r="G136" s="640" t="s">
        <v>4342</v>
      </c>
      <c r="H136" s="640" t="s">
        <v>4222</v>
      </c>
      <c r="I136" s="640" t="s">
        <v>4223</v>
      </c>
      <c r="J136" s="640" t="s">
        <v>4343</v>
      </c>
      <c r="K136" s="643"/>
      <c r="L136" s="1351">
        <v>1000</v>
      </c>
      <c r="M136" s="643">
        <f>L136</f>
        <v>1000</v>
      </c>
      <c r="N136" s="643">
        <f>M136</f>
        <v>1000</v>
      </c>
      <c r="O136" s="644">
        <v>3</v>
      </c>
      <c r="P136" s="644">
        <v>6</v>
      </c>
      <c r="Q136" s="645">
        <v>6</v>
      </c>
      <c r="R136" s="645">
        <v>3000</v>
      </c>
      <c r="S136" s="645">
        <v>6000</v>
      </c>
      <c r="T136" s="645">
        <v>6000</v>
      </c>
      <c r="U136" s="645">
        <v>15000</v>
      </c>
    </row>
    <row r="137" spans="1:21" s="650" customFormat="1" x14ac:dyDescent="0.2">
      <c r="A137" s="640" t="s">
        <v>3314</v>
      </c>
      <c r="B137" s="640"/>
      <c r="C137" s="640" t="s">
        <v>3310</v>
      </c>
      <c r="D137" s="641" t="s">
        <v>2237</v>
      </c>
      <c r="E137" s="642" t="s">
        <v>4337</v>
      </c>
      <c r="F137" s="641"/>
      <c r="G137" s="640" t="s">
        <v>4344</v>
      </c>
      <c r="H137" s="640" t="s">
        <v>4213</v>
      </c>
      <c r="I137" s="640" t="s">
        <v>4210</v>
      </c>
      <c r="J137" s="640" t="s">
        <v>4224</v>
      </c>
      <c r="K137" s="643"/>
      <c r="L137" s="643">
        <v>150</v>
      </c>
      <c r="M137" s="643">
        <v>150</v>
      </c>
      <c r="N137" s="643">
        <v>150</v>
      </c>
      <c r="O137" s="644">
        <v>4</v>
      </c>
      <c r="P137" s="644">
        <v>10</v>
      </c>
      <c r="Q137" s="645">
        <v>10</v>
      </c>
      <c r="R137" s="645">
        <v>600</v>
      </c>
      <c r="S137" s="645">
        <v>1500</v>
      </c>
      <c r="T137" s="645">
        <v>1500</v>
      </c>
      <c r="U137" s="645">
        <v>3600</v>
      </c>
    </row>
    <row r="138" spans="1:21" s="650" customFormat="1" x14ac:dyDescent="0.2">
      <c r="A138" s="640" t="s">
        <v>3314</v>
      </c>
      <c r="B138" s="640"/>
      <c r="C138" s="640" t="s">
        <v>3310</v>
      </c>
      <c r="D138" s="641" t="s">
        <v>2235</v>
      </c>
      <c r="E138" s="642" t="s">
        <v>4337</v>
      </c>
      <c r="F138" s="641"/>
      <c r="G138" s="640" t="s">
        <v>4345</v>
      </c>
      <c r="H138" s="640" t="s">
        <v>4346</v>
      </c>
      <c r="I138" s="640" t="s">
        <v>4227</v>
      </c>
      <c r="J138" s="640" t="s">
        <v>4224</v>
      </c>
      <c r="K138" s="643"/>
      <c r="L138" s="643">
        <v>50</v>
      </c>
      <c r="M138" s="643">
        <v>50</v>
      </c>
      <c r="N138" s="643">
        <v>50</v>
      </c>
      <c r="O138" s="644">
        <v>4</v>
      </c>
      <c r="P138" s="644">
        <v>10</v>
      </c>
      <c r="Q138" s="645">
        <v>10</v>
      </c>
      <c r="R138" s="645">
        <v>200</v>
      </c>
      <c r="S138" s="645">
        <v>500</v>
      </c>
      <c r="T138" s="645">
        <v>500</v>
      </c>
      <c r="U138" s="645">
        <v>1200</v>
      </c>
    </row>
    <row r="139" spans="1:21" s="650" customFormat="1" x14ac:dyDescent="0.2">
      <c r="A139" s="640" t="s">
        <v>3314</v>
      </c>
      <c r="B139" s="640"/>
      <c r="C139" s="640" t="s">
        <v>3310</v>
      </c>
      <c r="D139" s="641" t="s">
        <v>2235</v>
      </c>
      <c r="E139" s="642" t="s">
        <v>4337</v>
      </c>
      <c r="F139" s="641"/>
      <c r="G139" s="640" t="s">
        <v>4347</v>
      </c>
      <c r="H139" s="640" t="s">
        <v>4339</v>
      </c>
      <c r="I139" s="640" t="s">
        <v>4223</v>
      </c>
      <c r="J139" s="640" t="s">
        <v>4224</v>
      </c>
      <c r="K139" s="643"/>
      <c r="L139" s="643">
        <v>1000</v>
      </c>
      <c r="M139" s="643">
        <v>1000</v>
      </c>
      <c r="N139" s="643">
        <v>1000</v>
      </c>
      <c r="O139" s="644">
        <v>1</v>
      </c>
      <c r="P139" s="644">
        <v>1</v>
      </c>
      <c r="Q139" s="644">
        <v>1</v>
      </c>
      <c r="R139" s="645">
        <v>1000</v>
      </c>
      <c r="S139" s="645">
        <v>1000</v>
      </c>
      <c r="T139" s="645">
        <v>1000</v>
      </c>
      <c r="U139" s="645">
        <v>3000</v>
      </c>
    </row>
    <row r="140" spans="1:21" s="650" customFormat="1" x14ac:dyDescent="0.2">
      <c r="A140" s="640" t="s">
        <v>3314</v>
      </c>
      <c r="B140" s="640"/>
      <c r="C140" s="640" t="s">
        <v>3310</v>
      </c>
      <c r="D140" s="641" t="s">
        <v>2235</v>
      </c>
      <c r="E140" s="642" t="s">
        <v>4337</v>
      </c>
      <c r="F140" s="641"/>
      <c r="G140" s="640" t="s">
        <v>4348</v>
      </c>
      <c r="H140" s="640" t="s">
        <v>4238</v>
      </c>
      <c r="I140" s="640" t="s">
        <v>4223</v>
      </c>
      <c r="J140" s="640" t="s">
        <v>4228</v>
      </c>
      <c r="K140" s="643"/>
      <c r="L140" s="643">
        <v>50</v>
      </c>
      <c r="M140" s="643">
        <v>50</v>
      </c>
      <c r="N140" s="643">
        <v>50</v>
      </c>
      <c r="O140" s="644">
        <v>6</v>
      </c>
      <c r="P140" s="644">
        <v>12</v>
      </c>
      <c r="Q140" s="644">
        <v>12</v>
      </c>
      <c r="R140" s="645">
        <v>300</v>
      </c>
      <c r="S140" s="645">
        <v>600</v>
      </c>
      <c r="T140" s="645">
        <v>600</v>
      </c>
      <c r="U140" s="645">
        <v>1500</v>
      </c>
    </row>
    <row r="141" spans="1:21" s="650" customFormat="1" x14ac:dyDescent="0.2">
      <c r="A141" s="640" t="s">
        <v>1346</v>
      </c>
      <c r="B141" s="640"/>
      <c r="C141" s="640" t="s">
        <v>3310</v>
      </c>
      <c r="D141" s="641" t="s">
        <v>2235</v>
      </c>
      <c r="E141" s="642" t="s">
        <v>4337</v>
      </c>
      <c r="F141" s="641"/>
      <c r="G141" s="640" t="s">
        <v>4225</v>
      </c>
      <c r="H141" s="640" t="s">
        <v>4226</v>
      </c>
      <c r="I141" s="640" t="s">
        <v>4227</v>
      </c>
      <c r="J141" s="640" t="s">
        <v>4228</v>
      </c>
      <c r="K141" s="643"/>
      <c r="L141" s="643">
        <v>3.97</v>
      </c>
      <c r="M141" s="643">
        <v>3.97</v>
      </c>
      <c r="N141" s="643">
        <v>3.97</v>
      </c>
      <c r="O141" s="644">
        <v>2000</v>
      </c>
      <c r="P141" s="644">
        <v>2000</v>
      </c>
      <c r="Q141" s="644">
        <v>2000</v>
      </c>
      <c r="R141" s="645">
        <v>7940</v>
      </c>
      <c r="S141" s="645">
        <v>7940</v>
      </c>
      <c r="T141" s="645">
        <v>7940</v>
      </c>
      <c r="U141" s="645">
        <v>23820</v>
      </c>
    </row>
    <row r="142" spans="1:21" s="650" customFormat="1" x14ac:dyDescent="0.2">
      <c r="A142" s="640" t="s">
        <v>3314</v>
      </c>
      <c r="B142" s="640"/>
      <c r="C142" s="640" t="s">
        <v>3310</v>
      </c>
      <c r="D142" s="641" t="s">
        <v>2235</v>
      </c>
      <c r="E142" s="642" t="s">
        <v>4337</v>
      </c>
      <c r="F142" s="641"/>
      <c r="G142" s="640" t="s">
        <v>4349</v>
      </c>
      <c r="H142" s="640" t="s">
        <v>4226</v>
      </c>
      <c r="I142" s="640" t="s">
        <v>4227</v>
      </c>
      <c r="J142" s="640" t="s">
        <v>4228</v>
      </c>
      <c r="K142" s="644">
        <v>1</v>
      </c>
      <c r="L142" s="643">
        <v>0.2</v>
      </c>
      <c r="M142" s="643">
        <v>0.2</v>
      </c>
      <c r="N142" s="643">
        <v>0.2</v>
      </c>
      <c r="O142" s="644">
        <v>14343</v>
      </c>
      <c r="P142" s="644">
        <v>21514</v>
      </c>
      <c r="Q142" s="644">
        <v>21514</v>
      </c>
      <c r="R142" s="645">
        <v>2868.6000000000004</v>
      </c>
      <c r="S142" s="645">
        <v>4302.8</v>
      </c>
      <c r="T142" s="645">
        <v>4302.8</v>
      </c>
      <c r="U142" s="645">
        <v>11474.2</v>
      </c>
    </row>
    <row r="143" spans="1:21" s="650" customFormat="1" x14ac:dyDescent="0.2">
      <c r="A143" s="640" t="s">
        <v>3314</v>
      </c>
      <c r="B143" s="640"/>
      <c r="C143" s="640" t="s">
        <v>3310</v>
      </c>
      <c r="D143" s="641" t="s">
        <v>2235</v>
      </c>
      <c r="E143" s="642" t="s">
        <v>4337</v>
      </c>
      <c r="F143" s="641"/>
      <c r="G143" s="640" t="s">
        <v>4208</v>
      </c>
      <c r="H143" s="640" t="s">
        <v>4209</v>
      </c>
      <c r="I143" s="640" t="s">
        <v>4210</v>
      </c>
      <c r="J143" s="640" t="s">
        <v>4211</v>
      </c>
      <c r="K143" s="643"/>
      <c r="L143" s="643">
        <v>1085</v>
      </c>
      <c r="M143" s="643">
        <v>1085</v>
      </c>
      <c r="N143" s="643">
        <v>1085</v>
      </c>
      <c r="O143" s="644">
        <v>6</v>
      </c>
      <c r="P143" s="644">
        <v>12</v>
      </c>
      <c r="Q143" s="645">
        <v>12</v>
      </c>
      <c r="R143" s="645">
        <v>6510</v>
      </c>
      <c r="S143" s="645">
        <v>13020</v>
      </c>
      <c r="T143" s="645">
        <v>13020</v>
      </c>
      <c r="U143" s="645">
        <v>32550</v>
      </c>
    </row>
    <row r="144" spans="1:21" s="650" customFormat="1" x14ac:dyDescent="0.2">
      <c r="A144" s="640" t="s">
        <v>3314</v>
      </c>
      <c r="B144" s="640"/>
      <c r="C144" s="640" t="s">
        <v>3310</v>
      </c>
      <c r="D144" s="641" t="s">
        <v>2235</v>
      </c>
      <c r="E144" s="642" t="s">
        <v>4337</v>
      </c>
      <c r="F144" s="641"/>
      <c r="G144" s="640" t="s">
        <v>4307</v>
      </c>
      <c r="H144" s="640" t="s">
        <v>4209</v>
      </c>
      <c r="I144" s="640" t="s">
        <v>4210</v>
      </c>
      <c r="J144" s="640" t="s">
        <v>4211</v>
      </c>
      <c r="K144" s="643"/>
      <c r="L144" s="643">
        <v>651</v>
      </c>
      <c r="M144" s="643">
        <v>651</v>
      </c>
      <c r="N144" s="643">
        <v>651</v>
      </c>
      <c r="O144" s="644">
        <v>6</v>
      </c>
      <c r="P144" s="644">
        <v>12</v>
      </c>
      <c r="Q144" s="645">
        <v>12</v>
      </c>
      <c r="R144" s="645">
        <v>3906</v>
      </c>
      <c r="S144" s="645">
        <v>7812</v>
      </c>
      <c r="T144" s="645">
        <v>7812</v>
      </c>
      <c r="U144" s="645">
        <v>19530</v>
      </c>
    </row>
    <row r="145" spans="1:21" s="650" customFormat="1" x14ac:dyDescent="0.2">
      <c r="A145" s="640" t="s">
        <v>3314</v>
      </c>
      <c r="B145" s="640"/>
      <c r="C145" s="640" t="s">
        <v>3310</v>
      </c>
      <c r="D145" s="641" t="s">
        <v>2235</v>
      </c>
      <c r="E145" s="642" t="s">
        <v>4337</v>
      </c>
      <c r="F145" s="641"/>
      <c r="G145" s="640" t="s">
        <v>4350</v>
      </c>
      <c r="H145" s="640" t="s">
        <v>4209</v>
      </c>
      <c r="I145" s="640" t="s">
        <v>4210</v>
      </c>
      <c r="J145" s="640" t="s">
        <v>4211</v>
      </c>
      <c r="K145" s="643"/>
      <c r="L145" s="643">
        <v>651</v>
      </c>
      <c r="M145" s="643">
        <v>651</v>
      </c>
      <c r="N145" s="643">
        <v>651</v>
      </c>
      <c r="O145" s="644">
        <v>6</v>
      </c>
      <c r="P145" s="644">
        <v>12</v>
      </c>
      <c r="Q145" s="644">
        <v>12</v>
      </c>
      <c r="R145" s="645">
        <v>3906</v>
      </c>
      <c r="S145" s="645">
        <v>7812</v>
      </c>
      <c r="T145" s="645">
        <v>7812</v>
      </c>
      <c r="U145" s="645">
        <v>19530</v>
      </c>
    </row>
    <row r="146" spans="1:21" s="650" customFormat="1" x14ac:dyDescent="0.2">
      <c r="A146" s="640" t="s">
        <v>3314</v>
      </c>
      <c r="B146" s="640"/>
      <c r="C146" s="640" t="s">
        <v>3310</v>
      </c>
      <c r="D146" s="641" t="s">
        <v>2235</v>
      </c>
      <c r="E146" s="642" t="s">
        <v>4337</v>
      </c>
      <c r="F146" s="641"/>
      <c r="G146" s="640" t="s">
        <v>4351</v>
      </c>
      <c r="H146" s="640" t="s">
        <v>4209</v>
      </c>
      <c r="I146" s="640" t="s">
        <v>4210</v>
      </c>
      <c r="J146" s="640" t="s">
        <v>4211</v>
      </c>
      <c r="K146" s="643"/>
      <c r="L146" s="643">
        <v>325.5</v>
      </c>
      <c r="M146" s="643">
        <v>325.5</v>
      </c>
      <c r="N146" s="643">
        <v>325.5</v>
      </c>
      <c r="O146" s="644">
        <v>6</v>
      </c>
      <c r="P146" s="644">
        <v>12</v>
      </c>
      <c r="Q146" s="645">
        <v>12</v>
      </c>
      <c r="R146" s="645">
        <v>1953</v>
      </c>
      <c r="S146" s="645">
        <v>3906</v>
      </c>
      <c r="T146" s="645">
        <v>3906</v>
      </c>
      <c r="U146" s="645">
        <v>9765</v>
      </c>
    </row>
    <row r="147" spans="1:21" s="650" customFormat="1" x14ac:dyDescent="0.2">
      <c r="A147" s="640" t="s">
        <v>3314</v>
      </c>
      <c r="B147" s="640"/>
      <c r="C147" s="640" t="s">
        <v>3310</v>
      </c>
      <c r="D147" s="641" t="s">
        <v>2235</v>
      </c>
      <c r="E147" s="642" t="s">
        <v>4337</v>
      </c>
      <c r="F147" s="641"/>
      <c r="G147" s="640" t="s">
        <v>4352</v>
      </c>
      <c r="H147" s="640" t="s">
        <v>4209</v>
      </c>
      <c r="I147" s="640" t="s">
        <v>4210</v>
      </c>
      <c r="J147" s="640" t="s">
        <v>4211</v>
      </c>
      <c r="K147" s="643"/>
      <c r="L147" s="643">
        <v>651</v>
      </c>
      <c r="M147" s="643">
        <v>651</v>
      </c>
      <c r="N147" s="643">
        <v>651</v>
      </c>
      <c r="O147" s="644">
        <v>6</v>
      </c>
      <c r="P147" s="644">
        <v>12</v>
      </c>
      <c r="Q147" s="645">
        <v>12</v>
      </c>
      <c r="R147" s="645">
        <v>3906</v>
      </c>
      <c r="S147" s="645">
        <v>7812</v>
      </c>
      <c r="T147" s="645">
        <v>7812</v>
      </c>
      <c r="U147" s="645">
        <v>19530</v>
      </c>
    </row>
    <row r="148" spans="1:21" s="650" customFormat="1" x14ac:dyDescent="0.2">
      <c r="A148" s="640" t="s">
        <v>3314</v>
      </c>
      <c r="B148" s="640"/>
      <c r="C148" s="640" t="s">
        <v>3310</v>
      </c>
      <c r="D148" s="641" t="s">
        <v>2235</v>
      </c>
      <c r="E148" s="642" t="s">
        <v>4337</v>
      </c>
      <c r="F148" s="641"/>
      <c r="G148" s="640" t="s">
        <v>4353</v>
      </c>
      <c r="H148" s="640" t="s">
        <v>4250</v>
      </c>
      <c r="I148" s="640" t="s">
        <v>4247</v>
      </c>
      <c r="J148" s="640" t="s">
        <v>4211</v>
      </c>
      <c r="K148" s="643"/>
      <c r="L148" s="643">
        <v>270</v>
      </c>
      <c r="M148" s="643">
        <v>270</v>
      </c>
      <c r="N148" s="643">
        <v>270</v>
      </c>
      <c r="O148" s="644">
        <v>6</v>
      </c>
      <c r="P148" s="644">
        <v>12</v>
      </c>
      <c r="Q148" s="645">
        <v>12</v>
      </c>
      <c r="R148" s="645">
        <v>1620</v>
      </c>
      <c r="S148" s="645">
        <v>3240</v>
      </c>
      <c r="T148" s="645">
        <v>3240</v>
      </c>
      <c r="U148" s="645">
        <v>8100</v>
      </c>
    </row>
    <row r="149" spans="1:21" s="650" customFormat="1" x14ac:dyDescent="0.2">
      <c r="A149" s="640" t="s">
        <v>3314</v>
      </c>
      <c r="B149" s="640"/>
      <c r="C149" s="640" t="s">
        <v>3310</v>
      </c>
      <c r="D149" s="641" t="s">
        <v>2235</v>
      </c>
      <c r="E149" s="642" t="s">
        <v>4337</v>
      </c>
      <c r="F149" s="641"/>
      <c r="G149" s="640" t="s">
        <v>4259</v>
      </c>
      <c r="H149" s="640" t="s">
        <v>4260</v>
      </c>
      <c r="I149" s="640" t="s">
        <v>4223</v>
      </c>
      <c r="J149" s="640" t="s">
        <v>4211</v>
      </c>
      <c r="K149" s="643"/>
      <c r="L149" s="643">
        <v>50</v>
      </c>
      <c r="M149" s="643">
        <v>50</v>
      </c>
      <c r="N149" s="643">
        <v>50</v>
      </c>
      <c r="O149" s="644">
        <v>6</v>
      </c>
      <c r="P149" s="644">
        <v>12</v>
      </c>
      <c r="Q149" s="644">
        <v>12</v>
      </c>
      <c r="R149" s="645">
        <v>300</v>
      </c>
      <c r="S149" s="645">
        <v>600</v>
      </c>
      <c r="T149" s="645">
        <v>600</v>
      </c>
      <c r="U149" s="645">
        <v>1500</v>
      </c>
    </row>
    <row r="150" spans="1:21" s="650" customFormat="1" x14ac:dyDescent="0.2">
      <c r="A150" s="640" t="s">
        <v>3314</v>
      </c>
      <c r="B150" s="640"/>
      <c r="C150" s="640" t="s">
        <v>3310</v>
      </c>
      <c r="D150" s="641" t="s">
        <v>2235</v>
      </c>
      <c r="E150" s="642" t="s">
        <v>4337</v>
      </c>
      <c r="F150" s="641"/>
      <c r="G150" s="640" t="s">
        <v>4313</v>
      </c>
      <c r="H150" s="640" t="s">
        <v>4250</v>
      </c>
      <c r="I150" s="640" t="s">
        <v>4247</v>
      </c>
      <c r="J150" s="640" t="s">
        <v>4211</v>
      </c>
      <c r="K150" s="643"/>
      <c r="L150" s="643">
        <v>40</v>
      </c>
      <c r="M150" s="643">
        <v>40</v>
      </c>
      <c r="N150" s="643">
        <v>40</v>
      </c>
      <c r="O150" s="644">
        <v>6</v>
      </c>
      <c r="P150" s="644">
        <v>12</v>
      </c>
      <c r="Q150" s="645">
        <v>12</v>
      </c>
      <c r="R150" s="645">
        <v>240</v>
      </c>
      <c r="S150" s="645">
        <v>480</v>
      </c>
      <c r="T150" s="645">
        <v>480</v>
      </c>
      <c r="U150" s="645">
        <v>1200</v>
      </c>
    </row>
    <row r="151" spans="1:21" s="650" customFormat="1" x14ac:dyDescent="0.2">
      <c r="A151" s="640" t="s">
        <v>3314</v>
      </c>
      <c r="B151" s="640"/>
      <c r="C151" s="640" t="s">
        <v>3310</v>
      </c>
      <c r="D151" s="641" t="s">
        <v>2235</v>
      </c>
      <c r="E151" s="642" t="s">
        <v>4337</v>
      </c>
      <c r="F151" s="641"/>
      <c r="G151" s="640" t="s">
        <v>4316</v>
      </c>
      <c r="H151" s="640" t="s">
        <v>4250</v>
      </c>
      <c r="I151" s="640" t="s">
        <v>4247</v>
      </c>
      <c r="J151" s="640" t="s">
        <v>4211</v>
      </c>
      <c r="K151" s="643"/>
      <c r="L151" s="643">
        <v>80</v>
      </c>
      <c r="M151" s="643">
        <v>80</v>
      </c>
      <c r="N151" s="643">
        <v>80</v>
      </c>
      <c r="O151" s="644">
        <v>6</v>
      </c>
      <c r="P151" s="644">
        <v>12</v>
      </c>
      <c r="Q151" s="644">
        <v>12</v>
      </c>
      <c r="R151" s="645">
        <v>480</v>
      </c>
      <c r="S151" s="645">
        <v>960</v>
      </c>
      <c r="T151" s="645">
        <v>960</v>
      </c>
      <c r="U151" s="645">
        <v>2400</v>
      </c>
    </row>
    <row r="152" spans="1:21" s="650" customFormat="1" x14ac:dyDescent="0.2">
      <c r="A152" s="640" t="s">
        <v>3314</v>
      </c>
      <c r="B152" s="640"/>
      <c r="C152" s="640" t="s">
        <v>3310</v>
      </c>
      <c r="D152" s="641" t="s">
        <v>2235</v>
      </c>
      <c r="E152" s="642" t="s">
        <v>4337</v>
      </c>
      <c r="F152" s="641"/>
      <c r="G152" s="640" t="s">
        <v>4317</v>
      </c>
      <c r="H152" s="640" t="s">
        <v>4250</v>
      </c>
      <c r="I152" s="640" t="s">
        <v>4247</v>
      </c>
      <c r="J152" s="640" t="s">
        <v>4211</v>
      </c>
      <c r="K152" s="643"/>
      <c r="L152" s="643">
        <v>50</v>
      </c>
      <c r="M152" s="643">
        <v>50</v>
      </c>
      <c r="N152" s="643">
        <v>50</v>
      </c>
      <c r="O152" s="644">
        <v>6</v>
      </c>
      <c r="P152" s="644">
        <v>12</v>
      </c>
      <c r="Q152" s="644">
        <v>12</v>
      </c>
      <c r="R152" s="645">
        <v>300</v>
      </c>
      <c r="S152" s="645">
        <v>600</v>
      </c>
      <c r="T152" s="645">
        <v>600</v>
      </c>
      <c r="U152" s="645">
        <v>1500</v>
      </c>
    </row>
    <row r="153" spans="1:21" s="650" customFormat="1" x14ac:dyDescent="0.2">
      <c r="A153" s="640" t="s">
        <v>3314</v>
      </c>
      <c r="B153" s="640"/>
      <c r="C153" s="640" t="s">
        <v>3310</v>
      </c>
      <c r="D153" s="641" t="s">
        <v>2235</v>
      </c>
      <c r="E153" s="642" t="s">
        <v>4337</v>
      </c>
      <c r="F153" s="641"/>
      <c r="G153" s="640" t="s">
        <v>4318</v>
      </c>
      <c r="H153" s="640" t="s">
        <v>4250</v>
      </c>
      <c r="I153" s="640" t="s">
        <v>4247</v>
      </c>
      <c r="J153" s="640" t="s">
        <v>4211</v>
      </c>
      <c r="K153" s="643"/>
      <c r="L153" s="643">
        <v>40</v>
      </c>
      <c r="M153" s="643">
        <v>40</v>
      </c>
      <c r="N153" s="643">
        <v>40</v>
      </c>
      <c r="O153" s="644">
        <v>6</v>
      </c>
      <c r="P153" s="644">
        <v>12</v>
      </c>
      <c r="Q153" s="644">
        <v>12</v>
      </c>
      <c r="R153" s="645">
        <v>240</v>
      </c>
      <c r="S153" s="645">
        <v>480</v>
      </c>
      <c r="T153" s="645">
        <v>480</v>
      </c>
      <c r="U153" s="645">
        <v>1200</v>
      </c>
    </row>
    <row r="154" spans="1:21" s="650" customFormat="1" x14ac:dyDescent="0.2">
      <c r="A154" s="640" t="s">
        <v>3314</v>
      </c>
      <c r="B154" s="640"/>
      <c r="C154" s="640" t="s">
        <v>3310</v>
      </c>
      <c r="D154" s="641" t="s">
        <v>2235</v>
      </c>
      <c r="E154" s="642" t="s">
        <v>4337</v>
      </c>
      <c r="F154" s="641"/>
      <c r="G154" s="640" t="s">
        <v>4319</v>
      </c>
      <c r="H154" s="640" t="s">
        <v>4250</v>
      </c>
      <c r="I154" s="640" t="s">
        <v>4247</v>
      </c>
      <c r="J154" s="640" t="s">
        <v>4211</v>
      </c>
      <c r="K154" s="643"/>
      <c r="L154" s="643">
        <v>30</v>
      </c>
      <c r="M154" s="643">
        <v>30</v>
      </c>
      <c r="N154" s="643">
        <v>30</v>
      </c>
      <c r="O154" s="644">
        <v>6</v>
      </c>
      <c r="P154" s="644">
        <v>12</v>
      </c>
      <c r="Q154" s="644">
        <v>12</v>
      </c>
      <c r="R154" s="645">
        <v>180</v>
      </c>
      <c r="S154" s="645">
        <v>360</v>
      </c>
      <c r="T154" s="645">
        <v>360</v>
      </c>
      <c r="U154" s="645">
        <v>900</v>
      </c>
    </row>
    <row r="155" spans="1:21" s="650" customFormat="1" x14ac:dyDescent="0.2">
      <c r="A155" s="640" t="s">
        <v>3314</v>
      </c>
      <c r="B155" s="640"/>
      <c r="C155" s="640" t="s">
        <v>3310</v>
      </c>
      <c r="D155" s="641" t="s">
        <v>2236</v>
      </c>
      <c r="E155" s="642" t="s">
        <v>4337</v>
      </c>
      <c r="F155" s="641"/>
      <c r="G155" s="640" t="s">
        <v>4278</v>
      </c>
      <c r="H155" s="640" t="s">
        <v>4279</v>
      </c>
      <c r="I155" s="640" t="s">
        <v>4280</v>
      </c>
      <c r="J155" s="640" t="s">
        <v>4281</v>
      </c>
      <c r="K155" s="644">
        <v>2</v>
      </c>
      <c r="L155" s="1347">
        <f t="shared" ref="L155:L156" si="18">SUMIFS($G$227:$G$239,$C$227:$C$239,$J155)</f>
        <v>0.03</v>
      </c>
      <c r="M155" s="645">
        <v>0.03</v>
      </c>
      <c r="N155" s="645">
        <v>0.03</v>
      </c>
      <c r="O155" s="644">
        <v>28686</v>
      </c>
      <c r="P155" s="644">
        <v>43028</v>
      </c>
      <c r="Q155" s="644">
        <v>43028</v>
      </c>
      <c r="R155" s="645">
        <v>860.57999999999993</v>
      </c>
      <c r="S155" s="645">
        <v>1290.8399999999999</v>
      </c>
      <c r="T155" s="645">
        <v>1290.8399999999999</v>
      </c>
      <c r="U155" s="645">
        <v>3442.26</v>
      </c>
    </row>
    <row r="156" spans="1:21" s="650" customFormat="1" x14ac:dyDescent="0.2">
      <c r="A156" s="640" t="s">
        <v>3314</v>
      </c>
      <c r="B156" s="640"/>
      <c r="C156" s="640" t="s">
        <v>3310</v>
      </c>
      <c r="D156" s="641" t="s">
        <v>2237</v>
      </c>
      <c r="E156" s="642" t="s">
        <v>4337</v>
      </c>
      <c r="F156" s="641"/>
      <c r="G156" s="640" t="s">
        <v>4282</v>
      </c>
      <c r="H156" s="640" t="s">
        <v>4283</v>
      </c>
      <c r="I156" s="640" t="s">
        <v>4280</v>
      </c>
      <c r="J156" s="640" t="s">
        <v>4284</v>
      </c>
      <c r="K156" s="643"/>
      <c r="L156" s="1347">
        <f t="shared" si="18"/>
        <v>2.1399999999999997</v>
      </c>
      <c r="M156" s="645">
        <v>2.1399999999999997</v>
      </c>
      <c r="N156" s="645">
        <v>2.1399999999999997</v>
      </c>
      <c r="O156" s="644">
        <v>50</v>
      </c>
      <c r="P156" s="644">
        <v>100</v>
      </c>
      <c r="Q156" s="644">
        <v>100</v>
      </c>
      <c r="R156" s="645">
        <v>106.99999999999999</v>
      </c>
      <c r="S156" s="645">
        <v>213.99999999999997</v>
      </c>
      <c r="T156" s="645">
        <v>213.99999999999997</v>
      </c>
      <c r="U156" s="645">
        <v>534.99999999999989</v>
      </c>
    </row>
    <row r="157" spans="1:21" s="650" customFormat="1" x14ac:dyDescent="0.2">
      <c r="A157" s="640" t="s">
        <v>3314</v>
      </c>
      <c r="B157" s="640"/>
      <c r="C157" s="640" t="s">
        <v>2293</v>
      </c>
      <c r="D157" s="641" t="s">
        <v>3423</v>
      </c>
      <c r="E157" s="642" t="s">
        <v>4354</v>
      </c>
      <c r="F157" s="641"/>
      <c r="G157" s="640" t="s">
        <v>4208</v>
      </c>
      <c r="H157" s="640" t="s">
        <v>4209</v>
      </c>
      <c r="I157" s="640" t="s">
        <v>4210</v>
      </c>
      <c r="J157" s="640" t="s">
        <v>4211</v>
      </c>
      <c r="K157" s="643"/>
      <c r="L157" s="643">
        <v>1085</v>
      </c>
      <c r="M157" s="643">
        <v>1085</v>
      </c>
      <c r="N157" s="643">
        <v>1085</v>
      </c>
      <c r="O157" s="644">
        <v>6</v>
      </c>
      <c r="P157" s="644">
        <v>12</v>
      </c>
      <c r="Q157" s="644">
        <v>12</v>
      </c>
      <c r="R157" s="645">
        <v>6510</v>
      </c>
      <c r="S157" s="645">
        <v>13020</v>
      </c>
      <c r="T157" s="645">
        <v>13020</v>
      </c>
      <c r="U157" s="645">
        <v>32550</v>
      </c>
    </row>
    <row r="158" spans="1:21" s="650" customFormat="1" x14ac:dyDescent="0.2">
      <c r="A158" s="640" t="s">
        <v>3314</v>
      </c>
      <c r="B158" s="640"/>
      <c r="C158" s="640" t="s">
        <v>2293</v>
      </c>
      <c r="D158" s="641" t="s">
        <v>3423</v>
      </c>
      <c r="E158" s="642" t="s">
        <v>4354</v>
      </c>
      <c r="F158" s="641"/>
      <c r="G158" s="640" t="s">
        <v>4355</v>
      </c>
      <c r="H158" s="640" t="s">
        <v>4213</v>
      </c>
      <c r="I158" s="640" t="s">
        <v>4210</v>
      </c>
      <c r="J158" s="640" t="s">
        <v>4211</v>
      </c>
      <c r="K158" s="643"/>
      <c r="L158" s="643">
        <v>488.25</v>
      </c>
      <c r="M158" s="643">
        <v>488.25</v>
      </c>
      <c r="N158" s="643">
        <v>488.25</v>
      </c>
      <c r="O158" s="644">
        <v>6</v>
      </c>
      <c r="P158" s="644">
        <v>12</v>
      </c>
      <c r="Q158" s="644">
        <v>12</v>
      </c>
      <c r="R158" s="645">
        <v>2929.5</v>
      </c>
      <c r="S158" s="645">
        <v>5859</v>
      </c>
      <c r="T158" s="645">
        <v>5859</v>
      </c>
      <c r="U158" s="645">
        <v>14647.5</v>
      </c>
    </row>
    <row r="159" spans="1:21" s="650" customFormat="1" x14ac:dyDescent="0.2">
      <c r="A159" s="640" t="s">
        <v>3314</v>
      </c>
      <c r="B159" s="640"/>
      <c r="C159" s="640" t="s">
        <v>2293</v>
      </c>
      <c r="D159" s="641" t="s">
        <v>3423</v>
      </c>
      <c r="E159" s="642" t="s">
        <v>4354</v>
      </c>
      <c r="F159" s="641"/>
      <c r="G159" s="640" t="s">
        <v>4356</v>
      </c>
      <c r="H159" s="640" t="s">
        <v>4209</v>
      </c>
      <c r="I159" s="640" t="s">
        <v>4210</v>
      </c>
      <c r="J159" s="640" t="s">
        <v>4211</v>
      </c>
      <c r="K159" s="643"/>
      <c r="L159" s="643">
        <v>434</v>
      </c>
      <c r="M159" s="643">
        <v>434</v>
      </c>
      <c r="N159" s="643">
        <v>434</v>
      </c>
      <c r="O159" s="644">
        <v>6</v>
      </c>
      <c r="P159" s="644">
        <v>12</v>
      </c>
      <c r="Q159" s="644">
        <v>12</v>
      </c>
      <c r="R159" s="645">
        <v>2604</v>
      </c>
      <c r="S159" s="645">
        <v>5208</v>
      </c>
      <c r="T159" s="645">
        <v>5208</v>
      </c>
      <c r="U159" s="645">
        <v>13020</v>
      </c>
    </row>
    <row r="160" spans="1:21" s="650" customFormat="1" x14ac:dyDescent="0.2">
      <c r="A160" s="640" t="s">
        <v>3314</v>
      </c>
      <c r="B160" s="640"/>
      <c r="C160" s="640" t="s">
        <v>2293</v>
      </c>
      <c r="D160" s="641" t="s">
        <v>3423</v>
      </c>
      <c r="E160" s="642" t="s">
        <v>4354</v>
      </c>
      <c r="F160" s="641"/>
      <c r="G160" s="640" t="s">
        <v>4357</v>
      </c>
      <c r="H160" s="640" t="s">
        <v>4213</v>
      </c>
      <c r="I160" s="640" t="s">
        <v>4210</v>
      </c>
      <c r="J160" s="640" t="s">
        <v>4211</v>
      </c>
      <c r="K160" s="643"/>
      <c r="L160" s="643">
        <v>542.5</v>
      </c>
      <c r="M160" s="643">
        <v>542.5</v>
      </c>
      <c r="N160" s="643">
        <v>542.5</v>
      </c>
      <c r="O160" s="644">
        <v>6</v>
      </c>
      <c r="P160" s="644">
        <v>12</v>
      </c>
      <c r="Q160" s="644">
        <v>12</v>
      </c>
      <c r="R160" s="645">
        <v>3255</v>
      </c>
      <c r="S160" s="645">
        <v>6510</v>
      </c>
      <c r="T160" s="645">
        <v>6510</v>
      </c>
      <c r="U160" s="645">
        <v>16275</v>
      </c>
    </row>
    <row r="161" spans="1:21" s="650" customFormat="1" x14ac:dyDescent="0.2">
      <c r="A161" s="640" t="s">
        <v>3314</v>
      </c>
      <c r="B161" s="640"/>
      <c r="C161" s="640" t="s">
        <v>2293</v>
      </c>
      <c r="D161" s="641" t="s">
        <v>3423</v>
      </c>
      <c r="E161" s="642" t="s">
        <v>4354</v>
      </c>
      <c r="F161" s="641"/>
      <c r="G161" s="640" t="s">
        <v>4358</v>
      </c>
      <c r="H161" s="640" t="s">
        <v>4209</v>
      </c>
      <c r="I161" s="640" t="s">
        <v>4210</v>
      </c>
      <c r="J161" s="640" t="s">
        <v>4211</v>
      </c>
      <c r="K161" s="643"/>
      <c r="L161" s="643">
        <v>120</v>
      </c>
      <c r="M161" s="643">
        <v>120</v>
      </c>
      <c r="N161" s="643">
        <v>120</v>
      </c>
      <c r="O161" s="644">
        <v>6</v>
      </c>
      <c r="P161" s="644">
        <v>12</v>
      </c>
      <c r="Q161" s="644">
        <v>12</v>
      </c>
      <c r="R161" s="645">
        <v>720</v>
      </c>
      <c r="S161" s="645">
        <v>1440</v>
      </c>
      <c r="T161" s="645">
        <v>1440</v>
      </c>
      <c r="U161" s="645">
        <v>3600</v>
      </c>
    </row>
    <row r="162" spans="1:21" s="650" customFormat="1" x14ac:dyDescent="0.2">
      <c r="A162" s="640" t="s">
        <v>3314</v>
      </c>
      <c r="B162" s="640"/>
      <c r="C162" s="640" t="s">
        <v>2293</v>
      </c>
      <c r="D162" s="641" t="s">
        <v>3423</v>
      </c>
      <c r="E162" s="642" t="s">
        <v>4354</v>
      </c>
      <c r="F162" s="641"/>
      <c r="G162" s="640" t="s">
        <v>4313</v>
      </c>
      <c r="H162" s="640" t="s">
        <v>4250</v>
      </c>
      <c r="I162" s="640" t="s">
        <v>4247</v>
      </c>
      <c r="J162" s="640" t="s">
        <v>4211</v>
      </c>
      <c r="K162" s="643"/>
      <c r="L162" s="643">
        <v>40</v>
      </c>
      <c r="M162" s="643">
        <v>40</v>
      </c>
      <c r="N162" s="643">
        <v>40</v>
      </c>
      <c r="O162" s="644">
        <v>6</v>
      </c>
      <c r="P162" s="644">
        <v>12</v>
      </c>
      <c r="Q162" s="644">
        <v>12</v>
      </c>
      <c r="R162" s="645">
        <v>240</v>
      </c>
      <c r="S162" s="645">
        <v>480</v>
      </c>
      <c r="T162" s="645">
        <v>480</v>
      </c>
      <c r="U162" s="645">
        <v>1200</v>
      </c>
    </row>
    <row r="163" spans="1:21" s="650" customFormat="1" x14ac:dyDescent="0.2">
      <c r="A163" s="640" t="s">
        <v>3314</v>
      </c>
      <c r="B163" s="640"/>
      <c r="C163" s="640" t="s">
        <v>2293</v>
      </c>
      <c r="D163" s="641" t="s">
        <v>3423</v>
      </c>
      <c r="E163" s="642" t="s">
        <v>4354</v>
      </c>
      <c r="F163" s="641"/>
      <c r="G163" s="640" t="s">
        <v>4257</v>
      </c>
      <c r="H163" s="640" t="s">
        <v>4246</v>
      </c>
      <c r="I163" s="640" t="s">
        <v>4247</v>
      </c>
      <c r="J163" s="640" t="s">
        <v>4211</v>
      </c>
      <c r="K163" s="643"/>
      <c r="L163" s="643">
        <v>10</v>
      </c>
      <c r="M163" s="643">
        <v>10</v>
      </c>
      <c r="N163" s="643">
        <v>10</v>
      </c>
      <c r="O163" s="644">
        <v>6</v>
      </c>
      <c r="P163" s="644">
        <v>12</v>
      </c>
      <c r="Q163" s="644">
        <v>12</v>
      </c>
      <c r="R163" s="645">
        <v>60</v>
      </c>
      <c r="S163" s="645">
        <v>120</v>
      </c>
      <c r="T163" s="645">
        <v>120</v>
      </c>
      <c r="U163" s="645">
        <v>300</v>
      </c>
    </row>
    <row r="164" spans="1:21" s="650" customFormat="1" x14ac:dyDescent="0.2">
      <c r="A164" s="640" t="s">
        <v>3314</v>
      </c>
      <c r="B164" s="640"/>
      <c r="C164" s="640" t="s">
        <v>2293</v>
      </c>
      <c r="D164" s="641" t="s">
        <v>3423</v>
      </c>
      <c r="E164" s="642" t="s">
        <v>4354</v>
      </c>
      <c r="F164" s="641"/>
      <c r="G164" s="640" t="s">
        <v>4359</v>
      </c>
      <c r="H164" s="640" t="s">
        <v>4250</v>
      </c>
      <c r="I164" s="640" t="s">
        <v>4247</v>
      </c>
      <c r="J164" s="640" t="s">
        <v>4211</v>
      </c>
      <c r="K164" s="643"/>
      <c r="L164" s="643">
        <v>500</v>
      </c>
      <c r="M164" s="643">
        <v>500</v>
      </c>
      <c r="N164" s="643">
        <v>500</v>
      </c>
      <c r="O164" s="644">
        <v>6</v>
      </c>
      <c r="P164" s="644">
        <v>12</v>
      </c>
      <c r="Q164" s="644">
        <v>12</v>
      </c>
      <c r="R164" s="645">
        <v>3000</v>
      </c>
      <c r="S164" s="645">
        <v>6000</v>
      </c>
      <c r="T164" s="645">
        <v>6000</v>
      </c>
      <c r="U164" s="645">
        <v>15000</v>
      </c>
    </row>
    <row r="165" spans="1:21" s="650" customFormat="1" x14ac:dyDescent="0.2">
      <c r="A165" s="640" t="s">
        <v>3314</v>
      </c>
      <c r="B165" s="640"/>
      <c r="C165" s="640" t="s">
        <v>2293</v>
      </c>
      <c r="D165" s="641" t="s">
        <v>3423</v>
      </c>
      <c r="E165" s="642" t="s">
        <v>4354</v>
      </c>
      <c r="F165" s="641"/>
      <c r="G165" s="640" t="s">
        <v>4316</v>
      </c>
      <c r="H165" s="640" t="s">
        <v>4250</v>
      </c>
      <c r="I165" s="640" t="s">
        <v>4247</v>
      </c>
      <c r="J165" s="640" t="s">
        <v>4211</v>
      </c>
      <c r="K165" s="643"/>
      <c r="L165" s="643">
        <v>60</v>
      </c>
      <c r="M165" s="643">
        <v>60</v>
      </c>
      <c r="N165" s="643">
        <v>60</v>
      </c>
      <c r="O165" s="644">
        <v>6</v>
      </c>
      <c r="P165" s="644">
        <v>12</v>
      </c>
      <c r="Q165" s="644">
        <v>12</v>
      </c>
      <c r="R165" s="645">
        <v>360</v>
      </c>
      <c r="S165" s="645">
        <v>720</v>
      </c>
      <c r="T165" s="645">
        <v>720</v>
      </c>
      <c r="U165" s="645">
        <v>1800</v>
      </c>
    </row>
    <row r="166" spans="1:21" s="650" customFormat="1" x14ac:dyDescent="0.2">
      <c r="A166" s="640" t="s">
        <v>3314</v>
      </c>
      <c r="B166" s="640"/>
      <c r="C166" s="640" t="s">
        <v>2293</v>
      </c>
      <c r="D166" s="641" t="s">
        <v>3423</v>
      </c>
      <c r="E166" s="642" t="s">
        <v>4354</v>
      </c>
      <c r="F166" s="641"/>
      <c r="G166" s="640" t="s">
        <v>4317</v>
      </c>
      <c r="H166" s="640" t="s">
        <v>4250</v>
      </c>
      <c r="I166" s="640" t="s">
        <v>4247</v>
      </c>
      <c r="J166" s="640" t="s">
        <v>4211</v>
      </c>
      <c r="K166" s="643"/>
      <c r="L166" s="643">
        <v>50</v>
      </c>
      <c r="M166" s="643">
        <v>50</v>
      </c>
      <c r="N166" s="643">
        <v>50</v>
      </c>
      <c r="O166" s="644">
        <v>6</v>
      </c>
      <c r="P166" s="644">
        <v>12</v>
      </c>
      <c r="Q166" s="644">
        <v>12</v>
      </c>
      <c r="R166" s="645">
        <v>300</v>
      </c>
      <c r="S166" s="645">
        <v>600</v>
      </c>
      <c r="T166" s="645">
        <v>600</v>
      </c>
      <c r="U166" s="645">
        <v>1500</v>
      </c>
    </row>
    <row r="167" spans="1:21" s="650" customFormat="1" x14ac:dyDescent="0.2">
      <c r="A167" s="640" t="s">
        <v>3314</v>
      </c>
      <c r="B167" s="640"/>
      <c r="C167" s="640" t="s">
        <v>2293</v>
      </c>
      <c r="D167" s="641" t="s">
        <v>3423</v>
      </c>
      <c r="E167" s="642" t="s">
        <v>4354</v>
      </c>
      <c r="F167" s="641"/>
      <c r="G167" s="640" t="s">
        <v>4259</v>
      </c>
      <c r="H167" s="640" t="s">
        <v>4260</v>
      </c>
      <c r="I167" s="640" t="s">
        <v>4223</v>
      </c>
      <c r="J167" s="640" t="s">
        <v>4211</v>
      </c>
      <c r="K167" s="643"/>
      <c r="L167" s="643">
        <v>100</v>
      </c>
      <c r="M167" s="643">
        <v>100</v>
      </c>
      <c r="N167" s="643">
        <v>100</v>
      </c>
      <c r="O167" s="644">
        <v>6</v>
      </c>
      <c r="P167" s="644">
        <v>12</v>
      </c>
      <c r="Q167" s="644">
        <v>12</v>
      </c>
      <c r="R167" s="645">
        <v>600</v>
      </c>
      <c r="S167" s="645">
        <v>1200</v>
      </c>
      <c r="T167" s="645">
        <v>1200</v>
      </c>
      <c r="U167" s="645">
        <v>3000</v>
      </c>
    </row>
    <row r="168" spans="1:21" s="650" customFormat="1" x14ac:dyDescent="0.2">
      <c r="A168" s="640" t="s">
        <v>3314</v>
      </c>
      <c r="B168" s="640"/>
      <c r="C168" s="640" t="s">
        <v>2293</v>
      </c>
      <c r="D168" s="641" t="s">
        <v>3423</v>
      </c>
      <c r="E168" s="642" t="s">
        <v>4354</v>
      </c>
      <c r="F168" s="641"/>
      <c r="G168" s="640" t="s">
        <v>4360</v>
      </c>
      <c r="H168" s="640" t="s">
        <v>4250</v>
      </c>
      <c r="I168" s="640" t="s">
        <v>4247</v>
      </c>
      <c r="J168" s="640" t="s">
        <v>4211</v>
      </c>
      <c r="K168" s="643"/>
      <c r="L168" s="643">
        <v>40</v>
      </c>
      <c r="M168" s="643">
        <v>40</v>
      </c>
      <c r="N168" s="643">
        <v>40</v>
      </c>
      <c r="O168" s="644">
        <v>6</v>
      </c>
      <c r="P168" s="644">
        <v>12</v>
      </c>
      <c r="Q168" s="644">
        <v>12</v>
      </c>
      <c r="R168" s="645">
        <v>240</v>
      </c>
      <c r="S168" s="645">
        <v>480</v>
      </c>
      <c r="T168" s="645">
        <v>480</v>
      </c>
      <c r="U168" s="645">
        <v>1200</v>
      </c>
    </row>
    <row r="169" spans="1:21" s="650" customFormat="1" x14ac:dyDescent="0.2">
      <c r="A169" s="640" t="s">
        <v>3314</v>
      </c>
      <c r="B169" s="640"/>
      <c r="C169" s="640" t="s">
        <v>2293</v>
      </c>
      <c r="D169" s="641" t="s">
        <v>3423</v>
      </c>
      <c r="E169" s="642" t="s">
        <v>4354</v>
      </c>
      <c r="F169" s="641"/>
      <c r="G169" s="640" t="s">
        <v>4361</v>
      </c>
      <c r="H169" s="640" t="s">
        <v>4250</v>
      </c>
      <c r="I169" s="640" t="s">
        <v>4247</v>
      </c>
      <c r="J169" s="640" t="s">
        <v>4211</v>
      </c>
      <c r="K169" s="643"/>
      <c r="L169" s="643">
        <v>30</v>
      </c>
      <c r="M169" s="643">
        <v>30</v>
      </c>
      <c r="N169" s="643">
        <v>30</v>
      </c>
      <c r="O169" s="644">
        <v>6</v>
      </c>
      <c r="P169" s="644">
        <v>12</v>
      </c>
      <c r="Q169" s="644">
        <v>12</v>
      </c>
      <c r="R169" s="645">
        <v>180</v>
      </c>
      <c r="S169" s="645">
        <v>360</v>
      </c>
      <c r="T169" s="645">
        <v>360</v>
      </c>
      <c r="U169" s="645">
        <v>900</v>
      </c>
    </row>
    <row r="170" spans="1:21" s="650" customFormat="1" x14ac:dyDescent="0.2">
      <c r="A170" s="640" t="s">
        <v>3314</v>
      </c>
      <c r="B170" s="640"/>
      <c r="C170" s="640" t="s">
        <v>2293</v>
      </c>
      <c r="D170" s="641" t="s">
        <v>3423</v>
      </c>
      <c r="E170" s="642" t="s">
        <v>4354</v>
      </c>
      <c r="F170" s="641"/>
      <c r="G170" s="640" t="s">
        <v>4362</v>
      </c>
      <c r="H170" s="640" t="s">
        <v>4250</v>
      </c>
      <c r="I170" s="640" t="s">
        <v>4247</v>
      </c>
      <c r="J170" s="640" t="s">
        <v>4211</v>
      </c>
      <c r="K170" s="643"/>
      <c r="L170" s="643">
        <v>26</v>
      </c>
      <c r="M170" s="643">
        <v>26</v>
      </c>
      <c r="N170" s="643">
        <v>26</v>
      </c>
      <c r="O170" s="644">
        <v>6</v>
      </c>
      <c r="P170" s="644">
        <v>12</v>
      </c>
      <c r="Q170" s="644">
        <v>12</v>
      </c>
      <c r="R170" s="645">
        <v>156</v>
      </c>
      <c r="S170" s="645">
        <v>312</v>
      </c>
      <c r="T170" s="645">
        <v>312</v>
      </c>
      <c r="U170" s="645">
        <v>780</v>
      </c>
    </row>
    <row r="171" spans="1:21" s="650" customFormat="1" x14ac:dyDescent="0.2">
      <c r="A171" s="640" t="s">
        <v>3314</v>
      </c>
      <c r="B171" s="640"/>
      <c r="C171" s="640" t="s">
        <v>2293</v>
      </c>
      <c r="D171" s="641" t="s">
        <v>3424</v>
      </c>
      <c r="E171" s="642" t="s">
        <v>4354</v>
      </c>
      <c r="F171" s="641"/>
      <c r="G171" s="640" t="s">
        <v>4363</v>
      </c>
      <c r="H171" s="640" t="s">
        <v>4332</v>
      </c>
      <c r="I171" s="640" t="s">
        <v>4232</v>
      </c>
      <c r="J171" s="640" t="s">
        <v>4364</v>
      </c>
      <c r="K171" s="644">
        <v>1</v>
      </c>
      <c r="L171" s="643">
        <v>40</v>
      </c>
      <c r="M171" s="643">
        <v>80</v>
      </c>
      <c r="N171" s="643">
        <v>80</v>
      </c>
      <c r="O171" s="644">
        <v>35</v>
      </c>
      <c r="P171" s="644">
        <v>40</v>
      </c>
      <c r="Q171" s="644">
        <v>45</v>
      </c>
      <c r="R171" s="645">
        <v>1400</v>
      </c>
      <c r="S171" s="645">
        <v>3200</v>
      </c>
      <c r="T171" s="645">
        <v>3600</v>
      </c>
      <c r="U171" s="645">
        <v>8200</v>
      </c>
    </row>
    <row r="172" spans="1:21" s="650" customFormat="1" x14ac:dyDescent="0.2">
      <c r="A172" s="640" t="s">
        <v>3314</v>
      </c>
      <c r="B172" s="640"/>
      <c r="C172" s="640" t="s">
        <v>2293</v>
      </c>
      <c r="D172" s="641" t="s">
        <v>3421</v>
      </c>
      <c r="E172" s="649" t="s">
        <v>4354</v>
      </c>
      <c r="F172" s="640"/>
      <c r="G172" s="640" t="s">
        <v>4365</v>
      </c>
      <c r="H172" s="640" t="s">
        <v>4366</v>
      </c>
      <c r="I172" s="640" t="s">
        <v>4271</v>
      </c>
      <c r="J172" s="640" t="s">
        <v>4211</v>
      </c>
      <c r="K172" s="643"/>
      <c r="L172" s="1351">
        <v>100000</v>
      </c>
      <c r="M172" s="643"/>
      <c r="N172" s="643"/>
      <c r="O172" s="644">
        <v>1</v>
      </c>
      <c r="P172" s="644">
        <v>0</v>
      </c>
      <c r="Q172" s="644">
        <v>0</v>
      </c>
      <c r="R172" s="645">
        <v>100000</v>
      </c>
      <c r="S172" s="645">
        <v>0</v>
      </c>
      <c r="T172" s="645">
        <v>0</v>
      </c>
      <c r="U172" s="645">
        <v>100000</v>
      </c>
    </row>
    <row r="173" spans="1:21" s="650" customFormat="1" x14ac:dyDescent="0.2">
      <c r="A173" s="640" t="s">
        <v>1346</v>
      </c>
      <c r="B173" s="640"/>
      <c r="C173" s="640" t="s">
        <v>2293</v>
      </c>
      <c r="D173" s="641" t="s">
        <v>3425</v>
      </c>
      <c r="E173" s="649" t="s">
        <v>4354</v>
      </c>
      <c r="F173" s="641"/>
      <c r="G173" s="640" t="s">
        <v>4367</v>
      </c>
      <c r="H173" s="640" t="s">
        <v>4274</v>
      </c>
      <c r="I173" s="640" t="s">
        <v>4254</v>
      </c>
      <c r="J173" s="640" t="s">
        <v>4272</v>
      </c>
      <c r="K173" s="643"/>
      <c r="L173" s="1350">
        <f>SUM($G$456:$G$468)</f>
        <v>32220</v>
      </c>
      <c r="M173" s="643">
        <v>32220</v>
      </c>
      <c r="N173" s="643">
        <v>32220</v>
      </c>
      <c r="O173" s="644">
        <v>1</v>
      </c>
      <c r="P173" s="644"/>
      <c r="Q173" s="644">
        <v>0</v>
      </c>
      <c r="R173" s="645">
        <v>32220</v>
      </c>
      <c r="S173" s="645">
        <v>0</v>
      </c>
      <c r="T173" s="645">
        <v>0</v>
      </c>
      <c r="U173" s="645">
        <v>32220</v>
      </c>
    </row>
    <row r="174" spans="1:21" s="650" customFormat="1" x14ac:dyDescent="0.2">
      <c r="A174" s="640" t="s">
        <v>1346</v>
      </c>
      <c r="B174" s="640"/>
      <c r="C174" s="640" t="s">
        <v>2293</v>
      </c>
      <c r="D174" s="641" t="s">
        <v>3425</v>
      </c>
      <c r="E174" s="649" t="s">
        <v>4354</v>
      </c>
      <c r="F174" s="641"/>
      <c r="G174" s="640" t="s">
        <v>4368</v>
      </c>
      <c r="H174" s="640" t="s">
        <v>4276</v>
      </c>
      <c r="I174" s="640" t="s">
        <v>4277</v>
      </c>
      <c r="J174" s="640" t="s">
        <v>4272</v>
      </c>
      <c r="K174" s="643"/>
      <c r="L174" s="1350">
        <f>SUM($G$469:$G$470)</f>
        <v>708</v>
      </c>
      <c r="M174" s="643">
        <v>708</v>
      </c>
      <c r="N174" s="643">
        <v>708</v>
      </c>
      <c r="O174" s="644">
        <v>1</v>
      </c>
      <c r="P174" s="644"/>
      <c r="Q174" s="644">
        <v>0</v>
      </c>
      <c r="R174" s="645">
        <v>708</v>
      </c>
      <c r="S174" s="645">
        <v>0</v>
      </c>
      <c r="T174" s="645">
        <v>0</v>
      </c>
      <c r="U174" s="645">
        <v>708</v>
      </c>
    </row>
    <row r="175" spans="1:21" s="650" customFormat="1" x14ac:dyDescent="0.2">
      <c r="A175" s="640" t="s">
        <v>3314</v>
      </c>
      <c r="B175" s="640"/>
      <c r="C175" s="647" t="s">
        <v>3560</v>
      </c>
      <c r="D175" s="641" t="s">
        <v>1700</v>
      </c>
      <c r="E175" s="642" t="s">
        <v>4369</v>
      </c>
      <c r="F175" s="641"/>
      <c r="G175" s="640" t="s">
        <v>4370</v>
      </c>
      <c r="H175" s="640" t="s">
        <v>4235</v>
      </c>
      <c r="I175" s="640" t="s">
        <v>4236</v>
      </c>
      <c r="J175" s="640" t="s">
        <v>4237</v>
      </c>
      <c r="K175" s="643"/>
      <c r="L175" s="643">
        <v>5000</v>
      </c>
      <c r="M175" s="643">
        <v>5000</v>
      </c>
      <c r="N175" s="643">
        <v>5000</v>
      </c>
      <c r="O175" s="646">
        <v>0.5</v>
      </c>
      <c r="P175" s="644">
        <v>0</v>
      </c>
      <c r="Q175" s="644">
        <v>0</v>
      </c>
      <c r="R175" s="645">
        <v>2500</v>
      </c>
      <c r="S175" s="645">
        <v>0</v>
      </c>
      <c r="T175" s="645">
        <v>0</v>
      </c>
      <c r="U175" s="645">
        <v>2500</v>
      </c>
    </row>
    <row r="176" spans="1:21" s="650" customFormat="1" x14ac:dyDescent="0.2">
      <c r="A176" s="640" t="s">
        <v>3314</v>
      </c>
      <c r="B176" s="640"/>
      <c r="C176" s="647" t="s">
        <v>3560</v>
      </c>
      <c r="D176" s="641" t="s">
        <v>1700</v>
      </c>
      <c r="E176" s="642" t="s">
        <v>4369</v>
      </c>
      <c r="F176" s="641"/>
      <c r="G176" s="640" t="s">
        <v>4370</v>
      </c>
      <c r="H176" s="640" t="s">
        <v>4238</v>
      </c>
      <c r="I176" s="640" t="s">
        <v>4223</v>
      </c>
      <c r="J176" s="640" t="s">
        <v>4237</v>
      </c>
      <c r="K176" s="643"/>
      <c r="L176" s="643">
        <v>1577.289</v>
      </c>
      <c r="M176" s="643">
        <v>1577.289</v>
      </c>
      <c r="N176" s="643">
        <v>1577.289</v>
      </c>
      <c r="O176" s="646">
        <v>0.5</v>
      </c>
      <c r="P176" s="644">
        <v>0</v>
      </c>
      <c r="Q176" s="644">
        <v>0</v>
      </c>
      <c r="R176" s="645">
        <v>788.64449999999999</v>
      </c>
      <c r="S176" s="645">
        <v>0</v>
      </c>
      <c r="T176" s="645">
        <v>0</v>
      </c>
      <c r="U176" s="645">
        <v>788.64449999999999</v>
      </c>
    </row>
    <row r="177" spans="1:21" s="650" customFormat="1" x14ac:dyDescent="0.2">
      <c r="A177" s="640" t="s">
        <v>3314</v>
      </c>
      <c r="B177" s="640"/>
      <c r="C177" s="647" t="s">
        <v>3560</v>
      </c>
      <c r="D177" s="641" t="s">
        <v>1700</v>
      </c>
      <c r="E177" s="642" t="s">
        <v>4369</v>
      </c>
      <c r="F177" s="641"/>
      <c r="G177" s="640" t="s">
        <v>4371</v>
      </c>
      <c r="H177" s="640" t="s">
        <v>4222</v>
      </c>
      <c r="I177" s="640" t="s">
        <v>4223</v>
      </c>
      <c r="J177" s="640" t="s">
        <v>4224</v>
      </c>
      <c r="K177" s="643"/>
      <c r="L177" s="1350">
        <f>$H$367</f>
        <v>1747.5</v>
      </c>
      <c r="M177" s="643">
        <f>L177</f>
        <v>1747.5</v>
      </c>
      <c r="N177" s="643">
        <f>M177</f>
        <v>1747.5</v>
      </c>
      <c r="O177" s="644">
        <v>1</v>
      </c>
      <c r="P177" s="644">
        <v>0</v>
      </c>
      <c r="Q177" s="644">
        <v>0</v>
      </c>
      <c r="R177" s="645">
        <v>1747.5</v>
      </c>
      <c r="S177" s="645">
        <v>0</v>
      </c>
      <c r="T177" s="645">
        <v>0</v>
      </c>
      <c r="U177" s="645">
        <v>1747.5</v>
      </c>
    </row>
    <row r="178" spans="1:21" s="650" customFormat="1" x14ac:dyDescent="0.2">
      <c r="A178" s="640" t="s">
        <v>3314</v>
      </c>
      <c r="B178" s="640"/>
      <c r="C178" s="640" t="s">
        <v>4372</v>
      </c>
      <c r="D178" s="641" t="s">
        <v>1369</v>
      </c>
      <c r="E178" s="642" t="s">
        <v>4369</v>
      </c>
      <c r="F178" s="641"/>
      <c r="G178" s="640" t="s">
        <v>4373</v>
      </c>
      <c r="H178" s="640" t="s">
        <v>4235</v>
      </c>
      <c r="I178" s="640" t="s">
        <v>4236</v>
      </c>
      <c r="J178" s="640" t="s">
        <v>4237</v>
      </c>
      <c r="K178" s="643"/>
      <c r="L178" s="643">
        <v>5000</v>
      </c>
      <c r="M178" s="643">
        <v>5000</v>
      </c>
      <c r="N178" s="643">
        <v>5000</v>
      </c>
      <c r="O178" s="644">
        <v>1</v>
      </c>
      <c r="P178" s="644">
        <v>0</v>
      </c>
      <c r="Q178" s="644">
        <v>0</v>
      </c>
      <c r="R178" s="645">
        <v>5000</v>
      </c>
      <c r="S178" s="645">
        <v>0</v>
      </c>
      <c r="T178" s="645">
        <v>0</v>
      </c>
      <c r="U178" s="645">
        <v>5000</v>
      </c>
    </row>
    <row r="179" spans="1:21" s="650" customFormat="1" x14ac:dyDescent="0.2">
      <c r="A179" s="640" t="s">
        <v>3314</v>
      </c>
      <c r="B179" s="640"/>
      <c r="C179" s="640" t="s">
        <v>4372</v>
      </c>
      <c r="D179" s="641" t="s">
        <v>1369</v>
      </c>
      <c r="E179" s="642" t="s">
        <v>4369</v>
      </c>
      <c r="F179" s="641"/>
      <c r="G179" s="640" t="s">
        <v>4373</v>
      </c>
      <c r="H179" s="640" t="s">
        <v>4238</v>
      </c>
      <c r="I179" s="640" t="s">
        <v>4223</v>
      </c>
      <c r="J179" s="640" t="s">
        <v>4237</v>
      </c>
      <c r="K179" s="643"/>
      <c r="L179" s="643">
        <v>1577.289</v>
      </c>
      <c r="M179" s="643">
        <v>1577.289</v>
      </c>
      <c r="N179" s="643">
        <v>1577.289</v>
      </c>
      <c r="O179" s="644">
        <v>1</v>
      </c>
      <c r="P179" s="644">
        <v>0</v>
      </c>
      <c r="Q179" s="644">
        <v>0</v>
      </c>
      <c r="R179" s="645">
        <v>1577.289</v>
      </c>
      <c r="S179" s="645">
        <v>0</v>
      </c>
      <c r="T179" s="645">
        <v>0</v>
      </c>
      <c r="U179" s="645">
        <v>1577.289</v>
      </c>
    </row>
    <row r="180" spans="1:21" s="650" customFormat="1" x14ac:dyDescent="0.2">
      <c r="A180" s="640" t="s">
        <v>3314</v>
      </c>
      <c r="B180" s="640"/>
      <c r="C180" s="640" t="s">
        <v>4372</v>
      </c>
      <c r="D180" s="641" t="s">
        <v>1369</v>
      </c>
      <c r="E180" s="642" t="s">
        <v>4369</v>
      </c>
      <c r="F180" s="641"/>
      <c r="G180" s="640" t="s">
        <v>4374</v>
      </c>
      <c r="H180" s="640" t="s">
        <v>4222</v>
      </c>
      <c r="I180" s="640" t="s">
        <v>4223</v>
      </c>
      <c r="J180" s="640" t="s">
        <v>4224</v>
      </c>
      <c r="K180" s="643"/>
      <c r="L180" s="1350">
        <f>$H$367</f>
        <v>1747.5</v>
      </c>
      <c r="M180" s="643">
        <f>L180</f>
        <v>1747.5</v>
      </c>
      <c r="N180" s="643">
        <f>M180</f>
        <v>1747.5</v>
      </c>
      <c r="O180" s="644">
        <v>1</v>
      </c>
      <c r="P180" s="644"/>
      <c r="Q180" s="644">
        <v>0</v>
      </c>
      <c r="R180" s="645">
        <v>1747.5</v>
      </c>
      <c r="S180" s="645">
        <v>0</v>
      </c>
      <c r="T180" s="645">
        <v>0</v>
      </c>
      <c r="U180" s="645">
        <v>1747.5</v>
      </c>
    </row>
    <row r="181" spans="1:21" s="650" customFormat="1" x14ac:dyDescent="0.2">
      <c r="A181" s="640" t="s">
        <v>3314</v>
      </c>
      <c r="B181" s="640"/>
      <c r="C181" s="640" t="s">
        <v>4372</v>
      </c>
      <c r="D181" s="641" t="s">
        <v>1369</v>
      </c>
      <c r="E181" s="642" t="s">
        <v>4369</v>
      </c>
      <c r="F181" s="641"/>
      <c r="G181" s="640" t="s">
        <v>4375</v>
      </c>
      <c r="H181" s="640" t="s">
        <v>4260</v>
      </c>
      <c r="I181" s="640" t="s">
        <v>4223</v>
      </c>
      <c r="J181" s="640" t="s">
        <v>4224</v>
      </c>
      <c r="K181" s="643"/>
      <c r="L181" s="643">
        <v>2075.9075000000003</v>
      </c>
      <c r="M181" s="643">
        <v>2075.9075000000003</v>
      </c>
      <c r="N181" s="643">
        <v>2075.9075000000003</v>
      </c>
      <c r="O181" s="644"/>
      <c r="P181" s="644">
        <v>2</v>
      </c>
      <c r="Q181" s="644">
        <v>0</v>
      </c>
      <c r="R181" s="645">
        <v>0</v>
      </c>
      <c r="S181" s="645">
        <v>4151.8150000000005</v>
      </c>
      <c r="T181" s="645">
        <v>0</v>
      </c>
      <c r="U181" s="645">
        <v>4151.8150000000005</v>
      </c>
    </row>
    <row r="182" spans="1:21" s="650" customFormat="1" x14ac:dyDescent="0.2">
      <c r="A182" s="640" t="s">
        <v>3314</v>
      </c>
      <c r="B182" s="640"/>
      <c r="C182" s="640" t="s">
        <v>4372</v>
      </c>
      <c r="D182" s="641" t="s">
        <v>1367</v>
      </c>
      <c r="E182" s="642" t="s">
        <v>4369</v>
      </c>
      <c r="F182" s="641"/>
      <c r="G182" s="640" t="s">
        <v>4376</v>
      </c>
      <c r="H182" s="640" t="s">
        <v>4321</v>
      </c>
      <c r="I182" s="640" t="s">
        <v>4223</v>
      </c>
      <c r="J182" s="640" t="s">
        <v>4224</v>
      </c>
      <c r="K182" s="643"/>
      <c r="L182" s="643">
        <v>35771</v>
      </c>
      <c r="M182" s="645">
        <v>35771</v>
      </c>
      <c r="N182" s="645">
        <v>35771</v>
      </c>
      <c r="O182" s="643"/>
      <c r="P182" s="645">
        <v>1</v>
      </c>
      <c r="Q182" s="645">
        <v>1</v>
      </c>
      <c r="R182" s="645">
        <v>0</v>
      </c>
      <c r="S182" s="645">
        <v>35771</v>
      </c>
      <c r="T182" s="645">
        <v>35771</v>
      </c>
      <c r="U182" s="645">
        <v>71542</v>
      </c>
    </row>
    <row r="183" spans="1:21" s="650" customFormat="1" x14ac:dyDescent="0.2">
      <c r="A183" s="640" t="s">
        <v>1346</v>
      </c>
      <c r="B183" s="640"/>
      <c r="C183" s="640" t="s">
        <v>4372</v>
      </c>
      <c r="D183" s="641" t="s">
        <v>1367</v>
      </c>
      <c r="E183" s="642" t="s">
        <v>4369</v>
      </c>
      <c r="F183" s="641"/>
      <c r="G183" s="640" t="s">
        <v>4377</v>
      </c>
      <c r="H183" s="640" t="s">
        <v>4321</v>
      </c>
      <c r="I183" s="640" t="s">
        <v>4223</v>
      </c>
      <c r="J183" s="640" t="s">
        <v>4224</v>
      </c>
      <c r="K183" s="643"/>
      <c r="L183" s="643">
        <v>35771</v>
      </c>
      <c r="M183" s="645">
        <v>35771</v>
      </c>
      <c r="N183" s="645">
        <v>35771</v>
      </c>
      <c r="O183" s="643"/>
      <c r="P183" s="645">
        <v>0.5</v>
      </c>
      <c r="Q183" s="645">
        <v>0.5</v>
      </c>
      <c r="R183" s="645">
        <v>0</v>
      </c>
      <c r="S183" s="645">
        <v>17885.5</v>
      </c>
      <c r="T183" s="645">
        <v>17885.5</v>
      </c>
      <c r="U183" s="645">
        <v>35771</v>
      </c>
    </row>
    <row r="184" spans="1:21" s="650" customFormat="1" x14ac:dyDescent="0.2">
      <c r="A184" s="640" t="s">
        <v>3314</v>
      </c>
      <c r="B184" s="640"/>
      <c r="C184" s="640" t="s">
        <v>4372</v>
      </c>
      <c r="D184" s="641" t="s">
        <v>1367</v>
      </c>
      <c r="E184" s="642" t="s">
        <v>4369</v>
      </c>
      <c r="F184" s="641"/>
      <c r="G184" s="640" t="s">
        <v>4378</v>
      </c>
      <c r="H184" s="640" t="s">
        <v>4321</v>
      </c>
      <c r="I184" s="640" t="s">
        <v>4223</v>
      </c>
      <c r="J184" s="640" t="s">
        <v>4224</v>
      </c>
      <c r="K184" s="643"/>
      <c r="L184" s="643">
        <v>16000</v>
      </c>
      <c r="M184" s="645">
        <v>16000</v>
      </c>
      <c r="N184" s="645">
        <v>16000</v>
      </c>
      <c r="O184" s="643">
        <v>0.5</v>
      </c>
      <c r="P184" s="643">
        <v>0.5</v>
      </c>
      <c r="Q184" s="644"/>
      <c r="R184" s="645">
        <v>8000</v>
      </c>
      <c r="S184" s="645">
        <v>8000</v>
      </c>
      <c r="T184" s="645">
        <v>0</v>
      </c>
      <c r="U184" s="645">
        <v>16000</v>
      </c>
    </row>
    <row r="185" spans="1:21" s="650" customFormat="1" x14ac:dyDescent="0.2">
      <c r="A185" s="640" t="s">
        <v>1346</v>
      </c>
      <c r="B185" s="640"/>
      <c r="C185" s="640" t="s">
        <v>4372</v>
      </c>
      <c r="D185" s="641" t="s">
        <v>1367</v>
      </c>
      <c r="E185" s="642" t="s">
        <v>4369</v>
      </c>
      <c r="F185" s="641"/>
      <c r="G185" s="640" t="s">
        <v>4379</v>
      </c>
      <c r="H185" s="640" t="s">
        <v>4321</v>
      </c>
      <c r="I185" s="640" t="s">
        <v>4223</v>
      </c>
      <c r="J185" s="640" t="s">
        <v>4224</v>
      </c>
      <c r="K185" s="643"/>
      <c r="L185" s="643">
        <v>20000</v>
      </c>
      <c r="M185" s="645">
        <v>20000</v>
      </c>
      <c r="N185" s="645">
        <v>20000</v>
      </c>
      <c r="O185" s="643"/>
      <c r="P185" s="643">
        <v>2</v>
      </c>
      <c r="Q185" s="644"/>
      <c r="R185" s="645">
        <v>0</v>
      </c>
      <c r="S185" s="645">
        <v>40000</v>
      </c>
      <c r="T185" s="645">
        <v>0</v>
      </c>
      <c r="U185" s="645">
        <v>40000</v>
      </c>
    </row>
    <row r="186" spans="1:21" s="650" customFormat="1" x14ac:dyDescent="0.2">
      <c r="A186" s="640" t="s">
        <v>1346</v>
      </c>
      <c r="B186" s="640"/>
      <c r="C186" s="640" t="s">
        <v>4372</v>
      </c>
      <c r="D186" s="641" t="s">
        <v>1367</v>
      </c>
      <c r="E186" s="642" t="s">
        <v>4369</v>
      </c>
      <c r="F186" s="641"/>
      <c r="G186" s="640" t="s">
        <v>4380</v>
      </c>
      <c r="H186" s="640" t="s">
        <v>4321</v>
      </c>
      <c r="I186" s="640" t="s">
        <v>4223</v>
      </c>
      <c r="J186" s="640" t="s">
        <v>4224</v>
      </c>
      <c r="K186" s="643"/>
      <c r="L186" s="643">
        <v>10355</v>
      </c>
      <c r="M186" s="645">
        <v>10355</v>
      </c>
      <c r="N186" s="645">
        <v>10355</v>
      </c>
      <c r="O186" s="643">
        <v>1</v>
      </c>
      <c r="P186" s="643">
        <v>1</v>
      </c>
      <c r="Q186" s="644"/>
      <c r="R186" s="645">
        <v>10355</v>
      </c>
      <c r="S186" s="645">
        <v>10355</v>
      </c>
      <c r="T186" s="645">
        <v>0</v>
      </c>
      <c r="U186" s="645">
        <v>20710</v>
      </c>
    </row>
    <row r="187" spans="1:21" s="650" customFormat="1" x14ac:dyDescent="0.2">
      <c r="A187" s="640" t="s">
        <v>3314</v>
      </c>
      <c r="B187" s="640"/>
      <c r="C187" s="640" t="s">
        <v>2223</v>
      </c>
      <c r="D187" s="641" t="s">
        <v>1700</v>
      </c>
      <c r="E187" s="642" t="s">
        <v>4369</v>
      </c>
      <c r="F187" s="641"/>
      <c r="G187" s="640" t="s">
        <v>4381</v>
      </c>
      <c r="H187" s="640" t="s">
        <v>4235</v>
      </c>
      <c r="I187" s="640" t="s">
        <v>4236</v>
      </c>
      <c r="J187" s="640" t="s">
        <v>4382</v>
      </c>
      <c r="K187" s="643"/>
      <c r="L187" s="643">
        <v>542.5</v>
      </c>
      <c r="M187" s="643">
        <v>542.5</v>
      </c>
      <c r="N187" s="643">
        <v>542.5</v>
      </c>
      <c r="O187" s="644">
        <v>6</v>
      </c>
      <c r="P187" s="644">
        <v>12</v>
      </c>
      <c r="Q187" s="644">
        <v>12</v>
      </c>
      <c r="R187" s="645">
        <v>3255</v>
      </c>
      <c r="S187" s="645">
        <v>6510</v>
      </c>
      <c r="T187" s="645">
        <v>6510</v>
      </c>
      <c r="U187" s="645">
        <v>16275</v>
      </c>
    </row>
    <row r="188" spans="1:21" s="650" customFormat="1" x14ac:dyDescent="0.2">
      <c r="A188" s="640" t="s">
        <v>3314</v>
      </c>
      <c r="B188" s="640"/>
      <c r="C188" s="640" t="s">
        <v>2223</v>
      </c>
      <c r="D188" s="641" t="s">
        <v>1700</v>
      </c>
      <c r="E188" s="642" t="s">
        <v>4369</v>
      </c>
      <c r="F188" s="641"/>
      <c r="G188" s="640" t="s">
        <v>4383</v>
      </c>
      <c r="H188" s="640" t="s">
        <v>4235</v>
      </c>
      <c r="I188" s="640" t="s">
        <v>4236</v>
      </c>
      <c r="J188" s="640" t="s">
        <v>4382</v>
      </c>
      <c r="K188" s="643"/>
      <c r="L188" s="643">
        <v>542.5</v>
      </c>
      <c r="M188" s="643">
        <v>542.5</v>
      </c>
      <c r="N188" s="643">
        <v>542.5</v>
      </c>
      <c r="O188" s="644">
        <v>6</v>
      </c>
      <c r="P188" s="644">
        <v>12</v>
      </c>
      <c r="Q188" s="644">
        <v>12</v>
      </c>
      <c r="R188" s="645">
        <v>3255</v>
      </c>
      <c r="S188" s="645">
        <v>6510</v>
      </c>
      <c r="T188" s="645">
        <v>6510</v>
      </c>
      <c r="U188" s="645">
        <v>16275</v>
      </c>
    </row>
    <row r="189" spans="1:21" s="650" customFormat="1" x14ac:dyDescent="0.2">
      <c r="A189" s="640" t="s">
        <v>3314</v>
      </c>
      <c r="B189" s="640"/>
      <c r="C189" s="640" t="s">
        <v>2223</v>
      </c>
      <c r="D189" s="641" t="s">
        <v>2366</v>
      </c>
      <c r="E189" s="642" t="s">
        <v>4369</v>
      </c>
      <c r="F189" s="641"/>
      <c r="G189" s="640" t="s">
        <v>2366</v>
      </c>
      <c r="H189" s="640" t="s">
        <v>4222</v>
      </c>
      <c r="I189" s="640" t="s">
        <v>4223</v>
      </c>
      <c r="J189" s="640" t="s">
        <v>4224</v>
      </c>
      <c r="K189" s="643"/>
      <c r="L189" s="1350">
        <f>$H$367</f>
        <v>1747.5</v>
      </c>
      <c r="M189" s="643">
        <f>L189</f>
        <v>1747.5</v>
      </c>
      <c r="N189" s="643">
        <f>M189</f>
        <v>1747.5</v>
      </c>
      <c r="O189" s="644"/>
      <c r="P189" s="644">
        <v>1</v>
      </c>
      <c r="Q189" s="644">
        <v>0</v>
      </c>
      <c r="R189" s="645">
        <v>0</v>
      </c>
      <c r="S189" s="645">
        <v>1747.5</v>
      </c>
      <c r="T189" s="645">
        <v>0</v>
      </c>
      <c r="U189" s="645">
        <v>1747.5</v>
      </c>
    </row>
    <row r="190" spans="1:21" s="650" customFormat="1" x14ac:dyDescent="0.2">
      <c r="A190" s="640" t="s">
        <v>3314</v>
      </c>
      <c r="B190" s="640"/>
      <c r="C190" s="640" t="s">
        <v>2223</v>
      </c>
      <c r="D190" s="641" t="s">
        <v>1700</v>
      </c>
      <c r="E190" s="642" t="s">
        <v>4369</v>
      </c>
      <c r="F190" s="641"/>
      <c r="G190" s="640" t="s">
        <v>4384</v>
      </c>
      <c r="H190" s="640" t="s">
        <v>4339</v>
      </c>
      <c r="I190" s="640" t="s">
        <v>4223</v>
      </c>
      <c r="J190" s="640" t="s">
        <v>4224</v>
      </c>
      <c r="K190" s="643"/>
      <c r="L190" s="643">
        <v>500</v>
      </c>
      <c r="M190" s="643">
        <v>500</v>
      </c>
      <c r="N190" s="643">
        <v>500</v>
      </c>
      <c r="O190" s="644">
        <v>1</v>
      </c>
      <c r="P190" s="644">
        <v>1</v>
      </c>
      <c r="Q190" s="644">
        <v>1</v>
      </c>
      <c r="R190" s="645">
        <v>500</v>
      </c>
      <c r="S190" s="645">
        <v>500</v>
      </c>
      <c r="T190" s="645">
        <v>500</v>
      </c>
      <c r="U190" s="645">
        <v>1500</v>
      </c>
    </row>
    <row r="191" spans="1:21" s="650" customFormat="1" x14ac:dyDescent="0.2">
      <c r="A191" s="640" t="s">
        <v>1346</v>
      </c>
      <c r="B191" s="640"/>
      <c r="C191" s="640" t="s">
        <v>2223</v>
      </c>
      <c r="D191" s="641" t="s">
        <v>1700</v>
      </c>
      <c r="E191" s="642" t="s">
        <v>4369</v>
      </c>
      <c r="F191" s="641"/>
      <c r="G191" s="640" t="s">
        <v>4384</v>
      </c>
      <c r="H191" s="640" t="s">
        <v>4339</v>
      </c>
      <c r="I191" s="640" t="s">
        <v>4223</v>
      </c>
      <c r="J191" s="640" t="s">
        <v>4224</v>
      </c>
      <c r="K191" s="643"/>
      <c r="L191" s="643">
        <v>500</v>
      </c>
      <c r="M191" s="643">
        <v>500</v>
      </c>
      <c r="N191" s="643">
        <v>500</v>
      </c>
      <c r="O191" s="644">
        <v>1</v>
      </c>
      <c r="P191" s="644">
        <v>1</v>
      </c>
      <c r="Q191" s="644">
        <v>1</v>
      </c>
      <c r="R191" s="645">
        <v>500</v>
      </c>
      <c r="S191" s="645">
        <v>500</v>
      </c>
      <c r="T191" s="645">
        <v>500</v>
      </c>
      <c r="U191" s="645">
        <v>1500</v>
      </c>
    </row>
    <row r="192" spans="1:21" s="650" customFormat="1" x14ac:dyDescent="0.2">
      <c r="A192" s="640" t="s">
        <v>3314</v>
      </c>
      <c r="B192" s="640"/>
      <c r="C192" s="640" t="s">
        <v>2298</v>
      </c>
      <c r="D192" s="641" t="s">
        <v>1372</v>
      </c>
      <c r="E192" s="642" t="s">
        <v>4385</v>
      </c>
      <c r="F192" s="640"/>
      <c r="G192" s="640" t="s">
        <v>4386</v>
      </c>
      <c r="H192" s="640" t="s">
        <v>4209</v>
      </c>
      <c r="I192" s="640" t="s">
        <v>4210</v>
      </c>
      <c r="J192" s="640" t="s">
        <v>4211</v>
      </c>
      <c r="K192" s="643"/>
      <c r="L192" s="643">
        <v>455.7</v>
      </c>
      <c r="M192" s="643">
        <v>455.7</v>
      </c>
      <c r="N192" s="643">
        <v>455.7</v>
      </c>
      <c r="O192" s="644">
        <v>6</v>
      </c>
      <c r="P192" s="644">
        <v>12</v>
      </c>
      <c r="Q192" s="644">
        <v>12</v>
      </c>
      <c r="R192" s="645">
        <v>2734.2</v>
      </c>
      <c r="S192" s="645">
        <v>5468.4</v>
      </c>
      <c r="T192" s="645">
        <v>5468.4</v>
      </c>
      <c r="U192" s="645">
        <v>13670.999999999998</v>
      </c>
    </row>
    <row r="193" spans="1:21" s="650" customFormat="1" x14ac:dyDescent="0.2">
      <c r="A193" s="640" t="s">
        <v>3314</v>
      </c>
      <c r="B193" s="640"/>
      <c r="C193" s="640" t="s">
        <v>2298</v>
      </c>
      <c r="D193" s="641" t="s">
        <v>1372</v>
      </c>
      <c r="E193" s="642" t="s">
        <v>4385</v>
      </c>
      <c r="F193" s="640"/>
      <c r="G193" s="640" t="s">
        <v>4387</v>
      </c>
      <c r="H193" s="640" t="s">
        <v>4209</v>
      </c>
      <c r="I193" s="640" t="s">
        <v>4210</v>
      </c>
      <c r="J193" s="640" t="s">
        <v>4211</v>
      </c>
      <c r="K193" s="643"/>
      <c r="L193" s="643">
        <v>217</v>
      </c>
      <c r="M193" s="643">
        <v>217</v>
      </c>
      <c r="N193" s="643">
        <v>217</v>
      </c>
      <c r="O193" s="644">
        <v>6</v>
      </c>
      <c r="P193" s="644">
        <v>12</v>
      </c>
      <c r="Q193" s="644">
        <v>12</v>
      </c>
      <c r="R193" s="645">
        <v>1302</v>
      </c>
      <c r="S193" s="645">
        <v>2604</v>
      </c>
      <c r="T193" s="645">
        <v>2604</v>
      </c>
      <c r="U193" s="645">
        <v>6510</v>
      </c>
    </row>
    <row r="194" spans="1:21" s="650" customFormat="1" x14ac:dyDescent="0.2">
      <c r="A194" s="640" t="s">
        <v>3314</v>
      </c>
      <c r="B194" s="640"/>
      <c r="C194" s="640" t="s">
        <v>2298</v>
      </c>
      <c r="D194" s="641" t="s">
        <v>1372</v>
      </c>
      <c r="E194" s="642" t="s">
        <v>4385</v>
      </c>
      <c r="F194" s="640"/>
      <c r="G194" s="640" t="s">
        <v>4388</v>
      </c>
      <c r="H194" s="640" t="s">
        <v>4209</v>
      </c>
      <c r="I194" s="640" t="s">
        <v>4210</v>
      </c>
      <c r="J194" s="640" t="s">
        <v>4211</v>
      </c>
      <c r="K194" s="643"/>
      <c r="L194" s="643">
        <v>217</v>
      </c>
      <c r="M194" s="643">
        <v>217</v>
      </c>
      <c r="N194" s="643">
        <v>217</v>
      </c>
      <c r="O194" s="644">
        <v>6</v>
      </c>
      <c r="P194" s="644">
        <v>12</v>
      </c>
      <c r="Q194" s="644">
        <v>12</v>
      </c>
      <c r="R194" s="645">
        <v>1302</v>
      </c>
      <c r="S194" s="645">
        <v>2604</v>
      </c>
      <c r="T194" s="645">
        <v>2604</v>
      </c>
      <c r="U194" s="645">
        <v>6510</v>
      </c>
    </row>
    <row r="195" spans="1:21" s="650" customFormat="1" x14ac:dyDescent="0.2">
      <c r="A195" s="640" t="s">
        <v>3314</v>
      </c>
      <c r="B195" s="640"/>
      <c r="C195" s="640" t="s">
        <v>2298</v>
      </c>
      <c r="D195" s="641" t="s">
        <v>1372</v>
      </c>
      <c r="E195" s="642" t="s">
        <v>4385</v>
      </c>
      <c r="F195" s="640"/>
      <c r="G195" s="640" t="s">
        <v>4389</v>
      </c>
      <c r="H195" s="640" t="s">
        <v>4209</v>
      </c>
      <c r="I195" s="640" t="s">
        <v>4210</v>
      </c>
      <c r="J195" s="640" t="s">
        <v>4211</v>
      </c>
      <c r="K195" s="643"/>
      <c r="L195" s="643">
        <v>108.5</v>
      </c>
      <c r="M195" s="643">
        <v>108.5</v>
      </c>
      <c r="N195" s="643">
        <v>108.5</v>
      </c>
      <c r="O195" s="644">
        <v>6</v>
      </c>
      <c r="P195" s="644">
        <v>12</v>
      </c>
      <c r="Q195" s="644">
        <v>12</v>
      </c>
      <c r="R195" s="645">
        <v>651</v>
      </c>
      <c r="S195" s="645">
        <v>1302</v>
      </c>
      <c r="T195" s="645">
        <v>1302</v>
      </c>
      <c r="U195" s="645">
        <v>3255</v>
      </c>
    </row>
    <row r="196" spans="1:21" s="650" customFormat="1" x14ac:dyDescent="0.2">
      <c r="A196" s="640" t="s">
        <v>3314</v>
      </c>
      <c r="B196" s="640"/>
      <c r="C196" s="640" t="s">
        <v>2298</v>
      </c>
      <c r="D196" s="641" t="s">
        <v>1372</v>
      </c>
      <c r="E196" s="642" t="s">
        <v>4385</v>
      </c>
      <c r="F196" s="640"/>
      <c r="G196" s="640" t="s">
        <v>4390</v>
      </c>
      <c r="H196" s="640" t="s">
        <v>4209</v>
      </c>
      <c r="I196" s="640" t="s">
        <v>4210</v>
      </c>
      <c r="J196" s="640" t="s">
        <v>4211</v>
      </c>
      <c r="K196" s="643"/>
      <c r="L196" s="643">
        <v>542.5</v>
      </c>
      <c r="M196" s="643">
        <v>542.5</v>
      </c>
      <c r="N196" s="643">
        <v>542.5</v>
      </c>
      <c r="O196" s="644">
        <v>6</v>
      </c>
      <c r="P196" s="644">
        <v>12</v>
      </c>
      <c r="Q196" s="644">
        <v>12</v>
      </c>
      <c r="R196" s="645">
        <v>3255</v>
      </c>
      <c r="S196" s="645">
        <v>6510</v>
      </c>
      <c r="T196" s="645">
        <v>6510</v>
      </c>
      <c r="U196" s="645">
        <v>16275</v>
      </c>
    </row>
    <row r="197" spans="1:21" s="650" customFormat="1" x14ac:dyDescent="0.2">
      <c r="A197" s="640" t="s">
        <v>3314</v>
      </c>
      <c r="B197" s="640"/>
      <c r="C197" s="640" t="s">
        <v>2298</v>
      </c>
      <c r="D197" s="641" t="s">
        <v>1372</v>
      </c>
      <c r="E197" s="642" t="s">
        <v>4385</v>
      </c>
      <c r="F197" s="640"/>
      <c r="G197" s="640" t="s">
        <v>4391</v>
      </c>
      <c r="H197" s="640" t="s">
        <v>4209</v>
      </c>
      <c r="I197" s="640" t="s">
        <v>4210</v>
      </c>
      <c r="J197" s="640" t="s">
        <v>4211</v>
      </c>
      <c r="K197" s="643"/>
      <c r="L197" s="643">
        <v>2170</v>
      </c>
      <c r="M197" s="643">
        <v>2170</v>
      </c>
      <c r="N197" s="643">
        <v>2170</v>
      </c>
      <c r="O197" s="644">
        <v>6</v>
      </c>
      <c r="P197" s="644">
        <v>12</v>
      </c>
      <c r="Q197" s="644">
        <v>12</v>
      </c>
      <c r="R197" s="645">
        <v>13020</v>
      </c>
      <c r="S197" s="645">
        <v>26040</v>
      </c>
      <c r="T197" s="645">
        <v>26040</v>
      </c>
      <c r="U197" s="645">
        <v>65100</v>
      </c>
    </row>
    <row r="198" spans="1:21" s="650" customFormat="1" x14ac:dyDescent="0.2">
      <c r="A198" s="640" t="s">
        <v>3314</v>
      </c>
      <c r="B198" s="640"/>
      <c r="C198" s="640" t="s">
        <v>2298</v>
      </c>
      <c r="D198" s="641" t="s">
        <v>1372</v>
      </c>
      <c r="E198" s="642" t="s">
        <v>4385</v>
      </c>
      <c r="F198" s="640"/>
      <c r="G198" s="640" t="s">
        <v>4220</v>
      </c>
      <c r="H198" s="640" t="s">
        <v>4209</v>
      </c>
      <c r="I198" s="640" t="s">
        <v>4210</v>
      </c>
      <c r="J198" s="640" t="s">
        <v>4211</v>
      </c>
      <c r="K198" s="643"/>
      <c r="L198" s="643">
        <v>1491.875</v>
      </c>
      <c r="M198" s="643">
        <v>1491.875</v>
      </c>
      <c r="N198" s="643">
        <v>1491.875</v>
      </c>
      <c r="O198" s="644">
        <v>6</v>
      </c>
      <c r="P198" s="644">
        <v>12</v>
      </c>
      <c r="Q198" s="644">
        <v>12</v>
      </c>
      <c r="R198" s="645">
        <v>8951.25</v>
      </c>
      <c r="S198" s="645">
        <v>17902.5</v>
      </c>
      <c r="T198" s="645">
        <v>17902.5</v>
      </c>
      <c r="U198" s="645">
        <v>44756.25</v>
      </c>
    </row>
    <row r="199" spans="1:21" s="650" customFormat="1" x14ac:dyDescent="0.2">
      <c r="A199" s="640" t="s">
        <v>3314</v>
      </c>
      <c r="B199" s="640"/>
      <c r="C199" s="640" t="s">
        <v>2298</v>
      </c>
      <c r="D199" s="641" t="s">
        <v>1372</v>
      </c>
      <c r="E199" s="642" t="s">
        <v>4385</v>
      </c>
      <c r="F199" s="640"/>
      <c r="G199" s="640" t="s">
        <v>4308</v>
      </c>
      <c r="H199" s="640" t="s">
        <v>4209</v>
      </c>
      <c r="I199" s="640" t="s">
        <v>4210</v>
      </c>
      <c r="J199" s="640" t="s">
        <v>4211</v>
      </c>
      <c r="K199" s="643"/>
      <c r="L199" s="643">
        <v>998.19999999999993</v>
      </c>
      <c r="M199" s="643">
        <v>998.19999999999993</v>
      </c>
      <c r="N199" s="643">
        <v>998.19999999999993</v>
      </c>
      <c r="O199" s="644">
        <v>6</v>
      </c>
      <c r="P199" s="644">
        <v>12</v>
      </c>
      <c r="Q199" s="644">
        <v>12</v>
      </c>
      <c r="R199" s="645">
        <v>5989.2</v>
      </c>
      <c r="S199" s="645">
        <v>11978.4</v>
      </c>
      <c r="T199" s="645">
        <v>11978.4</v>
      </c>
      <c r="U199" s="645">
        <v>29946</v>
      </c>
    </row>
    <row r="200" spans="1:21" s="650" customFormat="1" x14ac:dyDescent="0.2">
      <c r="A200" s="640" t="s">
        <v>3314</v>
      </c>
      <c r="B200" s="640"/>
      <c r="C200" s="640" t="s">
        <v>2298</v>
      </c>
      <c r="D200" s="641" t="s">
        <v>1372</v>
      </c>
      <c r="E200" s="642" t="s">
        <v>4385</v>
      </c>
      <c r="F200" s="640"/>
      <c r="G200" s="640" t="s">
        <v>4392</v>
      </c>
      <c r="H200" s="640" t="s">
        <v>4209</v>
      </c>
      <c r="I200" s="640" t="s">
        <v>4210</v>
      </c>
      <c r="J200" s="640" t="s">
        <v>4211</v>
      </c>
      <c r="K200" s="643"/>
      <c r="L200" s="643">
        <v>1491.875</v>
      </c>
      <c r="M200" s="643">
        <v>1491.875</v>
      </c>
      <c r="N200" s="643">
        <v>1491.875</v>
      </c>
      <c r="O200" s="644">
        <v>6</v>
      </c>
      <c r="P200" s="644">
        <v>12</v>
      </c>
      <c r="Q200" s="644">
        <v>12</v>
      </c>
      <c r="R200" s="645">
        <v>8951.25</v>
      </c>
      <c r="S200" s="645">
        <v>17902.5</v>
      </c>
      <c r="T200" s="645">
        <v>17902.5</v>
      </c>
      <c r="U200" s="645">
        <v>44756.25</v>
      </c>
    </row>
    <row r="201" spans="1:21" s="650" customFormat="1" x14ac:dyDescent="0.2">
      <c r="A201" s="640" t="s">
        <v>3314</v>
      </c>
      <c r="B201" s="640"/>
      <c r="C201" s="640" t="s">
        <v>2298</v>
      </c>
      <c r="D201" s="641" t="s">
        <v>1372</v>
      </c>
      <c r="E201" s="642" t="s">
        <v>4385</v>
      </c>
      <c r="F201" s="640"/>
      <c r="G201" s="640" t="s">
        <v>4393</v>
      </c>
      <c r="H201" s="640" t="s">
        <v>4209</v>
      </c>
      <c r="I201" s="640" t="s">
        <v>4210</v>
      </c>
      <c r="J201" s="640" t="s">
        <v>4211</v>
      </c>
      <c r="K201" s="643"/>
      <c r="L201" s="643">
        <v>1491.875</v>
      </c>
      <c r="M201" s="643">
        <v>1491.875</v>
      </c>
      <c r="N201" s="643">
        <v>1491.875</v>
      </c>
      <c r="O201" s="644">
        <v>6</v>
      </c>
      <c r="P201" s="644">
        <v>12</v>
      </c>
      <c r="Q201" s="644">
        <v>12</v>
      </c>
      <c r="R201" s="645">
        <v>8951.25</v>
      </c>
      <c r="S201" s="645">
        <v>17902.5</v>
      </c>
      <c r="T201" s="645">
        <v>17902.5</v>
      </c>
      <c r="U201" s="645">
        <v>44756.25</v>
      </c>
    </row>
    <row r="202" spans="1:21" s="650" customFormat="1" x14ac:dyDescent="0.2">
      <c r="A202" s="640" t="s">
        <v>3314</v>
      </c>
      <c r="B202" s="640"/>
      <c r="C202" s="640" t="s">
        <v>2298</v>
      </c>
      <c r="D202" s="641" t="s">
        <v>1372</v>
      </c>
      <c r="E202" s="642" t="s">
        <v>4385</v>
      </c>
      <c r="F202" s="640"/>
      <c r="G202" s="640" t="s">
        <v>4394</v>
      </c>
      <c r="H202" s="640" t="s">
        <v>4209</v>
      </c>
      <c r="I202" s="640" t="s">
        <v>4210</v>
      </c>
      <c r="J202" s="640" t="s">
        <v>4211</v>
      </c>
      <c r="K202" s="643"/>
      <c r="L202" s="643">
        <v>998.19999999999993</v>
      </c>
      <c r="M202" s="643">
        <v>998.19999999999993</v>
      </c>
      <c r="N202" s="643">
        <v>998.19999999999993</v>
      </c>
      <c r="O202" s="644">
        <v>6</v>
      </c>
      <c r="P202" s="644">
        <v>12</v>
      </c>
      <c r="Q202" s="644">
        <v>12</v>
      </c>
      <c r="R202" s="645">
        <v>5989.2</v>
      </c>
      <c r="S202" s="645">
        <v>11978.4</v>
      </c>
      <c r="T202" s="645">
        <v>11978.4</v>
      </c>
      <c r="U202" s="645">
        <v>29946</v>
      </c>
    </row>
    <row r="203" spans="1:21" s="650" customFormat="1" x14ac:dyDescent="0.2">
      <c r="A203" s="640" t="s">
        <v>3314</v>
      </c>
      <c r="B203" s="640"/>
      <c r="C203" s="640" t="s">
        <v>2298</v>
      </c>
      <c r="D203" s="641" t="s">
        <v>1372</v>
      </c>
      <c r="E203" s="642" t="s">
        <v>4385</v>
      </c>
      <c r="F203" s="640"/>
      <c r="G203" s="640" t="s">
        <v>4395</v>
      </c>
      <c r="H203" s="640" t="s">
        <v>4209</v>
      </c>
      <c r="I203" s="640" t="s">
        <v>4210</v>
      </c>
      <c r="J203" s="640" t="s">
        <v>4211</v>
      </c>
      <c r="K203" s="643"/>
      <c r="L203" s="643">
        <v>393.75</v>
      </c>
      <c r="M203" s="643">
        <v>393.75</v>
      </c>
      <c r="N203" s="643">
        <v>393.75</v>
      </c>
      <c r="O203" s="644">
        <v>6</v>
      </c>
      <c r="P203" s="644">
        <v>12</v>
      </c>
      <c r="Q203" s="644">
        <v>12</v>
      </c>
      <c r="R203" s="645">
        <v>2362.5</v>
      </c>
      <c r="S203" s="645">
        <v>4725</v>
      </c>
      <c r="T203" s="645">
        <v>4725</v>
      </c>
      <c r="U203" s="645">
        <v>11812.5</v>
      </c>
    </row>
    <row r="204" spans="1:21" s="650" customFormat="1" x14ac:dyDescent="0.2">
      <c r="A204" s="640" t="s">
        <v>3314</v>
      </c>
      <c r="B204" s="640"/>
      <c r="C204" s="640" t="s">
        <v>2298</v>
      </c>
      <c r="D204" s="641" t="s">
        <v>1372</v>
      </c>
      <c r="E204" s="642" t="s">
        <v>4385</v>
      </c>
      <c r="F204" s="640"/>
      <c r="G204" s="640" t="s">
        <v>4307</v>
      </c>
      <c r="H204" s="640" t="s">
        <v>4209</v>
      </c>
      <c r="I204" s="640" t="s">
        <v>4210</v>
      </c>
      <c r="J204" s="640" t="s">
        <v>4211</v>
      </c>
      <c r="K204" s="643"/>
      <c r="L204" s="643">
        <v>998.19999999999993</v>
      </c>
      <c r="M204" s="643">
        <v>998.19999999999993</v>
      </c>
      <c r="N204" s="643">
        <v>998.19999999999993</v>
      </c>
      <c r="O204" s="644">
        <v>6</v>
      </c>
      <c r="P204" s="644">
        <v>12</v>
      </c>
      <c r="Q204" s="644">
        <v>12</v>
      </c>
      <c r="R204" s="645">
        <v>5989.2</v>
      </c>
      <c r="S204" s="645">
        <v>11978.4</v>
      </c>
      <c r="T204" s="645">
        <v>11978.4</v>
      </c>
      <c r="U204" s="645">
        <v>29946</v>
      </c>
    </row>
    <row r="205" spans="1:21" s="650" customFormat="1" x14ac:dyDescent="0.2">
      <c r="A205" s="640" t="s">
        <v>3314</v>
      </c>
      <c r="B205" s="640"/>
      <c r="C205" s="640" t="s">
        <v>2298</v>
      </c>
      <c r="D205" s="641" t="s">
        <v>1372</v>
      </c>
      <c r="E205" s="642" t="s">
        <v>4385</v>
      </c>
      <c r="F205" s="640"/>
      <c r="G205" s="640" t="s">
        <v>4396</v>
      </c>
      <c r="H205" s="640" t="s">
        <v>4209</v>
      </c>
      <c r="I205" s="640" t="s">
        <v>4210</v>
      </c>
      <c r="J205" s="640" t="s">
        <v>4211</v>
      </c>
      <c r="K205" s="643"/>
      <c r="L205" s="643">
        <v>737.8</v>
      </c>
      <c r="M205" s="643">
        <v>737.8</v>
      </c>
      <c r="N205" s="643">
        <v>737.8</v>
      </c>
      <c r="O205" s="644">
        <v>6</v>
      </c>
      <c r="P205" s="644">
        <v>12</v>
      </c>
      <c r="Q205" s="644">
        <v>12</v>
      </c>
      <c r="R205" s="645">
        <v>4426.7999999999993</v>
      </c>
      <c r="S205" s="645">
        <v>8853.5999999999985</v>
      </c>
      <c r="T205" s="645">
        <v>8853.5999999999985</v>
      </c>
      <c r="U205" s="645">
        <v>22133.999999999996</v>
      </c>
    </row>
    <row r="206" spans="1:21" s="650" customFormat="1" x14ac:dyDescent="0.2">
      <c r="A206" s="640" t="s">
        <v>3314</v>
      </c>
      <c r="B206" s="640"/>
      <c r="C206" s="640" t="s">
        <v>2298</v>
      </c>
      <c r="D206" s="641" t="s">
        <v>1372</v>
      </c>
      <c r="E206" s="642" t="s">
        <v>4385</v>
      </c>
      <c r="F206" s="640"/>
      <c r="G206" s="640" t="s">
        <v>4397</v>
      </c>
      <c r="H206" s="640" t="s">
        <v>4209</v>
      </c>
      <c r="I206" s="640" t="s">
        <v>4210</v>
      </c>
      <c r="J206" s="640" t="s">
        <v>4211</v>
      </c>
      <c r="K206" s="643"/>
      <c r="L206" s="643">
        <v>200.72499999999999</v>
      </c>
      <c r="M206" s="643">
        <v>200.72499999999999</v>
      </c>
      <c r="N206" s="643">
        <v>200.72499999999999</v>
      </c>
      <c r="O206" s="644">
        <v>6</v>
      </c>
      <c r="P206" s="644">
        <v>12</v>
      </c>
      <c r="Q206" s="644">
        <v>12</v>
      </c>
      <c r="R206" s="645">
        <v>1204.3499999999999</v>
      </c>
      <c r="S206" s="645">
        <v>2408.6999999999998</v>
      </c>
      <c r="T206" s="645">
        <v>2408.6999999999998</v>
      </c>
      <c r="U206" s="645">
        <v>6021.75</v>
      </c>
    </row>
    <row r="207" spans="1:21" s="650" customFormat="1" x14ac:dyDescent="0.2">
      <c r="A207" s="640" t="s">
        <v>3314</v>
      </c>
      <c r="B207" s="640"/>
      <c r="C207" s="640" t="s">
        <v>2298</v>
      </c>
      <c r="D207" s="641" t="s">
        <v>1372</v>
      </c>
      <c r="E207" s="642" t="s">
        <v>4385</v>
      </c>
      <c r="F207" s="640"/>
      <c r="G207" s="640" t="s">
        <v>4398</v>
      </c>
      <c r="H207" s="640" t="s">
        <v>4399</v>
      </c>
      <c r="I207" s="640" t="s">
        <v>4400</v>
      </c>
      <c r="J207" s="640" t="s">
        <v>4312</v>
      </c>
      <c r="K207" s="643"/>
      <c r="L207" s="643">
        <v>125</v>
      </c>
      <c r="M207" s="643">
        <v>125</v>
      </c>
      <c r="N207" s="643">
        <v>125</v>
      </c>
      <c r="O207" s="644">
        <v>2</v>
      </c>
      <c r="P207" s="644">
        <v>4</v>
      </c>
      <c r="Q207" s="644">
        <v>4</v>
      </c>
      <c r="R207" s="645">
        <v>250</v>
      </c>
      <c r="S207" s="645">
        <v>500</v>
      </c>
      <c r="T207" s="645">
        <v>500</v>
      </c>
      <c r="U207" s="645">
        <v>1250</v>
      </c>
    </row>
    <row r="208" spans="1:21" s="650" customFormat="1" x14ac:dyDescent="0.2">
      <c r="A208" s="640" t="s">
        <v>3314</v>
      </c>
      <c r="B208" s="640"/>
      <c r="C208" s="640" t="s">
        <v>2298</v>
      </c>
      <c r="D208" s="641" t="s">
        <v>1372</v>
      </c>
      <c r="E208" s="642" t="s">
        <v>4385</v>
      </c>
      <c r="F208" s="640"/>
      <c r="G208" s="640" t="s">
        <v>4401</v>
      </c>
      <c r="H208" s="640" t="s">
        <v>4253</v>
      </c>
      <c r="I208" s="640" t="s">
        <v>4254</v>
      </c>
      <c r="J208" s="640" t="s">
        <v>4402</v>
      </c>
      <c r="K208" s="643"/>
      <c r="L208" s="643">
        <v>600</v>
      </c>
      <c r="M208" s="643">
        <v>600</v>
      </c>
      <c r="N208" s="643">
        <v>600</v>
      </c>
      <c r="O208" s="644">
        <v>11</v>
      </c>
      <c r="P208" s="644">
        <v>12</v>
      </c>
      <c r="Q208" s="644">
        <v>12</v>
      </c>
      <c r="R208" s="645">
        <v>6600</v>
      </c>
      <c r="S208" s="645">
        <v>7200</v>
      </c>
      <c r="T208" s="645">
        <v>7200</v>
      </c>
      <c r="U208" s="645">
        <v>21000</v>
      </c>
    </row>
    <row r="209" spans="1:21" s="650" customFormat="1" x14ac:dyDescent="0.2">
      <c r="A209" s="640" t="s">
        <v>3314</v>
      </c>
      <c r="B209" s="640"/>
      <c r="C209" s="640" t="s">
        <v>2298</v>
      </c>
      <c r="D209" s="641" t="s">
        <v>1372</v>
      </c>
      <c r="E209" s="642" t="s">
        <v>4385</v>
      </c>
      <c r="F209" s="640"/>
      <c r="G209" s="640" t="s">
        <v>4403</v>
      </c>
      <c r="H209" s="640" t="s">
        <v>4404</v>
      </c>
      <c r="I209" s="640" t="s">
        <v>4254</v>
      </c>
      <c r="J209" s="640" t="s">
        <v>4405</v>
      </c>
      <c r="K209" s="643"/>
      <c r="L209" s="643">
        <v>80</v>
      </c>
      <c r="M209" s="643">
        <v>80</v>
      </c>
      <c r="N209" s="643">
        <v>80</v>
      </c>
      <c r="O209" s="644">
        <v>2</v>
      </c>
      <c r="P209" s="644">
        <v>4</v>
      </c>
      <c r="Q209" s="644">
        <v>4</v>
      </c>
      <c r="R209" s="645">
        <v>160</v>
      </c>
      <c r="S209" s="645">
        <v>320</v>
      </c>
      <c r="T209" s="645">
        <v>320</v>
      </c>
      <c r="U209" s="645">
        <v>800</v>
      </c>
    </row>
    <row r="210" spans="1:21" s="650" customFormat="1" x14ac:dyDescent="0.2">
      <c r="A210" s="640" t="s">
        <v>3314</v>
      </c>
      <c r="B210" s="640"/>
      <c r="C210" s="640" t="s">
        <v>2298</v>
      </c>
      <c r="D210" s="641" t="s">
        <v>1372</v>
      </c>
      <c r="E210" s="642" t="s">
        <v>4385</v>
      </c>
      <c r="F210" s="640"/>
      <c r="G210" s="640" t="s">
        <v>4406</v>
      </c>
      <c r="H210" s="640" t="s">
        <v>4250</v>
      </c>
      <c r="I210" s="640" t="s">
        <v>4247</v>
      </c>
      <c r="J210" s="640" t="s">
        <v>4211</v>
      </c>
      <c r="K210" s="643"/>
      <c r="L210" s="643">
        <v>75</v>
      </c>
      <c r="M210" s="643">
        <v>75</v>
      </c>
      <c r="N210" s="643">
        <v>75</v>
      </c>
      <c r="O210" s="644">
        <v>6</v>
      </c>
      <c r="P210" s="644">
        <v>12</v>
      </c>
      <c r="Q210" s="644">
        <v>12</v>
      </c>
      <c r="R210" s="645">
        <v>450</v>
      </c>
      <c r="S210" s="645">
        <v>900</v>
      </c>
      <c r="T210" s="645">
        <v>900</v>
      </c>
      <c r="U210" s="645">
        <v>2250</v>
      </c>
    </row>
    <row r="211" spans="1:21" s="650" customFormat="1" x14ac:dyDescent="0.2">
      <c r="A211" s="640" t="s">
        <v>3314</v>
      </c>
      <c r="B211" s="640"/>
      <c r="C211" s="640" t="s">
        <v>2298</v>
      </c>
      <c r="D211" s="641" t="s">
        <v>1372</v>
      </c>
      <c r="E211" s="642" t="s">
        <v>4385</v>
      </c>
      <c r="F211" s="640"/>
      <c r="G211" s="640" t="s">
        <v>4259</v>
      </c>
      <c r="H211" s="640" t="s">
        <v>4260</v>
      </c>
      <c r="I211" s="640" t="s">
        <v>4223</v>
      </c>
      <c r="J211" s="640" t="s">
        <v>4211</v>
      </c>
      <c r="K211" s="643"/>
      <c r="L211" s="643">
        <v>80</v>
      </c>
      <c r="M211" s="643">
        <v>80</v>
      </c>
      <c r="N211" s="643">
        <v>80</v>
      </c>
      <c r="O211" s="644">
        <v>6</v>
      </c>
      <c r="P211" s="644">
        <v>12</v>
      </c>
      <c r="Q211" s="644">
        <v>12</v>
      </c>
      <c r="R211" s="645">
        <v>480</v>
      </c>
      <c r="S211" s="645">
        <v>960</v>
      </c>
      <c r="T211" s="645">
        <v>960</v>
      </c>
      <c r="U211" s="645">
        <v>2400</v>
      </c>
    </row>
    <row r="212" spans="1:21" s="650" customFormat="1" x14ac:dyDescent="0.2">
      <c r="A212" s="640" t="s">
        <v>3314</v>
      </c>
      <c r="B212" s="640"/>
      <c r="C212" s="640" t="s">
        <v>2298</v>
      </c>
      <c r="D212" s="641" t="s">
        <v>1372</v>
      </c>
      <c r="E212" s="642" t="s">
        <v>4385</v>
      </c>
      <c r="F212" s="640"/>
      <c r="G212" s="640" t="s">
        <v>4313</v>
      </c>
      <c r="H212" s="640" t="s">
        <v>4250</v>
      </c>
      <c r="I212" s="640" t="s">
        <v>4247</v>
      </c>
      <c r="J212" s="640" t="s">
        <v>4211</v>
      </c>
      <c r="K212" s="643"/>
      <c r="L212" s="643">
        <v>70</v>
      </c>
      <c r="M212" s="643">
        <v>70</v>
      </c>
      <c r="N212" s="643">
        <v>70</v>
      </c>
      <c r="O212" s="644">
        <v>6</v>
      </c>
      <c r="P212" s="644">
        <v>12</v>
      </c>
      <c r="Q212" s="644">
        <v>12</v>
      </c>
      <c r="R212" s="645">
        <v>420</v>
      </c>
      <c r="S212" s="645">
        <v>840</v>
      </c>
      <c r="T212" s="645">
        <v>840</v>
      </c>
      <c r="U212" s="645">
        <v>2100</v>
      </c>
    </row>
    <row r="213" spans="1:21" s="650" customFormat="1" x14ac:dyDescent="0.2">
      <c r="A213" s="640" t="s">
        <v>3314</v>
      </c>
      <c r="B213" s="640"/>
      <c r="C213" s="640" t="s">
        <v>2298</v>
      </c>
      <c r="D213" s="641" t="s">
        <v>1372</v>
      </c>
      <c r="E213" s="642" t="s">
        <v>4385</v>
      </c>
      <c r="F213" s="640"/>
      <c r="G213" s="640" t="s">
        <v>4316</v>
      </c>
      <c r="H213" s="640" t="s">
        <v>4250</v>
      </c>
      <c r="I213" s="640" t="s">
        <v>4247</v>
      </c>
      <c r="J213" s="640" t="s">
        <v>4211</v>
      </c>
      <c r="K213" s="643"/>
      <c r="L213" s="643">
        <v>252</v>
      </c>
      <c r="M213" s="643">
        <v>252</v>
      </c>
      <c r="N213" s="643">
        <v>252</v>
      </c>
      <c r="O213" s="644">
        <v>6</v>
      </c>
      <c r="P213" s="644">
        <v>12</v>
      </c>
      <c r="Q213" s="644">
        <v>12</v>
      </c>
      <c r="R213" s="645">
        <v>1512</v>
      </c>
      <c r="S213" s="645">
        <v>3024</v>
      </c>
      <c r="T213" s="645">
        <v>3024</v>
      </c>
      <c r="U213" s="645">
        <v>7560</v>
      </c>
    </row>
    <row r="214" spans="1:21" s="650" customFormat="1" x14ac:dyDescent="0.2">
      <c r="A214" s="640" t="s">
        <v>3314</v>
      </c>
      <c r="B214" s="640"/>
      <c r="C214" s="640" t="s">
        <v>2298</v>
      </c>
      <c r="D214" s="641" t="s">
        <v>1372</v>
      </c>
      <c r="E214" s="642" t="s">
        <v>4385</v>
      </c>
      <c r="F214" s="640"/>
      <c r="G214" s="640" t="s">
        <v>4407</v>
      </c>
      <c r="H214" s="640" t="s">
        <v>4250</v>
      </c>
      <c r="I214" s="640" t="s">
        <v>4247</v>
      </c>
      <c r="J214" s="640" t="s">
        <v>4211</v>
      </c>
      <c r="K214" s="643"/>
      <c r="L214" s="643">
        <v>1330</v>
      </c>
      <c r="M214" s="643">
        <v>1330</v>
      </c>
      <c r="N214" s="643">
        <v>1330</v>
      </c>
      <c r="O214" s="644">
        <v>6</v>
      </c>
      <c r="P214" s="644">
        <v>12</v>
      </c>
      <c r="Q214" s="644">
        <v>12</v>
      </c>
      <c r="R214" s="645">
        <v>7980</v>
      </c>
      <c r="S214" s="645">
        <v>15960</v>
      </c>
      <c r="T214" s="645">
        <v>15960</v>
      </c>
      <c r="U214" s="645">
        <v>39900</v>
      </c>
    </row>
    <row r="215" spans="1:21" s="650" customFormat="1" x14ac:dyDescent="0.2">
      <c r="A215" s="640" t="s">
        <v>3314</v>
      </c>
      <c r="B215" s="640"/>
      <c r="C215" s="640" t="s">
        <v>2298</v>
      </c>
      <c r="D215" s="641" t="s">
        <v>1372</v>
      </c>
      <c r="E215" s="642" t="s">
        <v>4385</v>
      </c>
      <c r="F215" s="640"/>
      <c r="G215" s="640" t="s">
        <v>4317</v>
      </c>
      <c r="H215" s="640" t="s">
        <v>4250</v>
      </c>
      <c r="I215" s="640" t="s">
        <v>4247</v>
      </c>
      <c r="J215" s="640" t="s">
        <v>4211</v>
      </c>
      <c r="K215" s="643"/>
      <c r="L215" s="643">
        <v>190</v>
      </c>
      <c r="M215" s="643">
        <v>190</v>
      </c>
      <c r="N215" s="643">
        <v>190</v>
      </c>
      <c r="O215" s="644">
        <v>6</v>
      </c>
      <c r="P215" s="644">
        <v>12</v>
      </c>
      <c r="Q215" s="644">
        <v>12</v>
      </c>
      <c r="R215" s="645">
        <v>1140</v>
      </c>
      <c r="S215" s="645">
        <v>2280</v>
      </c>
      <c r="T215" s="645">
        <v>2280</v>
      </c>
      <c r="U215" s="645">
        <v>5700</v>
      </c>
    </row>
    <row r="216" spans="1:21" s="650" customFormat="1" x14ac:dyDescent="0.2">
      <c r="A216" s="640" t="s">
        <v>3314</v>
      </c>
      <c r="B216" s="640"/>
      <c r="C216" s="640" t="s">
        <v>2298</v>
      </c>
      <c r="D216" s="641" t="s">
        <v>1372</v>
      </c>
      <c r="E216" s="642" t="s">
        <v>4385</v>
      </c>
      <c r="F216" s="640"/>
      <c r="G216" s="640" t="s">
        <v>4408</v>
      </c>
      <c r="H216" s="640" t="s">
        <v>4250</v>
      </c>
      <c r="I216" s="640" t="s">
        <v>4247</v>
      </c>
      <c r="J216" s="640" t="s">
        <v>4211</v>
      </c>
      <c r="K216" s="643"/>
      <c r="L216" s="643">
        <v>55</v>
      </c>
      <c r="M216" s="643">
        <v>55</v>
      </c>
      <c r="N216" s="643">
        <v>55</v>
      </c>
      <c r="O216" s="644">
        <v>6</v>
      </c>
      <c r="P216" s="644">
        <v>12</v>
      </c>
      <c r="Q216" s="644">
        <v>12</v>
      </c>
      <c r="R216" s="645">
        <v>330</v>
      </c>
      <c r="S216" s="645">
        <v>660</v>
      </c>
      <c r="T216" s="645">
        <v>660</v>
      </c>
      <c r="U216" s="645">
        <v>1650</v>
      </c>
    </row>
    <row r="217" spans="1:21" s="650" customFormat="1" x14ac:dyDescent="0.2">
      <c r="A217" s="640" t="s">
        <v>3314</v>
      </c>
      <c r="B217" s="640"/>
      <c r="C217" s="640" t="s">
        <v>2298</v>
      </c>
      <c r="D217" s="641" t="s">
        <v>1372</v>
      </c>
      <c r="E217" s="642" t="s">
        <v>4385</v>
      </c>
      <c r="F217" s="640"/>
      <c r="G217" s="640" t="s">
        <v>4409</v>
      </c>
      <c r="H217" s="640" t="s">
        <v>4250</v>
      </c>
      <c r="I217" s="640" t="s">
        <v>4247</v>
      </c>
      <c r="J217" s="640" t="s">
        <v>4211</v>
      </c>
      <c r="K217" s="643"/>
      <c r="L217" s="643">
        <v>40</v>
      </c>
      <c r="M217" s="643">
        <v>40</v>
      </c>
      <c r="N217" s="643">
        <v>40</v>
      </c>
      <c r="O217" s="644">
        <v>6</v>
      </c>
      <c r="P217" s="644">
        <v>12</v>
      </c>
      <c r="Q217" s="644">
        <v>12</v>
      </c>
      <c r="R217" s="645">
        <v>240</v>
      </c>
      <c r="S217" s="645">
        <v>480</v>
      </c>
      <c r="T217" s="645">
        <v>480</v>
      </c>
      <c r="U217" s="645">
        <v>1200</v>
      </c>
    </row>
    <row r="218" spans="1:21" s="650" customFormat="1" x14ac:dyDescent="0.2">
      <c r="A218" s="640" t="s">
        <v>3314</v>
      </c>
      <c r="B218" s="640"/>
      <c r="C218" s="640" t="s">
        <v>2298</v>
      </c>
      <c r="D218" s="641" t="s">
        <v>1372</v>
      </c>
      <c r="E218" s="642" t="s">
        <v>4385</v>
      </c>
      <c r="F218" s="640"/>
      <c r="G218" s="640" t="s">
        <v>4410</v>
      </c>
      <c r="H218" s="640" t="s">
        <v>4250</v>
      </c>
      <c r="I218" s="640" t="s">
        <v>4247</v>
      </c>
      <c r="J218" s="640" t="s">
        <v>4211</v>
      </c>
      <c r="K218" s="643"/>
      <c r="L218" s="643">
        <v>35</v>
      </c>
      <c r="M218" s="643">
        <v>35</v>
      </c>
      <c r="N218" s="643">
        <v>35</v>
      </c>
      <c r="O218" s="644">
        <v>6</v>
      </c>
      <c r="P218" s="644">
        <v>12</v>
      </c>
      <c r="Q218" s="644">
        <v>12</v>
      </c>
      <c r="R218" s="645">
        <v>210</v>
      </c>
      <c r="S218" s="645">
        <v>420</v>
      </c>
      <c r="T218" s="645">
        <v>420</v>
      </c>
      <c r="U218" s="645">
        <v>1050</v>
      </c>
    </row>
    <row r="219" spans="1:21" s="650" customFormat="1" x14ac:dyDescent="0.2">
      <c r="A219" s="640" t="s">
        <v>3314</v>
      </c>
      <c r="B219" s="640"/>
      <c r="C219" s="640" t="s">
        <v>2298</v>
      </c>
      <c r="D219" s="641" t="s">
        <v>1372</v>
      </c>
      <c r="E219" s="642" t="s">
        <v>4385</v>
      </c>
      <c r="F219" s="640"/>
      <c r="G219" s="640" t="s">
        <v>4411</v>
      </c>
      <c r="H219" s="640" t="s">
        <v>4412</v>
      </c>
      <c r="I219" s="640" t="s">
        <v>4236</v>
      </c>
      <c r="J219" s="640" t="s">
        <v>4248</v>
      </c>
      <c r="K219" s="643"/>
      <c r="L219" s="643">
        <v>3000</v>
      </c>
      <c r="M219" s="643">
        <v>3000</v>
      </c>
      <c r="N219" s="643">
        <v>3000</v>
      </c>
      <c r="O219" s="644">
        <v>1</v>
      </c>
      <c r="P219" s="644">
        <v>1</v>
      </c>
      <c r="Q219" s="644">
        <v>1</v>
      </c>
      <c r="R219" s="645">
        <v>3000</v>
      </c>
      <c r="S219" s="645">
        <v>3000</v>
      </c>
      <c r="T219" s="645">
        <v>3000</v>
      </c>
      <c r="U219" s="645">
        <v>9000</v>
      </c>
    </row>
    <row r="220" spans="1:21" s="650" customFormat="1" x14ac:dyDescent="0.2">
      <c r="A220" s="640" t="s">
        <v>3314</v>
      </c>
      <c r="B220" s="640"/>
      <c r="C220" s="640" t="s">
        <v>2298</v>
      </c>
      <c r="D220" s="641" t="s">
        <v>1372</v>
      </c>
      <c r="E220" s="642" t="s">
        <v>4385</v>
      </c>
      <c r="F220" s="640"/>
      <c r="G220" s="640" t="s">
        <v>4335</v>
      </c>
      <c r="H220" s="640" t="s">
        <v>4246</v>
      </c>
      <c r="I220" s="640" t="s">
        <v>4247</v>
      </c>
      <c r="J220" s="640" t="s">
        <v>4312</v>
      </c>
      <c r="K220" s="643"/>
      <c r="L220" s="643">
        <v>300</v>
      </c>
      <c r="M220" s="643">
        <v>300</v>
      </c>
      <c r="N220" s="643">
        <v>300</v>
      </c>
      <c r="O220" s="644">
        <v>2</v>
      </c>
      <c r="P220" s="644">
        <v>4</v>
      </c>
      <c r="Q220" s="644">
        <v>4</v>
      </c>
      <c r="R220" s="645">
        <v>600</v>
      </c>
      <c r="S220" s="645">
        <v>1200</v>
      </c>
      <c r="T220" s="645">
        <v>1200</v>
      </c>
      <c r="U220" s="645">
        <v>3000</v>
      </c>
    </row>
    <row r="224" spans="1:21" ht="13.5" thickBot="1" x14ac:dyDescent="0.25"/>
    <row r="225" spans="3:11" s="1200" customFormat="1" ht="15.75" thickBot="1" x14ac:dyDescent="0.3">
      <c r="C225" s="1201" t="s">
        <v>4475</v>
      </c>
      <c r="D225" s="1202"/>
      <c r="E225" s="1202"/>
      <c r="F225" s="1202"/>
      <c r="G225" s="1203"/>
      <c r="J225" s="1204"/>
      <c r="K225" s="1204"/>
    </row>
    <row r="226" spans="3:11" s="1200" customFormat="1" ht="32.25" customHeight="1" thickBot="1" x14ac:dyDescent="0.3">
      <c r="C226" s="1205" t="s">
        <v>4476</v>
      </c>
      <c r="D226" s="1206" t="s">
        <v>4477</v>
      </c>
      <c r="E226" s="1206" t="s">
        <v>4478</v>
      </c>
      <c r="F226" s="1206" t="s">
        <v>4479</v>
      </c>
      <c r="G226" s="1207" t="s">
        <v>4480</v>
      </c>
      <c r="J226" s="1204"/>
      <c r="K226" s="1204"/>
    </row>
    <row r="227" spans="3:11" s="1200" customFormat="1" ht="15" customHeight="1" x14ac:dyDescent="0.25">
      <c r="C227" s="1208" t="s">
        <v>4281</v>
      </c>
      <c r="D227" s="1209">
        <v>1</v>
      </c>
      <c r="E227" s="1210" t="s">
        <v>4481</v>
      </c>
      <c r="F227" s="1211">
        <v>0.03</v>
      </c>
      <c r="G227" s="1212">
        <f>D227*F227</f>
        <v>0.03</v>
      </c>
      <c r="H227" s="1213">
        <v>7.4999999999999997E-2</v>
      </c>
    </row>
    <row r="228" spans="3:11" s="1200" customFormat="1" ht="15" customHeight="1" x14ac:dyDescent="0.25">
      <c r="C228" s="1208" t="s">
        <v>4323</v>
      </c>
      <c r="D228" s="1209">
        <v>1</v>
      </c>
      <c r="E228" s="1210" t="s">
        <v>4481</v>
      </c>
      <c r="F228" s="1211">
        <v>0.15</v>
      </c>
      <c r="G228" s="1212">
        <f t="shared" ref="G228:G232" si="19">D228*F228</f>
        <v>0.15</v>
      </c>
    </row>
    <row r="229" spans="3:11" s="1200" customFormat="1" ht="15" customHeight="1" x14ac:dyDescent="0.25">
      <c r="C229" s="1208" t="s">
        <v>4284</v>
      </c>
      <c r="D229" s="1209">
        <v>1</v>
      </c>
      <c r="E229" s="1210" t="s">
        <v>4481</v>
      </c>
      <c r="F229" s="1211">
        <f>G250</f>
        <v>2.1399999999999997</v>
      </c>
      <c r="G229" s="1212">
        <f t="shared" si="19"/>
        <v>2.1399999999999997</v>
      </c>
      <c r="I229" s="1200">
        <v>0.85</v>
      </c>
    </row>
    <row r="230" spans="3:11" s="1200" customFormat="1" ht="15" customHeight="1" x14ac:dyDescent="0.25">
      <c r="C230" s="1208" t="s">
        <v>4286</v>
      </c>
      <c r="D230" s="1209">
        <v>1</v>
      </c>
      <c r="E230" s="1210" t="s">
        <v>4481</v>
      </c>
      <c r="F230" s="1211">
        <f>G259</f>
        <v>2.9399999999999995</v>
      </c>
      <c r="G230" s="1212">
        <f t="shared" si="19"/>
        <v>2.9399999999999995</v>
      </c>
    </row>
    <row r="231" spans="3:11" s="1200" customFormat="1" ht="15" customHeight="1" x14ac:dyDescent="0.25">
      <c r="C231" s="1208" t="s">
        <v>4288</v>
      </c>
      <c r="D231" s="1209">
        <v>1</v>
      </c>
      <c r="E231" s="1210" t="s">
        <v>4481</v>
      </c>
      <c r="F231" s="1211">
        <f>G268</f>
        <v>2.4499999999999997</v>
      </c>
      <c r="G231" s="1212">
        <f t="shared" si="19"/>
        <v>2.4499999999999997</v>
      </c>
      <c r="I231" s="1200">
        <v>0.87</v>
      </c>
    </row>
    <row r="232" spans="3:11" s="1200" customFormat="1" ht="15" customHeight="1" x14ac:dyDescent="0.25">
      <c r="C232" s="1208" t="s">
        <v>4330</v>
      </c>
      <c r="D232" s="1209">
        <v>1</v>
      </c>
      <c r="E232" s="1210" t="s">
        <v>4481</v>
      </c>
      <c r="F232" s="1211">
        <v>5</v>
      </c>
      <c r="G232" s="1212">
        <f t="shared" si="19"/>
        <v>5</v>
      </c>
      <c r="I232" s="1200">
        <v>0.85</v>
      </c>
    </row>
    <row r="233" spans="3:11" s="1200" customFormat="1" ht="30" x14ac:dyDescent="0.25">
      <c r="C233" s="1208" t="s">
        <v>4291</v>
      </c>
      <c r="D233" s="1209">
        <v>1</v>
      </c>
      <c r="E233" s="1210" t="s">
        <v>4481</v>
      </c>
      <c r="F233" s="1214">
        <f>0.035+0.03</f>
        <v>6.5000000000000002E-2</v>
      </c>
      <c r="G233" s="1215">
        <f>D233*F233</f>
        <v>6.5000000000000002E-2</v>
      </c>
    </row>
    <row r="234" spans="3:11" s="1200" customFormat="1" ht="15" customHeight="1" x14ac:dyDescent="0.25">
      <c r="C234" s="1208" t="s">
        <v>4294</v>
      </c>
      <c r="D234" s="1209">
        <v>1</v>
      </c>
      <c r="E234" s="1210" t="s">
        <v>4481</v>
      </c>
      <c r="F234" s="1211">
        <v>0.02</v>
      </c>
      <c r="G234" s="1215">
        <f t="shared" ref="G234:G237" si="20">D234*F234</f>
        <v>0.02</v>
      </c>
    </row>
    <row r="235" spans="3:11" s="1200" customFormat="1" ht="15" customHeight="1" x14ac:dyDescent="0.25">
      <c r="C235" s="1208" t="s">
        <v>4296</v>
      </c>
      <c r="D235" s="1209">
        <v>1</v>
      </c>
      <c r="E235" s="1210" t="s">
        <v>4481</v>
      </c>
      <c r="F235" s="1211">
        <v>0.04</v>
      </c>
      <c r="G235" s="1215">
        <f t="shared" si="20"/>
        <v>0.04</v>
      </c>
    </row>
    <row r="236" spans="3:11" s="1200" customFormat="1" ht="15" x14ac:dyDescent="0.25">
      <c r="C236" s="1208" t="s">
        <v>4244</v>
      </c>
      <c r="D236" s="1209">
        <v>1</v>
      </c>
      <c r="E236" s="1216" t="s">
        <v>4482</v>
      </c>
      <c r="F236" s="1211">
        <v>0.5</v>
      </c>
      <c r="G236" s="1212">
        <f t="shared" si="20"/>
        <v>0.5</v>
      </c>
      <c r="H236" s="1200" t="s">
        <v>4483</v>
      </c>
    </row>
    <row r="237" spans="3:11" s="1200" customFormat="1" ht="15" customHeight="1" x14ac:dyDescent="0.25">
      <c r="C237" s="1208" t="s">
        <v>4298</v>
      </c>
      <c r="D237" s="1209">
        <v>1</v>
      </c>
      <c r="E237" s="1210" t="s">
        <v>4484</v>
      </c>
      <c r="F237" s="1211">
        <v>5</v>
      </c>
      <c r="G237" s="1212">
        <f t="shared" si="20"/>
        <v>5</v>
      </c>
      <c r="H237" s="1200" t="s">
        <v>4485</v>
      </c>
    </row>
    <row r="238" spans="3:11" s="1200" customFormat="1" ht="15" x14ac:dyDescent="0.25">
      <c r="C238" s="1208" t="s">
        <v>4486</v>
      </c>
      <c r="D238" s="1209">
        <v>1</v>
      </c>
      <c r="E238" s="1210" t="s">
        <v>4487</v>
      </c>
      <c r="F238" s="1217">
        <v>0.12</v>
      </c>
      <c r="G238" s="1212">
        <f>D238*F238</f>
        <v>0.12</v>
      </c>
      <c r="H238" s="1213">
        <v>0.16</v>
      </c>
    </row>
    <row r="239" spans="3:11" s="1200" customFormat="1" ht="15" x14ac:dyDescent="0.25">
      <c r="C239" s="1208" t="s">
        <v>4333</v>
      </c>
      <c r="D239" s="1209">
        <v>1</v>
      </c>
      <c r="E239" s="1210" t="s">
        <v>4488</v>
      </c>
      <c r="F239" s="1211">
        <v>27</v>
      </c>
      <c r="G239" s="1212">
        <f>D239*F239</f>
        <v>27</v>
      </c>
    </row>
    <row r="240" spans="3:11" s="1200" customFormat="1" ht="15.75" thickBot="1" x14ac:dyDescent="0.3">
      <c r="C240" s="1218"/>
      <c r="D240" s="1219"/>
      <c r="E240" s="1220"/>
      <c r="F240" s="1220"/>
      <c r="G240" s="1221"/>
    </row>
    <row r="241" spans="3:7" s="1200" customFormat="1" ht="15" x14ac:dyDescent="0.25">
      <c r="D241" s="1222"/>
    </row>
    <row r="242" spans="3:7" s="1200" customFormat="1" ht="15" x14ac:dyDescent="0.25">
      <c r="C242" s="1223" t="s">
        <v>4489</v>
      </c>
      <c r="D242" s="1223"/>
      <c r="E242" s="1223"/>
      <c r="F242" s="1223"/>
      <c r="G242" s="1223"/>
    </row>
    <row r="243" spans="3:7" s="1200" customFormat="1" ht="30" x14ac:dyDescent="0.25">
      <c r="C243" s="1224"/>
      <c r="D243" s="1225" t="s">
        <v>4490</v>
      </c>
      <c r="E243" s="1225" t="s">
        <v>4491</v>
      </c>
      <c r="F243" s="1225" t="s">
        <v>4492</v>
      </c>
      <c r="G243" s="1225" t="s">
        <v>4493</v>
      </c>
    </row>
    <row r="244" spans="3:7" s="1200" customFormat="1" ht="25.5" x14ac:dyDescent="0.25">
      <c r="C244" s="1226" t="s">
        <v>4494</v>
      </c>
      <c r="D244" s="1227" t="s">
        <v>4495</v>
      </c>
      <c r="E244" s="1228">
        <v>1</v>
      </c>
      <c r="F244" s="1229">
        <v>1.9</v>
      </c>
      <c r="G244" s="1229">
        <f>E244*F244</f>
        <v>1.9</v>
      </c>
    </row>
    <row r="245" spans="3:7" s="1200" customFormat="1" ht="30" x14ac:dyDescent="0.25">
      <c r="C245" s="1230" t="s">
        <v>4496</v>
      </c>
      <c r="D245" s="1230"/>
      <c r="E245" s="1230"/>
      <c r="F245" s="1230"/>
      <c r="G245" s="1230"/>
    </row>
    <row r="246" spans="3:7" s="1200" customFormat="1" ht="15" x14ac:dyDescent="0.25">
      <c r="C246" s="1226" t="s">
        <v>4497</v>
      </c>
      <c r="D246" s="1227" t="s">
        <v>4495</v>
      </c>
      <c r="E246" s="1228">
        <f>1/50</f>
        <v>0.02</v>
      </c>
      <c r="F246" s="1228">
        <v>5</v>
      </c>
      <c r="G246" s="1228">
        <f>E246*F246</f>
        <v>0.1</v>
      </c>
    </row>
    <row r="247" spans="3:7" s="1200" customFormat="1" ht="15" x14ac:dyDescent="0.25">
      <c r="C247" s="1230" t="s">
        <v>4498</v>
      </c>
      <c r="D247" s="1227" t="s">
        <v>4495</v>
      </c>
      <c r="E247" s="1228">
        <v>2</v>
      </c>
      <c r="F247" s="1228">
        <v>0.04</v>
      </c>
      <c r="G247" s="1228">
        <f>E247*F247</f>
        <v>0.08</v>
      </c>
    </row>
    <row r="248" spans="3:7" s="1200" customFormat="1" ht="15" x14ac:dyDescent="0.25">
      <c r="C248" s="1230" t="s">
        <v>4499</v>
      </c>
      <c r="D248" s="1227" t="s">
        <v>4495</v>
      </c>
      <c r="E248" s="1228">
        <v>1</v>
      </c>
      <c r="F248" s="1228">
        <v>0.03</v>
      </c>
      <c r="G248" s="1228">
        <f>E248*F248</f>
        <v>0.03</v>
      </c>
    </row>
    <row r="249" spans="3:7" s="1200" customFormat="1" ht="30" x14ac:dyDescent="0.25">
      <c r="C249" s="1230" t="s">
        <v>4500</v>
      </c>
      <c r="D249" s="1227" t="s">
        <v>4495</v>
      </c>
      <c r="E249" s="1228">
        <v>1</v>
      </c>
      <c r="F249" s="1228">
        <v>0.03</v>
      </c>
      <c r="G249" s="1228">
        <f>E249*F249</f>
        <v>0.03</v>
      </c>
    </row>
    <row r="250" spans="3:7" s="1200" customFormat="1" ht="15" x14ac:dyDescent="0.25">
      <c r="C250" s="1223" t="s">
        <v>3318</v>
      </c>
      <c r="D250" s="1223"/>
      <c r="E250" s="1223"/>
      <c r="F250" s="1223"/>
      <c r="G250" s="1223">
        <f>SUM(G244:G249)</f>
        <v>2.1399999999999997</v>
      </c>
    </row>
    <row r="251" spans="3:7" s="1200" customFormat="1" ht="15" x14ac:dyDescent="0.25">
      <c r="C251" s="1222"/>
      <c r="D251" s="1222"/>
      <c r="E251" s="1222"/>
      <c r="F251" s="1222"/>
      <c r="G251" s="1222"/>
    </row>
    <row r="252" spans="3:7" s="1200" customFormat="1" ht="15" x14ac:dyDescent="0.25">
      <c r="C252" s="1223" t="s">
        <v>4501</v>
      </c>
      <c r="D252" s="1223"/>
      <c r="E252" s="1223"/>
      <c r="F252" s="1223"/>
      <c r="G252" s="1223"/>
    </row>
    <row r="253" spans="3:7" s="1200" customFormat="1" ht="30.75" thickBot="1" x14ac:dyDescent="0.3">
      <c r="C253" s="1231"/>
      <c r="D253" s="1232" t="s">
        <v>4490</v>
      </c>
      <c r="E253" s="1232" t="s">
        <v>4491</v>
      </c>
      <c r="F253" s="1232" t="s">
        <v>4492</v>
      </c>
      <c r="G253" s="1232" t="s">
        <v>4493</v>
      </c>
    </row>
    <row r="254" spans="3:7" s="1200" customFormat="1" ht="15.75" thickBot="1" x14ac:dyDescent="0.3">
      <c r="C254" s="1233" t="s">
        <v>4502</v>
      </c>
      <c r="D254" s="1234" t="s">
        <v>4495</v>
      </c>
      <c r="E254" s="1235">
        <v>1</v>
      </c>
      <c r="F254" s="1236">
        <v>2.8</v>
      </c>
      <c r="G254" s="1236">
        <f>E254*F254</f>
        <v>2.8</v>
      </c>
    </row>
    <row r="255" spans="3:7" s="1200" customFormat="1" ht="30.75" thickBot="1" x14ac:dyDescent="0.3">
      <c r="C255" s="1237" t="s">
        <v>4503</v>
      </c>
      <c r="D255" s="1238"/>
      <c r="E255" s="1238"/>
      <c r="F255" s="1238"/>
      <c r="G255" s="1239"/>
    </row>
    <row r="256" spans="3:7" s="1200" customFormat="1" ht="15.75" thickBot="1" x14ac:dyDescent="0.3">
      <c r="C256" s="1233" t="s">
        <v>4498</v>
      </c>
      <c r="D256" s="1234" t="s">
        <v>4495</v>
      </c>
      <c r="E256" s="1235">
        <v>2</v>
      </c>
      <c r="F256" s="1235">
        <v>0.04</v>
      </c>
      <c r="G256" s="1235">
        <f>E256*F256</f>
        <v>0.08</v>
      </c>
    </row>
    <row r="257" spans="3:20" s="1200" customFormat="1" ht="15.75" thickBot="1" x14ac:dyDescent="0.3">
      <c r="C257" s="1233" t="s">
        <v>4499</v>
      </c>
      <c r="D257" s="1234" t="s">
        <v>4495</v>
      </c>
      <c r="E257" s="1235">
        <v>1</v>
      </c>
      <c r="F257" s="1235">
        <v>0.03</v>
      </c>
      <c r="G257" s="1235">
        <f>E257*F257</f>
        <v>0.03</v>
      </c>
    </row>
    <row r="258" spans="3:20" s="1200" customFormat="1" ht="30.75" thickBot="1" x14ac:dyDescent="0.3">
      <c r="C258" s="1233" t="s">
        <v>4500</v>
      </c>
      <c r="D258" s="1234" t="s">
        <v>4495</v>
      </c>
      <c r="E258" s="1235">
        <v>1</v>
      </c>
      <c r="F258" s="1235">
        <v>0.03</v>
      </c>
      <c r="G258" s="1235">
        <f>E258*F258</f>
        <v>0.03</v>
      </c>
    </row>
    <row r="259" spans="3:20" s="1200" customFormat="1" ht="15" x14ac:dyDescent="0.25">
      <c r="C259" s="1223" t="s">
        <v>3318</v>
      </c>
      <c r="D259" s="1223"/>
      <c r="E259" s="1223"/>
      <c r="F259" s="1223"/>
      <c r="G259" s="1223">
        <f>G254+G256+G257+G258</f>
        <v>2.9399999999999995</v>
      </c>
    </row>
    <row r="260" spans="3:20" s="1200" customFormat="1" ht="15" x14ac:dyDescent="0.25">
      <c r="C260" s="1240"/>
      <c r="D260" s="1222"/>
      <c r="E260" s="1222"/>
      <c r="F260" s="1222"/>
      <c r="G260" s="1222"/>
    </row>
    <row r="261" spans="3:20" s="1200" customFormat="1" ht="15" x14ac:dyDescent="0.25">
      <c r="C261" s="1223" t="s">
        <v>4504</v>
      </c>
      <c r="D261" s="1223"/>
      <c r="E261" s="1223"/>
      <c r="F261" s="1223"/>
      <c r="G261" s="1223"/>
    </row>
    <row r="262" spans="3:20" s="1200" customFormat="1" ht="30.75" thickBot="1" x14ac:dyDescent="0.3">
      <c r="C262" s="1231"/>
      <c r="D262" s="1232" t="s">
        <v>4490</v>
      </c>
      <c r="E262" s="1232" t="s">
        <v>4491</v>
      </c>
      <c r="F262" s="1232" t="s">
        <v>4492</v>
      </c>
      <c r="G262" s="1232" t="s">
        <v>4493</v>
      </c>
    </row>
    <row r="263" spans="3:20" s="1200" customFormat="1" ht="15.75" thickBot="1" x14ac:dyDescent="0.3">
      <c r="C263" s="1233" t="s">
        <v>4505</v>
      </c>
      <c r="D263" s="1234" t="s">
        <v>4495</v>
      </c>
      <c r="E263" s="1235">
        <v>1</v>
      </c>
      <c r="F263" s="1236">
        <v>2.2999999999999998</v>
      </c>
      <c r="G263" s="1236">
        <f>E263*F263</f>
        <v>2.2999999999999998</v>
      </c>
    </row>
    <row r="264" spans="3:20" s="1200" customFormat="1" ht="30.75" thickBot="1" x14ac:dyDescent="0.3">
      <c r="C264" s="1237" t="s">
        <v>4506</v>
      </c>
      <c r="D264" s="1238"/>
      <c r="E264" s="1238"/>
      <c r="F264" s="1238"/>
      <c r="G264" s="1239"/>
    </row>
    <row r="265" spans="3:20" s="1200" customFormat="1" ht="15.75" thickBot="1" x14ac:dyDescent="0.3">
      <c r="C265" s="1233" t="s">
        <v>4498</v>
      </c>
      <c r="D265" s="1234" t="s">
        <v>4495</v>
      </c>
      <c r="E265" s="1235">
        <v>2</v>
      </c>
      <c r="F265" s="1235">
        <v>0.04</v>
      </c>
      <c r="G265" s="1235">
        <f>E265*F265</f>
        <v>0.08</v>
      </c>
    </row>
    <row r="266" spans="3:20" s="1200" customFormat="1" ht="15.75" thickBot="1" x14ac:dyDescent="0.3">
      <c r="C266" s="1233" t="s">
        <v>4499</v>
      </c>
      <c r="D266" s="1234" t="s">
        <v>4495</v>
      </c>
      <c r="E266" s="1235">
        <v>1</v>
      </c>
      <c r="F266" s="1235">
        <v>0.04</v>
      </c>
      <c r="G266" s="1235">
        <f>E266*F266</f>
        <v>0.04</v>
      </c>
    </row>
    <row r="267" spans="3:20" s="1200" customFormat="1" ht="30.75" thickBot="1" x14ac:dyDescent="0.3">
      <c r="C267" s="1233" t="s">
        <v>4500</v>
      </c>
      <c r="D267" s="1234" t="s">
        <v>4495</v>
      </c>
      <c r="E267" s="1235">
        <v>1</v>
      </c>
      <c r="F267" s="1235">
        <v>0.03</v>
      </c>
      <c r="G267" s="1235">
        <f>E267*F267</f>
        <v>0.03</v>
      </c>
    </row>
    <row r="268" spans="3:20" s="1200" customFormat="1" ht="15" x14ac:dyDescent="0.25">
      <c r="C268" s="1223" t="s">
        <v>3318</v>
      </c>
      <c r="D268" s="1223"/>
      <c r="E268" s="1223"/>
      <c r="F268" s="1223"/>
      <c r="G268" s="1223">
        <f>G263+G265+G266+G267</f>
        <v>2.4499999999999997</v>
      </c>
    </row>
    <row r="269" spans="3:20" s="1200" customFormat="1" ht="15" x14ac:dyDescent="0.25">
      <c r="D269" s="1240"/>
      <c r="E269" s="1222"/>
      <c r="F269" s="1222"/>
      <c r="G269" s="1222"/>
      <c r="H269" s="1222"/>
    </row>
    <row r="270" spans="3:20" s="1241" customFormat="1" ht="15" x14ac:dyDescent="0.25">
      <c r="C270" s="1223" t="s">
        <v>4507</v>
      </c>
      <c r="D270" s="1223"/>
      <c r="E270" s="1223"/>
      <c r="F270" s="1223"/>
      <c r="G270" s="1223"/>
      <c r="H270" s="1223"/>
      <c r="I270" s="1223"/>
      <c r="J270" s="1223"/>
      <c r="K270" s="1223"/>
      <c r="L270" s="1223"/>
    </row>
    <row r="271" spans="3:20" s="1242" customFormat="1" ht="15" x14ac:dyDescent="0.25">
      <c r="C271" s="1243"/>
      <c r="D271" s="1243"/>
      <c r="E271" s="1243"/>
      <c r="F271" s="1243" t="s">
        <v>4477</v>
      </c>
      <c r="G271" s="1243"/>
      <c r="H271" s="1243"/>
      <c r="I271" s="1243"/>
      <c r="J271" s="1244" t="s">
        <v>4480</v>
      </c>
      <c r="K271" s="1245"/>
      <c r="L271" s="1245"/>
      <c r="M271" s="1246"/>
      <c r="N271" s="1246"/>
      <c r="O271" s="1246"/>
      <c r="P271" s="1246"/>
      <c r="Q271" s="1246"/>
      <c r="R271" s="1246"/>
      <c r="S271" s="1246"/>
      <c r="T271" s="1246"/>
    </row>
    <row r="272" spans="3:20" s="1242" customFormat="1" ht="45" x14ac:dyDescent="0.25">
      <c r="C272" s="1247" t="s">
        <v>4476</v>
      </c>
      <c r="D272" s="1247"/>
      <c r="E272" s="1248" t="s">
        <v>4478</v>
      </c>
      <c r="F272" s="1248" t="s">
        <v>4508</v>
      </c>
      <c r="G272" s="1248" t="s">
        <v>4509</v>
      </c>
      <c r="H272" s="1248" t="s">
        <v>4510</v>
      </c>
      <c r="I272" s="1248" t="s">
        <v>4479</v>
      </c>
      <c r="J272" s="1248" t="s">
        <v>4508</v>
      </c>
      <c r="K272" s="1248" t="s">
        <v>4509</v>
      </c>
      <c r="L272" s="1248" t="s">
        <v>4510</v>
      </c>
      <c r="M272" s="1246"/>
      <c r="N272" s="1246"/>
      <c r="O272" s="1246"/>
      <c r="P272" s="1246"/>
      <c r="Q272" s="1246"/>
      <c r="R272" s="1246"/>
      <c r="S272" s="1246"/>
      <c r="T272" s="1246"/>
    </row>
    <row r="273" spans="3:20" s="1242" customFormat="1" ht="30" x14ac:dyDescent="0.25">
      <c r="C273" s="1249" t="s">
        <v>4511</v>
      </c>
      <c r="D273" s="1249"/>
      <c r="E273" s="1250"/>
      <c r="F273" s="1251">
        <v>150</v>
      </c>
      <c r="G273" s="1251">
        <v>200</v>
      </c>
      <c r="H273" s="1251">
        <v>250</v>
      </c>
      <c r="I273" s="1252"/>
      <c r="J273" s="1253"/>
      <c r="K273" s="1253"/>
      <c r="L273" s="1253"/>
      <c r="M273" s="1246"/>
      <c r="N273" s="1246"/>
      <c r="O273" s="1246"/>
      <c r="P273" s="1246"/>
      <c r="Q273" s="1246"/>
      <c r="R273" s="1246"/>
      <c r="S273" s="1246"/>
      <c r="T273" s="1246"/>
    </row>
    <row r="274" spans="3:20" s="1242" customFormat="1" ht="15" x14ac:dyDescent="0.25">
      <c r="C274" s="1249" t="s">
        <v>4512</v>
      </c>
      <c r="D274" s="1352" t="s">
        <v>4513</v>
      </c>
      <c r="E274" s="1250" t="s">
        <v>4514</v>
      </c>
      <c r="F274" s="1251">
        <f>N287</f>
        <v>0</v>
      </c>
      <c r="G274" s="1251">
        <f>O287</f>
        <v>360640</v>
      </c>
      <c r="H274" s="1251">
        <f t="shared" ref="H274" si="21">P287</f>
        <v>794241</v>
      </c>
      <c r="I274" s="1254">
        <f>F238</f>
        <v>0.12</v>
      </c>
      <c r="J274" s="1253">
        <f>F274*$I274</f>
        <v>0</v>
      </c>
      <c r="K274" s="1253">
        <f>G274*$I274</f>
        <v>43276.799999999996</v>
      </c>
      <c r="L274" s="1253">
        <f>H274*$I274</f>
        <v>95308.92</v>
      </c>
      <c r="M274" s="1246"/>
      <c r="N274" s="1246"/>
      <c r="O274" s="1246"/>
      <c r="P274" s="1246"/>
      <c r="Q274" s="1246"/>
      <c r="R274" s="1246"/>
      <c r="S274" s="1246"/>
      <c r="T274" s="1246"/>
    </row>
    <row r="275" spans="3:20" s="1242" customFormat="1" ht="30" x14ac:dyDescent="0.25">
      <c r="C275" s="1249" t="s">
        <v>4515</v>
      </c>
      <c r="D275" s="1352" t="s">
        <v>4516</v>
      </c>
      <c r="E275" s="1252" t="s">
        <v>4481</v>
      </c>
      <c r="F275" s="1252">
        <f>ROUNDUP((D286+E286)/2*3,0)</f>
        <v>395</v>
      </c>
      <c r="G275" s="1252">
        <f>ROUNDUP((F286+G286+H286+I286)/4*6,0)</f>
        <v>1125</v>
      </c>
      <c r="H275" s="1252">
        <f>ROUNDUP((J286+K286+L286+M286)/4*6,0)</f>
        <v>1332</v>
      </c>
      <c r="I275" s="1252">
        <v>1.2</v>
      </c>
      <c r="J275" s="1253">
        <f t="shared" ref="J275:L278" si="22">F275*$I275</f>
        <v>474</v>
      </c>
      <c r="K275" s="1253">
        <f t="shared" si="22"/>
        <v>1350</v>
      </c>
      <c r="L275" s="1253">
        <f t="shared" si="22"/>
        <v>1598.3999999999999</v>
      </c>
      <c r="M275" s="1246"/>
      <c r="N275" s="1246"/>
      <c r="O275" s="1246"/>
      <c r="P275" s="1246"/>
      <c r="Q275" s="1246"/>
      <c r="R275" s="1246"/>
      <c r="S275" s="1246"/>
      <c r="T275" s="1246"/>
    </row>
    <row r="276" spans="3:20" s="1242" customFormat="1" ht="30" x14ac:dyDescent="0.25">
      <c r="C276" s="1249" t="s">
        <v>4517</v>
      </c>
      <c r="D276" s="1352" t="s">
        <v>4516</v>
      </c>
      <c r="E276" s="1252" t="s">
        <v>4481</v>
      </c>
      <c r="F276" s="1252">
        <f>F275</f>
        <v>395</v>
      </c>
      <c r="G276" s="1252">
        <f t="shared" ref="G276:H277" si="23">G275</f>
        <v>1125</v>
      </c>
      <c r="H276" s="1252">
        <f t="shared" si="23"/>
        <v>1332</v>
      </c>
      <c r="I276" s="1252">
        <v>1.2</v>
      </c>
      <c r="J276" s="1253">
        <f t="shared" si="22"/>
        <v>474</v>
      </c>
      <c r="K276" s="1253">
        <f t="shared" si="22"/>
        <v>1350</v>
      </c>
      <c r="L276" s="1253">
        <f t="shared" si="22"/>
        <v>1598.3999999999999</v>
      </c>
      <c r="M276" s="1246"/>
      <c r="N276" s="1246"/>
      <c r="O276" s="1246"/>
      <c r="P276" s="1246"/>
      <c r="Q276" s="1246"/>
      <c r="R276" s="1246"/>
      <c r="S276" s="1246"/>
      <c r="T276" s="1246"/>
    </row>
    <row r="277" spans="3:20" s="1242" customFormat="1" ht="15" x14ac:dyDescent="0.25">
      <c r="C277" s="1249" t="s">
        <v>4518</v>
      </c>
      <c r="D277" s="1352" t="s">
        <v>4516</v>
      </c>
      <c r="E277" s="1252" t="s">
        <v>4481</v>
      </c>
      <c r="F277" s="1252">
        <f>F276</f>
        <v>395</v>
      </c>
      <c r="G277" s="1252">
        <f t="shared" si="23"/>
        <v>1125</v>
      </c>
      <c r="H277" s="1252">
        <f t="shared" si="23"/>
        <v>1332</v>
      </c>
      <c r="I277" s="1252">
        <v>0.25</v>
      </c>
      <c r="J277" s="1253">
        <f t="shared" si="22"/>
        <v>98.75</v>
      </c>
      <c r="K277" s="1253">
        <f t="shared" si="22"/>
        <v>281.25</v>
      </c>
      <c r="L277" s="1253">
        <f t="shared" si="22"/>
        <v>333</v>
      </c>
      <c r="M277" s="1246"/>
      <c r="N277" s="1246"/>
      <c r="O277" s="1246"/>
      <c r="P277" s="1246"/>
      <c r="Q277" s="1246"/>
      <c r="R277" s="1246"/>
      <c r="S277" s="1246"/>
      <c r="T277" s="1246"/>
    </row>
    <row r="278" spans="3:20" s="1242" customFormat="1" ht="45" x14ac:dyDescent="0.25">
      <c r="C278" s="1249" t="s">
        <v>4519</v>
      </c>
      <c r="D278" s="1255"/>
      <c r="E278" s="1252" t="s">
        <v>4481</v>
      </c>
      <c r="F278" s="1256">
        <f>F274/9.8</f>
        <v>0</v>
      </c>
      <c r="G278" s="1256">
        <f t="shared" ref="G278:H278" si="24">G274/9.8</f>
        <v>36800</v>
      </c>
      <c r="H278" s="1256">
        <f t="shared" si="24"/>
        <v>81045</v>
      </c>
      <c r="I278" s="1252">
        <v>0.25</v>
      </c>
      <c r="J278" s="1253">
        <f t="shared" si="22"/>
        <v>0</v>
      </c>
      <c r="K278" s="1253">
        <f t="shared" si="22"/>
        <v>9200</v>
      </c>
      <c r="L278" s="1253">
        <f t="shared" si="22"/>
        <v>20261.25</v>
      </c>
      <c r="M278" s="1246"/>
      <c r="N278" s="1246"/>
      <c r="O278" s="1246"/>
      <c r="P278" s="1246"/>
      <c r="Q278" s="1246"/>
      <c r="R278" s="1246"/>
      <c r="S278" s="1246"/>
      <c r="T278" s="1246"/>
    </row>
    <row r="279" spans="3:20" s="1242" customFormat="1" ht="15" x14ac:dyDescent="0.25">
      <c r="C279" s="1257" t="s">
        <v>4520</v>
      </c>
      <c r="D279" s="1257"/>
      <c r="E279" s="1258"/>
      <c r="F279" s="1259"/>
      <c r="G279" s="1259"/>
      <c r="H279" s="1259"/>
      <c r="I279" s="1258"/>
      <c r="J279" s="1260">
        <f>SUM(J274:J278)</f>
        <v>1046.75</v>
      </c>
      <c r="K279" s="1260">
        <f>SUM(K274:K278)</f>
        <v>55458.049999999996</v>
      </c>
      <c r="L279" s="1260">
        <f>SUM(L274:L278)</f>
        <v>119099.96999999999</v>
      </c>
      <c r="M279" s="1246"/>
      <c r="N279" s="1246"/>
      <c r="O279" s="1246"/>
      <c r="P279" s="1246"/>
      <c r="Q279" s="1246"/>
      <c r="R279" s="1246"/>
      <c r="S279" s="1246"/>
      <c r="T279" s="1246"/>
    </row>
    <row r="280" spans="3:20" s="1242" customFormat="1" ht="15" x14ac:dyDescent="0.25">
      <c r="C280" s="1261" t="s">
        <v>4521</v>
      </c>
      <c r="D280" s="1256"/>
      <c r="E280" s="1256"/>
      <c r="F280" s="1256"/>
      <c r="G280" s="1256"/>
      <c r="H280" s="1256"/>
      <c r="I280" s="1256"/>
      <c r="J280" s="1262">
        <f>J279/F273</f>
        <v>6.9783333333333335</v>
      </c>
      <c r="K280" s="1262">
        <f t="shared" ref="K280:L280" si="25">K279/G273</f>
        <v>277.29024999999996</v>
      </c>
      <c r="L280" s="1262">
        <f t="shared" si="25"/>
        <v>476.39987999999994</v>
      </c>
      <c r="M280" s="1246"/>
      <c r="N280" s="1246"/>
      <c r="O280" s="1246"/>
      <c r="P280" s="1246"/>
      <c r="Q280" s="1246"/>
      <c r="R280" s="1246"/>
      <c r="S280" s="1246"/>
      <c r="T280" s="1246"/>
    </row>
    <row r="281" spans="3:20" s="1242" customFormat="1" ht="15" x14ac:dyDescent="0.25">
      <c r="C281" s="1242" t="s">
        <v>4522</v>
      </c>
      <c r="K281" s="1246"/>
      <c r="L281" s="1246"/>
      <c r="M281" s="1246"/>
      <c r="N281" s="1246"/>
      <c r="O281" s="1246"/>
      <c r="P281" s="1246"/>
      <c r="Q281" s="1246"/>
      <c r="R281" s="1246"/>
      <c r="S281" s="1246"/>
      <c r="T281" s="1246"/>
    </row>
    <row r="282" spans="3:20" s="1242" customFormat="1" ht="15" x14ac:dyDescent="0.25">
      <c r="C282" s="1242" t="s">
        <v>4523</v>
      </c>
      <c r="K282" s="1246"/>
      <c r="L282" s="1246"/>
      <c r="M282" s="1246"/>
      <c r="N282" s="1246"/>
      <c r="O282" s="1246"/>
      <c r="P282" s="1246"/>
      <c r="Q282" s="1246"/>
      <c r="R282" s="1246"/>
      <c r="S282" s="1246"/>
      <c r="T282" s="1246"/>
    </row>
    <row r="283" spans="3:20" s="1263" customFormat="1" ht="15" x14ac:dyDescent="0.25">
      <c r="K283" s="1264"/>
      <c r="L283" s="1264"/>
      <c r="M283" s="1264"/>
      <c r="N283" s="1264"/>
      <c r="O283" s="1264"/>
      <c r="P283" s="1264"/>
      <c r="Q283" s="1264"/>
      <c r="R283" s="1264"/>
      <c r="S283" s="1264"/>
      <c r="T283" s="1264"/>
    </row>
    <row r="284" spans="3:20" s="1242" customFormat="1" ht="15" x14ac:dyDescent="0.25">
      <c r="C284" s="1265" t="s">
        <v>4476</v>
      </c>
      <c r="D284" s="1265" t="s">
        <v>4524</v>
      </c>
      <c r="E284" s="1265" t="s">
        <v>4525</v>
      </c>
      <c r="F284" s="1265" t="s">
        <v>4526</v>
      </c>
      <c r="G284" s="1265" t="s">
        <v>4527</v>
      </c>
      <c r="H284" s="1265" t="s">
        <v>4528</v>
      </c>
      <c r="I284" s="1265" t="s">
        <v>4529</v>
      </c>
      <c r="J284" s="1265" t="s">
        <v>4530</v>
      </c>
      <c r="K284" s="1265" t="s">
        <v>4531</v>
      </c>
      <c r="L284" s="1265" t="s">
        <v>4532</v>
      </c>
      <c r="M284" s="1265" t="s">
        <v>4533</v>
      </c>
      <c r="N284" s="1265" t="s">
        <v>4508</v>
      </c>
      <c r="O284" s="1265" t="s">
        <v>4509</v>
      </c>
      <c r="P284" s="1265" t="s">
        <v>4510</v>
      </c>
      <c r="Q284" s="1200"/>
      <c r="R284" s="1200"/>
    </row>
    <row r="285" spans="3:20" s="1242" customFormat="1" ht="15" x14ac:dyDescent="0.25">
      <c r="C285" s="1256" t="s">
        <v>4534</v>
      </c>
      <c r="D285" s="1266"/>
      <c r="E285" s="1267"/>
      <c r="F285" s="1267"/>
      <c r="G285" s="1267"/>
      <c r="H285" s="1256">
        <f>31*2+30</f>
        <v>92</v>
      </c>
      <c r="I285" s="1256">
        <f>31*2+30</f>
        <v>92</v>
      </c>
      <c r="J285" s="1268">
        <f>31*2+28</f>
        <v>90</v>
      </c>
      <c r="K285" s="1268">
        <f>30*2+31</f>
        <v>91</v>
      </c>
      <c r="L285" s="1256">
        <f>31*2+30</f>
        <v>92</v>
      </c>
      <c r="M285" s="1256">
        <f>31*2+30</f>
        <v>92</v>
      </c>
      <c r="N285" s="1269">
        <f>SUM(D285:E285)</f>
        <v>0</v>
      </c>
      <c r="O285" s="1269">
        <f>SUM(F285:I285)</f>
        <v>184</v>
      </c>
      <c r="P285" s="1269">
        <f>SUM(J285:M285)</f>
        <v>365</v>
      </c>
      <c r="Q285" s="1200"/>
      <c r="R285" s="1200"/>
    </row>
    <row r="286" spans="3:20" s="1242" customFormat="1" ht="30" x14ac:dyDescent="0.25">
      <c r="C286" s="1270" t="s">
        <v>4535</v>
      </c>
      <c r="D286" s="1256">
        <f>ROUNDUP($F$273*75%,0)</f>
        <v>113</v>
      </c>
      <c r="E286" s="1256">
        <f>ROUNDUP($F$273*100%,0)</f>
        <v>150</v>
      </c>
      <c r="F286" s="1256">
        <f>ROUNDUP($G$273*85%,0)</f>
        <v>170</v>
      </c>
      <c r="G286" s="1256">
        <f>ROUNDUP($G$273*90%,0)</f>
        <v>180</v>
      </c>
      <c r="H286" s="1256">
        <f>ROUNDUP($G$273*100%,0)</f>
        <v>200</v>
      </c>
      <c r="I286" s="1256">
        <f>ROUNDUP($G$273*100%,0)</f>
        <v>200</v>
      </c>
      <c r="J286" s="1256">
        <f>ROUNDUP($H$273*85%,0)</f>
        <v>213</v>
      </c>
      <c r="K286" s="1256">
        <f>ROUNDUP($H$273*90%,0)</f>
        <v>225</v>
      </c>
      <c r="L286" s="1256">
        <f>ROUNDUP($H$273*100%,0)</f>
        <v>250</v>
      </c>
      <c r="M286" s="1256">
        <f>ROUNDUP($G$273*100%,0)</f>
        <v>200</v>
      </c>
      <c r="N286" s="1269"/>
      <c r="O286" s="1269"/>
      <c r="P286" s="1269"/>
      <c r="Q286" s="1200"/>
      <c r="R286" s="1200"/>
    </row>
    <row r="287" spans="3:20" s="1242" customFormat="1" ht="75" x14ac:dyDescent="0.25">
      <c r="C287" s="1270" t="s">
        <v>4513</v>
      </c>
      <c r="D287" s="1271">
        <f>D285*D286*9.8</f>
        <v>0</v>
      </c>
      <c r="E287" s="1271">
        <f t="shared" ref="E287:M287" si="26">E285*E286*9.8</f>
        <v>0</v>
      </c>
      <c r="F287" s="1271">
        <f t="shared" si="26"/>
        <v>0</v>
      </c>
      <c r="G287" s="1271">
        <f t="shared" si="26"/>
        <v>0</v>
      </c>
      <c r="H287" s="1271">
        <f t="shared" si="26"/>
        <v>180320</v>
      </c>
      <c r="I287" s="1271">
        <f t="shared" si="26"/>
        <v>180320</v>
      </c>
      <c r="J287" s="1271">
        <f t="shared" si="26"/>
        <v>187866</v>
      </c>
      <c r="K287" s="1271">
        <f t="shared" si="26"/>
        <v>200655</v>
      </c>
      <c r="L287" s="1271">
        <f t="shared" si="26"/>
        <v>225400.00000000003</v>
      </c>
      <c r="M287" s="1271">
        <f t="shared" si="26"/>
        <v>180320</v>
      </c>
      <c r="N287" s="1272">
        <f>SUM(D287:E287)</f>
        <v>0</v>
      </c>
      <c r="O287" s="1272">
        <f>SUM(F287:I287)</f>
        <v>360640</v>
      </c>
      <c r="P287" s="1272">
        <f>SUM(J287:M287)</f>
        <v>794241</v>
      </c>
      <c r="Q287" s="1200"/>
      <c r="R287" s="1200"/>
    </row>
    <row r="288" spans="3:20" s="1200" customFormat="1" ht="15" x14ac:dyDescent="0.25"/>
    <row r="289" spans="3:20" s="1273" customFormat="1" ht="16.5" customHeight="1" thickBot="1" x14ac:dyDescent="0.3">
      <c r="C289" s="1223" t="s">
        <v>4536</v>
      </c>
      <c r="D289" s="1274"/>
      <c r="E289" s="1274"/>
      <c r="F289" s="1274"/>
      <c r="G289" s="1274"/>
    </row>
    <row r="290" spans="3:20" s="1273" customFormat="1" ht="30" x14ac:dyDescent="0.25">
      <c r="C290" s="1275" t="s">
        <v>4537</v>
      </c>
      <c r="D290" s="1275" t="s">
        <v>4538</v>
      </c>
      <c r="E290" s="1275" t="s">
        <v>4539</v>
      </c>
      <c r="F290" s="1275" t="s">
        <v>4534</v>
      </c>
      <c r="G290" s="1275" t="s">
        <v>4540</v>
      </c>
    </row>
    <row r="291" spans="3:20" s="1273" customFormat="1" ht="15" x14ac:dyDescent="0.25">
      <c r="C291" s="1276" t="s">
        <v>4541</v>
      </c>
      <c r="D291" s="1277">
        <v>500</v>
      </c>
      <c r="E291" s="1278">
        <v>1</v>
      </c>
      <c r="F291" s="1278"/>
      <c r="G291" s="1279">
        <f>D291*E291</f>
        <v>500</v>
      </c>
    </row>
    <row r="292" spans="3:20" s="1273" customFormat="1" ht="15" x14ac:dyDescent="0.25">
      <c r="C292" s="1280" t="s">
        <v>4542</v>
      </c>
      <c r="D292" s="1281">
        <v>500</v>
      </c>
      <c r="E292" s="1282">
        <v>1</v>
      </c>
      <c r="F292" s="1282"/>
      <c r="G292" s="1279">
        <f t="shared" ref="G292:G293" si="27">D292*E292</f>
        <v>500</v>
      </c>
    </row>
    <row r="293" spans="3:20" s="1273" customFormat="1" ht="15" x14ac:dyDescent="0.25">
      <c r="C293" s="1280" t="s">
        <v>4543</v>
      </c>
      <c r="D293" s="1283">
        <v>150</v>
      </c>
      <c r="E293" s="1282">
        <v>1</v>
      </c>
      <c r="F293" s="1282"/>
      <c r="G293" s="1279">
        <f t="shared" si="27"/>
        <v>150</v>
      </c>
    </row>
    <row r="294" spans="3:20" s="1284" customFormat="1" ht="15" x14ac:dyDescent="0.25">
      <c r="C294" s="1223" t="s">
        <v>4544</v>
      </c>
      <c r="D294" s="1223"/>
      <c r="E294" s="1223"/>
      <c r="F294" s="1223"/>
      <c r="G294" s="1285">
        <f>SUM(G291:G293)</f>
        <v>1150</v>
      </c>
      <c r="H294" s="1273"/>
    </row>
    <row r="295" spans="3:20" s="1242" customFormat="1" ht="15" x14ac:dyDescent="0.25">
      <c r="K295" s="1246"/>
      <c r="L295" s="1246"/>
      <c r="M295" s="1246"/>
      <c r="N295" s="1246"/>
      <c r="O295" s="1246"/>
      <c r="P295" s="1246"/>
      <c r="Q295" s="1246"/>
      <c r="R295" s="1246"/>
      <c r="S295" s="1246"/>
      <c r="T295" s="1246"/>
    </row>
    <row r="296" spans="3:20" s="1200" customFormat="1" ht="15" x14ac:dyDescent="0.25">
      <c r="C296" s="1286"/>
    </row>
    <row r="297" spans="3:20" s="1242" customFormat="1" ht="15" customHeight="1" x14ac:dyDescent="0.25">
      <c r="C297" s="1223" t="s">
        <v>4545</v>
      </c>
      <c r="D297" s="1223"/>
      <c r="E297" s="1223"/>
      <c r="F297" s="1223"/>
      <c r="G297" s="1223"/>
      <c r="H297" s="1287"/>
    </row>
    <row r="298" spans="3:20" s="1242" customFormat="1" ht="15" x14ac:dyDescent="0.25">
      <c r="C298" s="1288"/>
      <c r="D298" s="1289" t="s">
        <v>4490</v>
      </c>
      <c r="E298" s="1289" t="s">
        <v>4491</v>
      </c>
      <c r="F298" s="1289" t="s">
        <v>4492</v>
      </c>
      <c r="G298" s="1289" t="s">
        <v>4493</v>
      </c>
      <c r="H298" s="1287"/>
    </row>
    <row r="299" spans="3:20" s="1242" customFormat="1" ht="15" customHeight="1" x14ac:dyDescent="0.25">
      <c r="C299" s="1290" t="s">
        <v>4546</v>
      </c>
      <c r="D299" s="1291"/>
      <c r="E299" s="1291"/>
      <c r="F299" s="1291"/>
      <c r="G299" s="1292"/>
      <c r="H299" s="1287"/>
    </row>
    <row r="300" spans="3:20" s="1242" customFormat="1" ht="15" x14ac:dyDescent="0.25">
      <c r="C300" s="1293" t="s">
        <v>4547</v>
      </c>
      <c r="D300" s="1293" t="s">
        <v>4548</v>
      </c>
      <c r="E300" s="1294">
        <v>0</v>
      </c>
      <c r="F300" s="1294">
        <v>0.16</v>
      </c>
      <c r="G300" s="1294">
        <f>E300*F300</f>
        <v>0</v>
      </c>
      <c r="H300" s="1287"/>
    </row>
    <row r="301" spans="3:20" s="1242" customFormat="1" ht="15" x14ac:dyDescent="0.25">
      <c r="C301" s="1293" t="s">
        <v>4549</v>
      </c>
      <c r="D301" s="1293" t="s">
        <v>4548</v>
      </c>
      <c r="E301" s="1294">
        <v>75</v>
      </c>
      <c r="F301" s="1294">
        <v>0.16</v>
      </c>
      <c r="G301" s="1294">
        <f t="shared" ref="G301:G309" si="28">E301*F301</f>
        <v>12</v>
      </c>
      <c r="H301" s="1287"/>
    </row>
    <row r="302" spans="3:20" s="1242" customFormat="1" ht="15" x14ac:dyDescent="0.25">
      <c r="C302" s="1293" t="s">
        <v>4550</v>
      </c>
      <c r="D302" s="1293" t="s">
        <v>4548</v>
      </c>
      <c r="E302" s="1294">
        <v>180</v>
      </c>
      <c r="F302" s="1294">
        <v>0.16</v>
      </c>
      <c r="G302" s="1294">
        <f t="shared" si="28"/>
        <v>28.8</v>
      </c>
      <c r="H302" s="1287"/>
    </row>
    <row r="303" spans="3:20" s="1242" customFormat="1" ht="15" x14ac:dyDescent="0.25">
      <c r="C303" s="1293" t="s">
        <v>4551</v>
      </c>
      <c r="D303" s="1293" t="s">
        <v>4548</v>
      </c>
      <c r="E303" s="1294">
        <v>185</v>
      </c>
      <c r="F303" s="1294">
        <v>0.16</v>
      </c>
      <c r="G303" s="1294">
        <f t="shared" si="28"/>
        <v>29.6</v>
      </c>
      <c r="H303" s="1287"/>
    </row>
    <row r="304" spans="3:20" s="1242" customFormat="1" ht="15" x14ac:dyDescent="0.25">
      <c r="C304" s="1293" t="s">
        <v>4552</v>
      </c>
      <c r="D304" s="1293" t="s">
        <v>4548</v>
      </c>
      <c r="E304" s="1294">
        <v>175</v>
      </c>
      <c r="F304" s="1294">
        <v>0.16</v>
      </c>
      <c r="G304" s="1294">
        <f t="shared" si="28"/>
        <v>28</v>
      </c>
      <c r="H304" s="1287"/>
    </row>
    <row r="305" spans="2:8" s="1242" customFormat="1" ht="15" x14ac:dyDescent="0.25">
      <c r="C305" s="1293" t="s">
        <v>4553</v>
      </c>
      <c r="D305" s="1293" t="s">
        <v>4548</v>
      </c>
      <c r="E305" s="1294">
        <v>100</v>
      </c>
      <c r="F305" s="1294">
        <v>0.16</v>
      </c>
      <c r="G305" s="1294">
        <f t="shared" si="28"/>
        <v>16</v>
      </c>
      <c r="H305" s="1287"/>
    </row>
    <row r="306" spans="2:8" s="1242" customFormat="1" ht="15" x14ac:dyDescent="0.25">
      <c r="C306" s="1293" t="s">
        <v>4554</v>
      </c>
      <c r="D306" s="1293" t="s">
        <v>4548</v>
      </c>
      <c r="E306" s="1294">
        <v>75</v>
      </c>
      <c r="F306" s="1294">
        <v>0.16</v>
      </c>
      <c r="G306" s="1294">
        <f t="shared" si="28"/>
        <v>12</v>
      </c>
      <c r="H306" s="1287"/>
    </row>
    <row r="307" spans="2:8" s="1242" customFormat="1" ht="15" customHeight="1" x14ac:dyDescent="0.25">
      <c r="C307" s="1290" t="s">
        <v>4555</v>
      </c>
      <c r="D307" s="1291"/>
      <c r="E307" s="1291"/>
      <c r="F307" s="1291"/>
      <c r="G307" s="1292"/>
      <c r="H307" s="1287"/>
    </row>
    <row r="308" spans="2:8" s="1242" customFormat="1" ht="60" x14ac:dyDescent="0.25">
      <c r="C308" s="1295" t="s">
        <v>4556</v>
      </c>
      <c r="D308" s="1293" t="s">
        <v>4557</v>
      </c>
      <c r="E308" s="1293">
        <v>6</v>
      </c>
      <c r="F308" s="1294">
        <v>10</v>
      </c>
      <c r="G308" s="1294">
        <f t="shared" si="28"/>
        <v>60</v>
      </c>
      <c r="H308" s="1287"/>
    </row>
    <row r="309" spans="2:8" s="1242" customFormat="1" ht="15" x14ac:dyDescent="0.25">
      <c r="C309" s="1293" t="s">
        <v>4558</v>
      </c>
      <c r="D309" s="1293" t="s">
        <v>4557</v>
      </c>
      <c r="E309" s="1293">
        <v>6</v>
      </c>
      <c r="F309" s="1294">
        <v>4</v>
      </c>
      <c r="G309" s="1294">
        <f t="shared" si="28"/>
        <v>24</v>
      </c>
      <c r="H309" s="1287"/>
    </row>
    <row r="310" spans="2:8" s="1242" customFormat="1" ht="15" x14ac:dyDescent="0.25">
      <c r="C310" s="1223" t="s">
        <v>3318</v>
      </c>
      <c r="D310" s="1223"/>
      <c r="E310" s="1223"/>
      <c r="F310" s="1223"/>
      <c r="G310" s="1223">
        <f>SUM(G300:G309)</f>
        <v>210.4</v>
      </c>
      <c r="H310" s="1287"/>
    </row>
    <row r="311" spans="2:8" s="1242" customFormat="1" ht="14.25" customHeight="1" x14ac:dyDescent="0.25"/>
    <row r="312" spans="2:8" s="1242" customFormat="1" ht="15" x14ac:dyDescent="0.25"/>
    <row r="313" spans="2:8" s="1296" customFormat="1" ht="15" x14ac:dyDescent="0.25">
      <c r="B313" s="1223"/>
      <c r="C313" s="1223" t="s">
        <v>4559</v>
      </c>
      <c r="D313" s="1223"/>
      <c r="E313" s="1223"/>
      <c r="F313" s="1223"/>
      <c r="G313" s="1223"/>
    </row>
    <row r="314" spans="2:8" s="1242" customFormat="1" ht="15" x14ac:dyDescent="0.25">
      <c r="B314" s="1297" t="s">
        <v>4195</v>
      </c>
      <c r="C314" s="1297" t="s">
        <v>2499</v>
      </c>
      <c r="D314" s="1297" t="s">
        <v>4491</v>
      </c>
      <c r="E314" s="1297" t="s">
        <v>4560</v>
      </c>
      <c r="F314" s="1297" t="s">
        <v>4561</v>
      </c>
    </row>
    <row r="315" spans="2:8" s="1242" customFormat="1" ht="15" x14ac:dyDescent="0.25">
      <c r="B315" s="1298">
        <v>1</v>
      </c>
      <c r="C315" s="1299" t="s">
        <v>4562</v>
      </c>
      <c r="D315" s="1300">
        <v>4</v>
      </c>
      <c r="E315" s="1299">
        <v>75.5</v>
      </c>
      <c r="F315" s="1299">
        <v>302</v>
      </c>
    </row>
    <row r="316" spans="2:8" s="1242" customFormat="1" ht="15" x14ac:dyDescent="0.25">
      <c r="B316" s="1298">
        <v>2</v>
      </c>
      <c r="C316" s="1301" t="s">
        <v>4563</v>
      </c>
      <c r="D316" s="1300">
        <v>20</v>
      </c>
      <c r="E316" s="1299">
        <v>1.9</v>
      </c>
      <c r="F316" s="1299">
        <v>38</v>
      </c>
    </row>
    <row r="317" spans="2:8" s="1242" customFormat="1" ht="15" x14ac:dyDescent="0.25">
      <c r="B317" s="1298">
        <v>3</v>
      </c>
      <c r="C317" s="1302" t="s">
        <v>4564</v>
      </c>
      <c r="D317" s="1300">
        <v>10</v>
      </c>
      <c r="E317" s="1299">
        <v>16</v>
      </c>
      <c r="F317" s="1299">
        <v>160</v>
      </c>
    </row>
    <row r="318" spans="2:8" s="1242" customFormat="1" ht="15" x14ac:dyDescent="0.25">
      <c r="C318" s="1223" t="s">
        <v>3318</v>
      </c>
      <c r="D318" s="1223"/>
      <c r="E318" s="1223"/>
      <c r="F318" s="1223">
        <v>500</v>
      </c>
    </row>
    <row r="319" spans="2:8" s="1242" customFormat="1" ht="15" x14ac:dyDescent="0.25"/>
    <row r="320" spans="2:8" s="1242" customFormat="1" ht="15" x14ac:dyDescent="0.25"/>
    <row r="321" spans="2:8" s="1242" customFormat="1" ht="16.5" customHeight="1" thickBot="1" x14ac:dyDescent="0.3">
      <c r="B321" s="1303"/>
      <c r="C321" s="1303" t="s">
        <v>4363</v>
      </c>
      <c r="D321" s="1303"/>
      <c r="E321" s="1303"/>
      <c r="F321" s="1303"/>
      <c r="G321" s="1303"/>
      <c r="H321" s="1303"/>
    </row>
    <row r="322" spans="2:8" s="1242" customFormat="1" ht="30" x14ac:dyDescent="0.25">
      <c r="C322" s="1275"/>
      <c r="D322" s="1275" t="s">
        <v>4490</v>
      </c>
      <c r="E322" s="1275" t="s">
        <v>4491</v>
      </c>
      <c r="F322" s="1275" t="s">
        <v>4492</v>
      </c>
      <c r="G322" s="1275" t="s">
        <v>4493</v>
      </c>
    </row>
    <row r="323" spans="2:8" s="1242" customFormat="1" ht="15" x14ac:dyDescent="0.25">
      <c r="C323" s="1304" t="s">
        <v>4565</v>
      </c>
      <c r="D323" s="1304" t="s">
        <v>4566</v>
      </c>
      <c r="E323" s="1304">
        <v>1</v>
      </c>
      <c r="F323" s="1305">
        <v>0.92</v>
      </c>
      <c r="G323" s="1294">
        <v>0.92</v>
      </c>
    </row>
    <row r="324" spans="2:8" s="1242" customFormat="1" ht="15" x14ac:dyDescent="0.25">
      <c r="C324" s="1304" t="s">
        <v>4567</v>
      </c>
      <c r="D324" s="1304" t="s">
        <v>4481</v>
      </c>
      <c r="E324" s="1304">
        <v>1</v>
      </c>
      <c r="F324" s="1305">
        <v>1</v>
      </c>
      <c r="G324" s="1294">
        <v>1</v>
      </c>
    </row>
    <row r="325" spans="2:8" s="1242" customFormat="1" ht="15" x14ac:dyDescent="0.25">
      <c r="C325" s="1304" t="s">
        <v>4568</v>
      </c>
      <c r="D325" s="1304" t="s">
        <v>4481</v>
      </c>
      <c r="E325" s="1304">
        <v>1</v>
      </c>
      <c r="F325" s="1305">
        <v>0.99</v>
      </c>
      <c r="G325" s="1294">
        <v>0.99</v>
      </c>
    </row>
    <row r="326" spans="2:8" s="1242" customFormat="1" ht="15" x14ac:dyDescent="0.25">
      <c r="C326" s="1304" t="s">
        <v>4569</v>
      </c>
      <c r="D326" s="1304" t="s">
        <v>4481</v>
      </c>
      <c r="E326" s="1304">
        <v>1</v>
      </c>
      <c r="F326" s="1305">
        <v>1.49</v>
      </c>
      <c r="G326" s="1294">
        <v>1.49</v>
      </c>
    </row>
    <row r="327" spans="2:8" s="1242" customFormat="1" ht="15" x14ac:dyDescent="0.25">
      <c r="C327" s="1304" t="s">
        <v>4570</v>
      </c>
      <c r="D327" s="1304" t="s">
        <v>4481</v>
      </c>
      <c r="E327" s="1304">
        <v>1</v>
      </c>
      <c r="F327" s="1305">
        <v>3.15</v>
      </c>
      <c r="G327" s="1294">
        <v>3.15</v>
      </c>
    </row>
    <row r="328" spans="2:8" s="1242" customFormat="1" ht="15" x14ac:dyDescent="0.25">
      <c r="C328" s="1304" t="s">
        <v>4571</v>
      </c>
      <c r="D328" s="1304" t="s">
        <v>4566</v>
      </c>
      <c r="E328" s="1304">
        <v>1</v>
      </c>
      <c r="F328" s="1305">
        <v>1.23</v>
      </c>
      <c r="G328" s="1294">
        <v>1.23</v>
      </c>
    </row>
    <row r="329" spans="2:8" s="1242" customFormat="1" ht="15" x14ac:dyDescent="0.25">
      <c r="C329" s="1304" t="s">
        <v>4572</v>
      </c>
      <c r="D329" s="1304" t="s">
        <v>4566</v>
      </c>
      <c r="E329" s="1304">
        <v>1</v>
      </c>
      <c r="F329" s="1305">
        <v>0.95</v>
      </c>
      <c r="G329" s="1294">
        <v>0.95</v>
      </c>
    </row>
    <row r="330" spans="2:8" s="1242" customFormat="1" ht="15" x14ac:dyDescent="0.25">
      <c r="C330" s="1304" t="s">
        <v>4573</v>
      </c>
      <c r="D330" s="1304" t="s">
        <v>4566</v>
      </c>
      <c r="E330" s="1304">
        <v>1</v>
      </c>
      <c r="F330" s="1305">
        <v>1.95</v>
      </c>
      <c r="G330" s="1294">
        <v>1.95</v>
      </c>
    </row>
    <row r="331" spans="2:8" s="1242" customFormat="1" ht="15" x14ac:dyDescent="0.25">
      <c r="C331" s="1304" t="s">
        <v>4574</v>
      </c>
      <c r="D331" s="1304" t="s">
        <v>4566</v>
      </c>
      <c r="E331" s="1304">
        <v>1</v>
      </c>
      <c r="F331" s="1305">
        <v>0.91</v>
      </c>
      <c r="G331" s="1294">
        <v>0.91</v>
      </c>
    </row>
    <row r="332" spans="2:8" s="1242" customFormat="1" ht="15" x14ac:dyDescent="0.25">
      <c r="C332" s="1304" t="s">
        <v>4575</v>
      </c>
      <c r="D332" s="1304" t="s">
        <v>4481</v>
      </c>
      <c r="E332" s="1304">
        <v>1</v>
      </c>
      <c r="F332" s="1305">
        <v>2.2000000000000002</v>
      </c>
      <c r="G332" s="1294">
        <v>2.2000000000000002</v>
      </c>
    </row>
    <row r="333" spans="2:8" s="1242" customFormat="1" ht="15" x14ac:dyDescent="0.25">
      <c r="C333" s="1304" t="s">
        <v>4576</v>
      </c>
      <c r="D333" s="1304" t="s">
        <v>4481</v>
      </c>
      <c r="E333" s="1304">
        <v>1</v>
      </c>
      <c r="F333" s="1305">
        <v>1.36</v>
      </c>
      <c r="G333" s="1294">
        <v>1.36</v>
      </c>
    </row>
    <row r="334" spans="2:8" s="1242" customFormat="1" ht="15" x14ac:dyDescent="0.25">
      <c r="C334" s="1304" t="s">
        <v>4577</v>
      </c>
      <c r="D334" s="1304" t="s">
        <v>4481</v>
      </c>
      <c r="E334" s="1304">
        <v>1</v>
      </c>
      <c r="F334" s="1305">
        <v>1.1000000000000001</v>
      </c>
      <c r="G334" s="1294">
        <v>1.1000000000000001</v>
      </c>
    </row>
    <row r="335" spans="2:8" s="1242" customFormat="1" ht="15" x14ac:dyDescent="0.25">
      <c r="C335" s="1304" t="s">
        <v>4578</v>
      </c>
      <c r="D335" s="1304" t="s">
        <v>4481</v>
      </c>
      <c r="E335" s="1304">
        <v>1</v>
      </c>
      <c r="F335" s="1305">
        <v>1.75</v>
      </c>
      <c r="G335" s="1294">
        <v>1.75</v>
      </c>
    </row>
    <row r="336" spans="2:8" s="1242" customFormat="1" ht="15" x14ac:dyDescent="0.25">
      <c r="C336" s="1304" t="s">
        <v>4579</v>
      </c>
      <c r="D336" s="1304" t="s">
        <v>4566</v>
      </c>
      <c r="E336" s="1304">
        <v>1</v>
      </c>
      <c r="F336" s="1305">
        <v>1</v>
      </c>
      <c r="G336" s="1294">
        <v>1</v>
      </c>
    </row>
    <row r="337" spans="1:23" s="1242" customFormat="1" ht="15" x14ac:dyDescent="0.25">
      <c r="C337" s="1223" t="s">
        <v>3318</v>
      </c>
      <c r="D337" s="1223"/>
      <c r="E337" s="1223"/>
      <c r="F337" s="1223"/>
      <c r="G337" s="1223">
        <v>20</v>
      </c>
    </row>
    <row r="338" spans="1:23" s="1242" customFormat="1" ht="15" x14ac:dyDescent="0.25"/>
    <row r="339" spans="1:23" s="1242" customFormat="1" ht="15" x14ac:dyDescent="0.25"/>
    <row r="340" spans="1:23" s="1242" customFormat="1" ht="16.5" customHeight="1" thickBot="1" x14ac:dyDescent="0.3">
      <c r="B340" s="1303" t="s">
        <v>4580</v>
      </c>
      <c r="C340" s="1303"/>
      <c r="D340" s="1303"/>
      <c r="E340" s="1303"/>
      <c r="F340" s="1303"/>
      <c r="G340" s="1303"/>
      <c r="H340" s="1303"/>
    </row>
    <row r="341" spans="1:23" s="1242" customFormat="1" ht="45.75" thickBot="1" x14ac:dyDescent="0.3">
      <c r="B341" s="1306" t="s">
        <v>4581</v>
      </c>
      <c r="C341" s="1306" t="s">
        <v>4490</v>
      </c>
      <c r="D341" s="1306" t="s">
        <v>4582</v>
      </c>
      <c r="E341" s="1307" t="s">
        <v>4583</v>
      </c>
      <c r="F341" s="1308" t="s">
        <v>4584</v>
      </c>
    </row>
    <row r="342" spans="1:23" s="1242" customFormat="1" ht="15" x14ac:dyDescent="0.25">
      <c r="B342" s="1309">
        <v>1</v>
      </c>
      <c r="C342" s="1310" t="s">
        <v>4678</v>
      </c>
      <c r="D342" s="1311">
        <f>30000/1.26</f>
        <v>23809.523809523809</v>
      </c>
      <c r="E342" s="1311">
        <v>1</v>
      </c>
      <c r="F342" s="1311">
        <f>D342*E342</f>
        <v>23809.523809523809</v>
      </c>
    </row>
    <row r="343" spans="1:23" s="1353" customFormat="1" ht="15" x14ac:dyDescent="0.25">
      <c r="B343" s="1309">
        <v>2</v>
      </c>
      <c r="C343" s="1310" t="s">
        <v>4677</v>
      </c>
      <c r="D343" s="1311">
        <v>1386.1386138613861</v>
      </c>
      <c r="E343" s="1311">
        <v>1</v>
      </c>
      <c r="F343" s="1311">
        <f>20000/1.26</f>
        <v>15873.015873015873</v>
      </c>
      <c r="W343" s="1242"/>
    </row>
    <row r="344" spans="1:23" s="1242" customFormat="1" ht="15" x14ac:dyDescent="0.25">
      <c r="B344" s="1200"/>
      <c r="C344" s="1223" t="s">
        <v>3318</v>
      </c>
      <c r="D344" s="1223"/>
      <c r="E344" s="1223"/>
      <c r="F344" s="1312">
        <f>SUBTOTAL(9,F342:F343)</f>
        <v>39682.539682539682</v>
      </c>
    </row>
    <row r="345" spans="1:23" s="1242" customFormat="1" ht="15" x14ac:dyDescent="0.25"/>
    <row r="346" spans="1:23" s="1284" customFormat="1" ht="15" x14ac:dyDescent="0.25">
      <c r="B346" s="1223" t="s">
        <v>4585</v>
      </c>
      <c r="C346" s="1223"/>
      <c r="D346" s="1223"/>
      <c r="E346" s="1223"/>
      <c r="F346" s="1223"/>
      <c r="G346" s="1223"/>
      <c r="H346" s="1200"/>
    </row>
    <row r="347" spans="1:23" s="1284" customFormat="1" ht="45" x14ac:dyDescent="0.25">
      <c r="C347" s="1275" t="s">
        <v>4586</v>
      </c>
      <c r="D347" s="1275" t="s">
        <v>4587</v>
      </c>
      <c r="E347" s="1275" t="s">
        <v>4588</v>
      </c>
      <c r="F347" s="1275" t="s">
        <v>4589</v>
      </c>
      <c r="G347" s="1275" t="s">
        <v>4590</v>
      </c>
      <c r="H347" s="1200"/>
    </row>
    <row r="348" spans="1:23" s="1284" customFormat="1" ht="15" x14ac:dyDescent="0.25">
      <c r="A348" s="1313"/>
      <c r="C348" s="1314" t="s">
        <v>4591</v>
      </c>
      <c r="D348" s="1314" t="s">
        <v>4592</v>
      </c>
      <c r="E348" s="1314">
        <f>400*1.085</f>
        <v>434</v>
      </c>
      <c r="F348" s="1314">
        <v>12</v>
      </c>
      <c r="G348" s="1314">
        <f t="shared" ref="G348:G352" si="29">E348*F348</f>
        <v>5208</v>
      </c>
      <c r="H348" s="1200"/>
    </row>
    <row r="349" spans="1:23" s="1284" customFormat="1" ht="15" x14ac:dyDescent="0.25">
      <c r="A349" s="1313"/>
      <c r="C349" s="1314" t="s">
        <v>4593</v>
      </c>
      <c r="D349" s="1314" t="s">
        <v>4592</v>
      </c>
      <c r="E349" s="1314">
        <v>30</v>
      </c>
      <c r="F349" s="1314">
        <v>12</v>
      </c>
      <c r="G349" s="1314">
        <f t="shared" si="29"/>
        <v>360</v>
      </c>
      <c r="H349" s="1200"/>
    </row>
    <row r="350" spans="1:23" s="1284" customFormat="1" ht="15" x14ac:dyDescent="0.25">
      <c r="A350" s="1313"/>
      <c r="C350" s="1314" t="s">
        <v>4594</v>
      </c>
      <c r="D350" s="1314" t="s">
        <v>4595</v>
      </c>
      <c r="E350" s="1314">
        <v>560</v>
      </c>
      <c r="F350" s="1314">
        <v>1</v>
      </c>
      <c r="G350" s="1314">
        <f t="shared" si="29"/>
        <v>560</v>
      </c>
      <c r="H350" s="1200"/>
    </row>
    <row r="351" spans="1:23" s="1284" customFormat="1" ht="15" x14ac:dyDescent="0.25">
      <c r="A351" s="1313"/>
      <c r="C351" s="1314" t="s">
        <v>4596</v>
      </c>
      <c r="D351" s="1314" t="s">
        <v>4592</v>
      </c>
      <c r="E351" s="1314">
        <v>100</v>
      </c>
      <c r="F351" s="1314">
        <v>12</v>
      </c>
      <c r="G351" s="1314">
        <f t="shared" si="29"/>
        <v>1200</v>
      </c>
      <c r="H351" s="1200"/>
    </row>
    <row r="352" spans="1:23" s="1284" customFormat="1" ht="15" x14ac:dyDescent="0.25">
      <c r="A352" s="1313"/>
      <c r="C352" s="1314" t="s">
        <v>4259</v>
      </c>
      <c r="D352" s="1314" t="s">
        <v>4597</v>
      </c>
      <c r="E352" s="1314">
        <v>1.1000000000000001</v>
      </c>
      <c r="F352" s="1314">
        <f>12*25*100/100*15</f>
        <v>4500</v>
      </c>
      <c r="G352" s="1314">
        <f t="shared" si="29"/>
        <v>4950</v>
      </c>
      <c r="H352" s="1200"/>
    </row>
    <row r="353" spans="2:9" s="1284" customFormat="1" ht="15" x14ac:dyDescent="0.25">
      <c r="B353" s="1223" t="s">
        <v>4598</v>
      </c>
      <c r="C353" s="1223"/>
      <c r="D353" s="1223"/>
      <c r="E353" s="1223"/>
      <c r="F353" s="1223"/>
      <c r="G353" s="1285">
        <f>SUM(G348:G352)</f>
        <v>12278</v>
      </c>
      <c r="H353" s="1200"/>
    </row>
    <row r="354" spans="2:9" s="1284" customFormat="1" ht="15" x14ac:dyDescent="0.25">
      <c r="H354" s="1200"/>
    </row>
    <row r="355" spans="2:9" s="1242" customFormat="1" ht="15" x14ac:dyDescent="0.25"/>
    <row r="356" spans="2:9" s="1284" customFormat="1" ht="15" x14ac:dyDescent="0.25">
      <c r="B356" s="1223" t="str">
        <f>"Training ("&amp;B359&amp;"-day event, "&amp;B357&amp;" person)"</f>
        <v>Training (3-day event, 16 person)</v>
      </c>
      <c r="C356" s="1223"/>
      <c r="D356" s="1223"/>
      <c r="E356" s="1223"/>
      <c r="F356" s="1223"/>
      <c r="G356" s="1223"/>
    </row>
    <row r="357" spans="2:9" s="1242" customFormat="1" ht="15" x14ac:dyDescent="0.25">
      <c r="B357" s="1315">
        <f>8*2</f>
        <v>16</v>
      </c>
      <c r="C357" s="1316" t="s">
        <v>4599</v>
      </c>
      <c r="D357" s="1316"/>
      <c r="E357" s="1317"/>
      <c r="F357" s="1263"/>
      <c r="G357" s="1263"/>
      <c r="H357" s="1263"/>
    </row>
    <row r="358" spans="2:9" s="1242" customFormat="1" ht="15" x14ac:dyDescent="0.25">
      <c r="B358" s="1315">
        <v>7</v>
      </c>
      <c r="C358" s="1316" t="s">
        <v>4600</v>
      </c>
      <c r="D358" s="1316"/>
      <c r="E358" s="1317"/>
      <c r="F358" s="1263"/>
      <c r="G358" s="1263"/>
      <c r="H358" s="1263"/>
    </row>
    <row r="359" spans="2:9" s="1242" customFormat="1" ht="15" x14ac:dyDescent="0.25">
      <c r="B359" s="1315">
        <v>3</v>
      </c>
      <c r="C359" s="1316" t="s">
        <v>4601</v>
      </c>
      <c r="D359" s="1316"/>
      <c r="E359" s="1318"/>
      <c r="F359" s="1263"/>
      <c r="G359" s="1263"/>
      <c r="H359" s="1263"/>
    </row>
    <row r="360" spans="2:9" s="1242" customFormat="1" ht="15" x14ac:dyDescent="0.25">
      <c r="B360" s="1315">
        <v>2</v>
      </c>
      <c r="C360" s="1316" t="s">
        <v>4602</v>
      </c>
      <c r="D360" s="1316"/>
      <c r="E360" s="1318"/>
      <c r="F360" s="1317"/>
      <c r="G360" s="1317"/>
      <c r="H360" s="1317"/>
      <c r="I360" s="1319"/>
    </row>
    <row r="361" spans="2:9" s="1242" customFormat="1" ht="60" x14ac:dyDescent="0.25">
      <c r="B361" s="1275" t="s">
        <v>4581</v>
      </c>
      <c r="C361" s="1275" t="s">
        <v>4603</v>
      </c>
      <c r="D361" s="1275" t="s">
        <v>4490</v>
      </c>
      <c r="E361" s="1275" t="s">
        <v>4538</v>
      </c>
      <c r="F361" s="1275" t="s">
        <v>4604</v>
      </c>
      <c r="G361" s="1275" t="s">
        <v>4605</v>
      </c>
      <c r="H361" s="1275" t="s">
        <v>4606</v>
      </c>
    </row>
    <row r="362" spans="2:9" s="1242" customFormat="1" ht="15" x14ac:dyDescent="0.25">
      <c r="B362" s="1320">
        <v>1</v>
      </c>
      <c r="C362" s="1321" t="s">
        <v>4607</v>
      </c>
      <c r="D362" s="1321" t="s">
        <v>4608</v>
      </c>
      <c r="E362" s="1322">
        <v>100</v>
      </c>
      <c r="F362" s="1320">
        <v>1</v>
      </c>
      <c r="G362" s="1320">
        <f>B359</f>
        <v>3</v>
      </c>
      <c r="H362" s="1323">
        <f>E362*F362*G362</f>
        <v>300</v>
      </c>
    </row>
    <row r="363" spans="2:9" s="1242" customFormat="1" ht="15" x14ac:dyDescent="0.25">
      <c r="B363" s="1320">
        <v>2</v>
      </c>
      <c r="C363" s="1321" t="s">
        <v>4609</v>
      </c>
      <c r="D363" s="1321" t="s">
        <v>4610</v>
      </c>
      <c r="E363" s="1322">
        <v>10</v>
      </c>
      <c r="F363" s="1320">
        <f>B358</f>
        <v>7</v>
      </c>
      <c r="G363" s="1320">
        <v>1</v>
      </c>
      <c r="H363" s="1323">
        <f>E363*F363*G363</f>
        <v>70</v>
      </c>
    </row>
    <row r="364" spans="2:9" s="1242" customFormat="1" ht="15" x14ac:dyDescent="0.25">
      <c r="B364" s="1320">
        <v>3</v>
      </c>
      <c r="C364" s="1324" t="s">
        <v>4611</v>
      </c>
      <c r="D364" s="1321" t="s">
        <v>4610</v>
      </c>
      <c r="E364" s="1325">
        <v>15</v>
      </c>
      <c r="F364" s="1320">
        <f>B357+B360</f>
        <v>18</v>
      </c>
      <c r="G364" s="1320">
        <f>B359</f>
        <v>3</v>
      </c>
      <c r="H364" s="1323">
        <f>E364*F364*G364</f>
        <v>810</v>
      </c>
    </row>
    <row r="365" spans="2:9" s="1242" customFormat="1" ht="15" x14ac:dyDescent="0.25">
      <c r="B365" s="1320">
        <v>6</v>
      </c>
      <c r="C365" s="1321" t="s">
        <v>4612</v>
      </c>
      <c r="D365" s="1321" t="s">
        <v>4610</v>
      </c>
      <c r="E365" s="1322">
        <v>2</v>
      </c>
      <c r="F365" s="1320">
        <f>B357</f>
        <v>16</v>
      </c>
      <c r="G365" s="1320">
        <v>1</v>
      </c>
      <c r="H365" s="1323">
        <f>E365*F365*G365</f>
        <v>32</v>
      </c>
    </row>
    <row r="366" spans="2:9" s="1242" customFormat="1" ht="15" x14ac:dyDescent="0.25">
      <c r="B366" s="1320">
        <v>8</v>
      </c>
      <c r="C366" s="1321" t="s">
        <v>4613</v>
      </c>
      <c r="D366" s="1321" t="s">
        <v>4608</v>
      </c>
      <c r="E366" s="1322">
        <f>85*1.05</f>
        <v>89.25</v>
      </c>
      <c r="F366" s="1320">
        <f>B360</f>
        <v>2</v>
      </c>
      <c r="G366" s="1320">
        <f>B359</f>
        <v>3</v>
      </c>
      <c r="H366" s="1323">
        <f>E366*F366*G366</f>
        <v>535.5</v>
      </c>
    </row>
    <row r="367" spans="2:9" s="1200" customFormat="1" ht="15" x14ac:dyDescent="0.25">
      <c r="C367" s="1223" t="s">
        <v>4544</v>
      </c>
      <c r="D367" s="1223"/>
      <c r="E367" s="1223"/>
      <c r="F367" s="1223"/>
      <c r="G367" s="1223"/>
      <c r="H367" s="1326">
        <f>SUM(H362:H366)</f>
        <v>1747.5</v>
      </c>
    </row>
    <row r="368" spans="2:9" s="1200" customFormat="1" ht="15" x14ac:dyDescent="0.25"/>
    <row r="369" spans="1:8" s="1200" customFormat="1" ht="15" x14ac:dyDescent="0.25"/>
    <row r="370" spans="1:8" s="1200" customFormat="1" ht="15" x14ac:dyDescent="0.25"/>
    <row r="371" spans="1:8" s="1284" customFormat="1" ht="15" x14ac:dyDescent="0.25">
      <c r="B371" s="1223" t="s">
        <v>4614</v>
      </c>
      <c r="C371" s="1223"/>
      <c r="D371" s="1223"/>
      <c r="E371" s="1223"/>
      <c r="F371" s="1223"/>
      <c r="G371" s="1223"/>
      <c r="H371" s="1200"/>
    </row>
    <row r="372" spans="1:8" s="1284" customFormat="1" ht="45" x14ac:dyDescent="0.25">
      <c r="C372" s="1275" t="s">
        <v>4586</v>
      </c>
      <c r="D372" s="1275" t="s">
        <v>4587</v>
      </c>
      <c r="E372" s="1275" t="s">
        <v>4588</v>
      </c>
      <c r="F372" s="1275" t="s">
        <v>4589</v>
      </c>
      <c r="G372" s="1275" t="s">
        <v>4590</v>
      </c>
      <c r="H372" s="1200"/>
    </row>
    <row r="373" spans="1:8" s="1284" customFormat="1" ht="15" x14ac:dyDescent="0.25">
      <c r="A373" s="1313"/>
      <c r="C373" s="1327" t="s">
        <v>4615</v>
      </c>
      <c r="D373" s="1314" t="s">
        <v>4616</v>
      </c>
      <c r="E373" s="1314">
        <v>5</v>
      </c>
      <c r="F373" s="1314">
        <v>1</v>
      </c>
      <c r="G373" s="1314">
        <f t="shared" ref="G373:G374" si="30">E373*F373</f>
        <v>5</v>
      </c>
      <c r="H373" s="1200"/>
    </row>
    <row r="374" spans="1:8" s="1284" customFormat="1" ht="15" x14ac:dyDescent="0.25">
      <c r="A374" s="1313"/>
      <c r="C374" s="1314" t="s">
        <v>4617</v>
      </c>
      <c r="D374" s="1314" t="s">
        <v>4616</v>
      </c>
      <c r="E374" s="1314">
        <v>4</v>
      </c>
      <c r="F374" s="1314">
        <v>1</v>
      </c>
      <c r="G374" s="1314">
        <f t="shared" si="30"/>
        <v>4</v>
      </c>
      <c r="H374" s="1200"/>
    </row>
    <row r="375" spans="1:8" s="1284" customFormat="1" ht="15" x14ac:dyDescent="0.25">
      <c r="C375" s="1223" t="s">
        <v>4618</v>
      </c>
      <c r="D375" s="1223"/>
      <c r="E375" s="1223"/>
      <c r="F375" s="1223"/>
      <c r="G375" s="1223">
        <f>SUM(G373:G374)</f>
        <v>9</v>
      </c>
      <c r="H375" s="1200"/>
    </row>
    <row r="376" spans="1:8" s="1284" customFormat="1" ht="15" x14ac:dyDescent="0.25">
      <c r="H376" s="1200"/>
    </row>
    <row r="377" spans="1:8" s="1284" customFormat="1" ht="15" x14ac:dyDescent="0.25"/>
    <row r="378" spans="1:8" s="1273" customFormat="1" ht="16.5" customHeight="1" thickBot="1" x14ac:dyDescent="0.3">
      <c r="B378" s="1223" t="s">
        <v>4619</v>
      </c>
      <c r="C378" s="1274"/>
      <c r="D378" s="1274"/>
      <c r="E378" s="1274"/>
      <c r="F378" s="1274"/>
      <c r="G378" s="1274"/>
    </row>
    <row r="379" spans="1:8" s="1273" customFormat="1" ht="30" x14ac:dyDescent="0.25">
      <c r="C379" s="1275" t="s">
        <v>4537</v>
      </c>
      <c r="D379" s="1275" t="s">
        <v>4538</v>
      </c>
      <c r="E379" s="1275" t="s">
        <v>4604</v>
      </c>
      <c r="F379" s="1275" t="s">
        <v>4534</v>
      </c>
      <c r="G379" s="1275" t="s">
        <v>4540</v>
      </c>
    </row>
    <row r="380" spans="1:8" s="1273" customFormat="1" ht="15" x14ac:dyDescent="0.25">
      <c r="C380" s="1276" t="s">
        <v>4609</v>
      </c>
      <c r="D380" s="1277">
        <v>600</v>
      </c>
      <c r="E380" s="1278">
        <v>1</v>
      </c>
      <c r="F380" s="1278" t="s">
        <v>4620</v>
      </c>
      <c r="G380" s="1279">
        <f>D380*E380</f>
        <v>600</v>
      </c>
    </row>
    <row r="381" spans="1:8" s="1273" customFormat="1" ht="15" x14ac:dyDescent="0.25">
      <c r="C381" s="1280" t="s">
        <v>4621</v>
      </c>
      <c r="D381" s="1281">
        <v>500</v>
      </c>
      <c r="E381" s="1282">
        <v>1</v>
      </c>
      <c r="F381" s="1282">
        <v>10</v>
      </c>
      <c r="G381" s="1328">
        <f>D381*E381*F381</f>
        <v>5000</v>
      </c>
    </row>
    <row r="382" spans="1:8" s="1273" customFormat="1" ht="15" x14ac:dyDescent="0.25">
      <c r="C382" s="1329" t="s">
        <v>4622</v>
      </c>
      <c r="D382" s="1330">
        <f>199*0.8185</f>
        <v>162.88149999999999</v>
      </c>
      <c r="E382" s="1331">
        <v>1</v>
      </c>
      <c r="F382" s="1331">
        <v>6</v>
      </c>
      <c r="G382" s="1328">
        <f>D382*E382*F382</f>
        <v>977.28899999999999</v>
      </c>
    </row>
    <row r="383" spans="1:8" s="1284" customFormat="1" ht="15" x14ac:dyDescent="0.25">
      <c r="B383" s="1223" t="s">
        <v>4544</v>
      </c>
      <c r="C383" s="1223"/>
      <c r="D383" s="1223"/>
      <c r="E383" s="1223"/>
      <c r="F383" s="1223"/>
      <c r="G383" s="1285">
        <f>SUM(G380:G382)</f>
        <v>6577.2889999999998</v>
      </c>
      <c r="H383" s="1273"/>
    </row>
    <row r="384" spans="1:8" s="1200" customFormat="1" ht="15" x14ac:dyDescent="0.25"/>
    <row r="385" spans="2:8" s="1273" customFormat="1" ht="16.5" customHeight="1" thickBot="1" x14ac:dyDescent="0.3">
      <c r="B385" s="1223" t="s">
        <v>4623</v>
      </c>
      <c r="C385" s="1274"/>
      <c r="D385" s="1274"/>
      <c r="E385" s="1274"/>
      <c r="F385" s="1274"/>
      <c r="G385" s="1274"/>
    </row>
    <row r="386" spans="2:8" s="1273" customFormat="1" ht="30" x14ac:dyDescent="0.25">
      <c r="C386" s="1275" t="s">
        <v>4537</v>
      </c>
      <c r="D386" s="1275" t="s">
        <v>4538</v>
      </c>
      <c r="E386" s="1275" t="s">
        <v>4604</v>
      </c>
      <c r="F386" s="1275" t="s">
        <v>4534</v>
      </c>
      <c r="G386" s="1275" t="s">
        <v>4540</v>
      </c>
    </row>
    <row r="387" spans="2:8" s="1273" customFormat="1" ht="15" x14ac:dyDescent="0.25">
      <c r="C387" s="1276" t="s">
        <v>4609</v>
      </c>
      <c r="D387" s="1277">
        <v>500</v>
      </c>
      <c r="E387" s="1278">
        <v>1</v>
      </c>
      <c r="F387" s="1278" t="s">
        <v>4620</v>
      </c>
      <c r="G387" s="1279">
        <f>D387*E387</f>
        <v>500</v>
      </c>
    </row>
    <row r="388" spans="2:8" s="1273" customFormat="1" ht="15" x14ac:dyDescent="0.25">
      <c r="C388" s="1280" t="s">
        <v>4622</v>
      </c>
      <c r="D388" s="1283">
        <f>199*0.8185</f>
        <v>162.88149999999999</v>
      </c>
      <c r="E388" s="1282">
        <v>1</v>
      </c>
      <c r="F388" s="1282">
        <v>4</v>
      </c>
      <c r="G388" s="1328">
        <f>D388*E388*F388</f>
        <v>651.52599999999995</v>
      </c>
    </row>
    <row r="389" spans="2:8" s="1284" customFormat="1" ht="15" x14ac:dyDescent="0.25">
      <c r="C389" s="1223" t="s">
        <v>4544</v>
      </c>
      <c r="D389" s="1223"/>
      <c r="E389" s="1223"/>
      <c r="F389" s="1223"/>
      <c r="G389" s="1285">
        <f>SUM(G387:G388)</f>
        <v>1151.5259999999998</v>
      </c>
      <c r="H389" s="1273"/>
    </row>
    <row r="390" spans="2:8" s="1200" customFormat="1" ht="15" x14ac:dyDescent="0.25"/>
    <row r="391" spans="2:8" s="1200" customFormat="1" ht="15" x14ac:dyDescent="0.25"/>
    <row r="392" spans="2:8" s="1200" customFormat="1" ht="15" x14ac:dyDescent="0.25">
      <c r="B392" s="1223"/>
      <c r="C392" s="1223" t="s">
        <v>4624</v>
      </c>
      <c r="D392" s="1223"/>
      <c r="E392" s="1223"/>
      <c r="F392" s="1223"/>
      <c r="G392" s="1223"/>
    </row>
    <row r="393" spans="2:8" s="1200" customFormat="1" ht="30" x14ac:dyDescent="0.25">
      <c r="C393" s="1332" t="s">
        <v>4625</v>
      </c>
      <c r="D393" s="1332" t="s">
        <v>4626</v>
      </c>
      <c r="E393" s="1332" t="s">
        <v>4491</v>
      </c>
      <c r="F393" s="1332" t="s">
        <v>4627</v>
      </c>
    </row>
    <row r="394" spans="2:8" s="1200" customFormat="1" ht="15" x14ac:dyDescent="0.25">
      <c r="C394" s="1333" t="s">
        <v>4628</v>
      </c>
      <c r="D394" s="1334">
        <f>120*1.05</f>
        <v>126</v>
      </c>
      <c r="E394" s="1335">
        <v>30</v>
      </c>
      <c r="F394" s="1336">
        <f>D394*E394</f>
        <v>3780</v>
      </c>
    </row>
    <row r="395" spans="2:8" s="1200" customFormat="1" ht="15" x14ac:dyDescent="0.25">
      <c r="C395" s="1333" t="s">
        <v>4629</v>
      </c>
      <c r="D395" s="1334">
        <v>800</v>
      </c>
      <c r="E395" s="1335">
        <v>1</v>
      </c>
      <c r="F395" s="1336">
        <f t="shared" ref="F395:F402" si="31">D395*E395</f>
        <v>800</v>
      </c>
    </row>
    <row r="396" spans="2:8" s="1200" customFormat="1" ht="15" x14ac:dyDescent="0.25">
      <c r="C396" s="1333" t="s">
        <v>4630</v>
      </c>
      <c r="D396" s="1334">
        <v>3000</v>
      </c>
      <c r="E396" s="1335">
        <v>1</v>
      </c>
      <c r="F396" s="1336">
        <f t="shared" si="31"/>
        <v>3000</v>
      </c>
    </row>
    <row r="397" spans="2:8" s="1200" customFormat="1" ht="15" x14ac:dyDescent="0.25">
      <c r="C397" s="1333" t="s">
        <v>4631</v>
      </c>
      <c r="D397" s="1334">
        <v>8</v>
      </c>
      <c r="E397" s="1335">
        <v>700</v>
      </c>
      <c r="F397" s="1336">
        <f t="shared" si="31"/>
        <v>5600</v>
      </c>
    </row>
    <row r="398" spans="2:8" s="1200" customFormat="1" ht="15" x14ac:dyDescent="0.25">
      <c r="C398" s="1337" t="s">
        <v>4632</v>
      </c>
      <c r="D398" s="1335">
        <v>4</v>
      </c>
      <c r="E398" s="1335">
        <f>E397</f>
        <v>700</v>
      </c>
      <c r="F398" s="1338">
        <f t="shared" si="31"/>
        <v>2800</v>
      </c>
    </row>
    <row r="399" spans="2:8" s="1200" customFormat="1" ht="24" x14ac:dyDescent="0.25">
      <c r="C399" s="1339" t="s">
        <v>4633</v>
      </c>
      <c r="D399" s="1340">
        <f>G229+G230+G231+G232</f>
        <v>12.53</v>
      </c>
      <c r="E399" s="1335">
        <f>E398</f>
        <v>700</v>
      </c>
      <c r="F399" s="1338">
        <f t="shared" si="31"/>
        <v>8771</v>
      </c>
    </row>
    <row r="400" spans="2:8" s="1200" customFormat="1" ht="15" x14ac:dyDescent="0.25">
      <c r="C400" s="1333" t="s">
        <v>4634</v>
      </c>
      <c r="D400" s="1334">
        <v>10</v>
      </c>
      <c r="E400" s="1335">
        <f>E399</f>
        <v>700</v>
      </c>
      <c r="F400" s="1336">
        <f t="shared" si="31"/>
        <v>7000</v>
      </c>
    </row>
    <row r="401" spans="2:7" s="1200" customFormat="1" ht="24" x14ac:dyDescent="0.25">
      <c r="C401" s="1339" t="s">
        <v>4635</v>
      </c>
      <c r="D401" s="1334">
        <f>60*1.05</f>
        <v>63</v>
      </c>
      <c r="E401" s="1335">
        <v>40</v>
      </c>
      <c r="F401" s="1336">
        <f t="shared" si="31"/>
        <v>2520</v>
      </c>
    </row>
    <row r="402" spans="2:7" s="1200" customFormat="1" ht="15" x14ac:dyDescent="0.25">
      <c r="C402" s="1339" t="s">
        <v>4636</v>
      </c>
      <c r="D402" s="1334">
        <v>50</v>
      </c>
      <c r="E402" s="1335">
        <f>5*6</f>
        <v>30</v>
      </c>
      <c r="F402" s="1336">
        <f t="shared" si="31"/>
        <v>1500</v>
      </c>
    </row>
    <row r="403" spans="2:7" s="1200" customFormat="1" ht="15" x14ac:dyDescent="0.25">
      <c r="C403" s="1223" t="s">
        <v>4637</v>
      </c>
      <c r="D403" s="1223"/>
      <c r="E403" s="1223"/>
      <c r="F403" s="1223">
        <f>SUM(F394:F402)</f>
        <v>35771</v>
      </c>
    </row>
    <row r="404" spans="2:7" s="1200" customFormat="1" ht="15" x14ac:dyDescent="0.25"/>
    <row r="405" spans="2:7" s="1200" customFormat="1" ht="15" x14ac:dyDescent="0.25">
      <c r="B405" s="1223"/>
      <c r="C405" s="1223" t="s">
        <v>4638</v>
      </c>
      <c r="D405" s="1223"/>
      <c r="E405" s="1223"/>
      <c r="F405" s="1223"/>
      <c r="G405" s="1223"/>
    </row>
    <row r="406" spans="2:7" s="1200" customFormat="1" ht="30" x14ac:dyDescent="0.25">
      <c r="C406" s="1332" t="s">
        <v>4625</v>
      </c>
      <c r="D406" s="1332" t="s">
        <v>4626</v>
      </c>
      <c r="E406" s="1332" t="s">
        <v>4491</v>
      </c>
      <c r="F406" s="1332" t="s">
        <v>4627</v>
      </c>
    </row>
    <row r="407" spans="2:7" s="1200" customFormat="1" ht="15" x14ac:dyDescent="0.25">
      <c r="C407" s="1333" t="s">
        <v>4628</v>
      </c>
      <c r="D407" s="1334">
        <f>60*1.05</f>
        <v>63</v>
      </c>
      <c r="E407" s="1335">
        <v>15</v>
      </c>
      <c r="F407" s="1336">
        <f>D407*E407</f>
        <v>945</v>
      </c>
    </row>
    <row r="408" spans="2:7" s="1200" customFormat="1" ht="15" x14ac:dyDescent="0.25">
      <c r="C408" s="1333" t="s">
        <v>4629</v>
      </c>
      <c r="D408" s="1334">
        <v>500</v>
      </c>
      <c r="E408" s="1335">
        <v>1</v>
      </c>
      <c r="F408" s="1336">
        <f t="shared" ref="F408:F413" si="32">D408*E408</f>
        <v>500</v>
      </c>
    </row>
    <row r="409" spans="2:7" s="1200" customFormat="1" ht="15" x14ac:dyDescent="0.25">
      <c r="C409" s="1333" t="s">
        <v>4630</v>
      </c>
      <c r="D409" s="1334">
        <v>3000</v>
      </c>
      <c r="E409" s="1335">
        <v>1</v>
      </c>
      <c r="F409" s="1336">
        <f t="shared" si="32"/>
        <v>3000</v>
      </c>
    </row>
    <row r="410" spans="2:7" s="1200" customFormat="1" ht="15" x14ac:dyDescent="0.25">
      <c r="C410" s="1333" t="s">
        <v>4631</v>
      </c>
      <c r="D410" s="1334">
        <v>1000</v>
      </c>
      <c r="E410" s="1335">
        <v>3</v>
      </c>
      <c r="F410" s="1336">
        <f t="shared" si="32"/>
        <v>3000</v>
      </c>
    </row>
    <row r="411" spans="2:7" s="1200" customFormat="1" ht="15" x14ac:dyDescent="0.25">
      <c r="C411" s="1333" t="s">
        <v>4634</v>
      </c>
      <c r="D411" s="1334">
        <v>500</v>
      </c>
      <c r="E411" s="1335">
        <v>3</v>
      </c>
      <c r="F411" s="1336">
        <f t="shared" si="32"/>
        <v>1500</v>
      </c>
    </row>
    <row r="412" spans="2:7" s="1200" customFormat="1" ht="24" x14ac:dyDescent="0.25">
      <c r="C412" s="1339" t="s">
        <v>4635</v>
      </c>
      <c r="D412" s="1334">
        <f>60*1.05</f>
        <v>63</v>
      </c>
      <c r="E412" s="1335">
        <v>20</v>
      </c>
      <c r="F412" s="1336">
        <f t="shared" si="32"/>
        <v>1260</v>
      </c>
    </row>
    <row r="413" spans="2:7" s="1200" customFormat="1" ht="15" x14ac:dyDescent="0.25">
      <c r="C413" s="1339" t="s">
        <v>4636</v>
      </c>
      <c r="D413" s="1334">
        <v>50</v>
      </c>
      <c r="E413" s="1335">
        <v>3</v>
      </c>
      <c r="F413" s="1336">
        <f t="shared" si="32"/>
        <v>150</v>
      </c>
    </row>
    <row r="414" spans="2:7" s="1200" customFormat="1" ht="15" x14ac:dyDescent="0.25">
      <c r="C414" s="1223" t="s">
        <v>4637</v>
      </c>
      <c r="D414" s="1223"/>
      <c r="E414" s="1223"/>
      <c r="F414" s="1223">
        <f>SUM(F407:F413)</f>
        <v>10355</v>
      </c>
    </row>
    <row r="415" spans="2:7" s="1200" customFormat="1" ht="15" x14ac:dyDescent="0.25"/>
    <row r="416" spans="2:7" s="1273" customFormat="1" ht="16.5" customHeight="1" thickBot="1" x14ac:dyDescent="0.3">
      <c r="B416" s="1223" t="s">
        <v>4378</v>
      </c>
      <c r="C416" s="1274"/>
      <c r="D416" s="1274"/>
      <c r="E416" s="1274"/>
      <c r="F416" s="1274"/>
      <c r="G416" s="1274"/>
    </row>
    <row r="417" spans="2:8" s="1273" customFormat="1" ht="45" x14ac:dyDescent="0.25">
      <c r="C417" s="1332" t="s">
        <v>4537</v>
      </c>
      <c r="D417" s="1332" t="s">
        <v>4538</v>
      </c>
      <c r="E417" s="1332" t="s">
        <v>4604</v>
      </c>
      <c r="F417" s="1332" t="s">
        <v>4639</v>
      </c>
      <c r="G417" s="1332" t="s">
        <v>4540</v>
      </c>
    </row>
    <row r="418" spans="2:8" s="1273" customFormat="1" ht="15" x14ac:dyDescent="0.25">
      <c r="C418" s="1329" t="s">
        <v>4640</v>
      </c>
      <c r="D418" s="1341">
        <v>500</v>
      </c>
      <c r="E418" s="1331">
        <v>1</v>
      </c>
      <c r="F418" s="1331">
        <v>5</v>
      </c>
      <c r="G418" s="1328">
        <f>D418*E418*F418</f>
        <v>2500</v>
      </c>
    </row>
    <row r="419" spans="2:8" s="1273" customFormat="1" ht="15" x14ac:dyDescent="0.25">
      <c r="C419" s="1276" t="s">
        <v>4641</v>
      </c>
      <c r="D419" s="1277">
        <v>200</v>
      </c>
      <c r="E419" s="1278">
        <v>1</v>
      </c>
      <c r="F419" s="1278">
        <v>10</v>
      </c>
      <c r="G419" s="1328">
        <f>D419*E419*F419</f>
        <v>2000</v>
      </c>
    </row>
    <row r="420" spans="2:8" s="1273" customFormat="1" ht="15" x14ac:dyDescent="0.25">
      <c r="C420" s="1329" t="s">
        <v>4642</v>
      </c>
      <c r="D420" s="1341">
        <v>10</v>
      </c>
      <c r="E420" s="1331">
        <v>1</v>
      </c>
      <c r="F420" s="1331">
        <v>100</v>
      </c>
      <c r="G420" s="1328">
        <f>D420*E420*F420</f>
        <v>1000</v>
      </c>
    </row>
    <row r="421" spans="2:8" s="1273" customFormat="1" ht="15" x14ac:dyDescent="0.25">
      <c r="C421" s="1329" t="s">
        <v>4643</v>
      </c>
      <c r="D421" s="1341">
        <v>5</v>
      </c>
      <c r="E421" s="1331">
        <v>1</v>
      </c>
      <c r="F421" s="1331">
        <v>100</v>
      </c>
      <c r="G421" s="1328">
        <f>D421*E421*F421</f>
        <v>500</v>
      </c>
    </row>
    <row r="422" spans="2:8" s="1200" customFormat="1" ht="15" x14ac:dyDescent="0.25">
      <c r="C422" s="1329" t="s">
        <v>4635</v>
      </c>
      <c r="D422" s="1341">
        <v>500</v>
      </c>
      <c r="E422" s="1331">
        <v>1</v>
      </c>
      <c r="F422" s="1331">
        <v>20</v>
      </c>
      <c r="G422" s="1328">
        <f>D422*E422*F422</f>
        <v>10000</v>
      </c>
    </row>
    <row r="423" spans="2:8" s="1284" customFormat="1" ht="15" x14ac:dyDescent="0.25">
      <c r="B423" s="1223" t="s">
        <v>4544</v>
      </c>
      <c r="C423" s="1223"/>
      <c r="D423" s="1223"/>
      <c r="E423" s="1223"/>
      <c r="F423" s="1223"/>
      <c r="G423" s="1285">
        <f>SUM(G418:G422)</f>
        <v>16000</v>
      </c>
      <c r="H423" s="1273"/>
    </row>
    <row r="424" spans="2:8" s="1200" customFormat="1" ht="15" x14ac:dyDescent="0.25"/>
    <row r="425" spans="2:8" s="1273" customFormat="1" ht="16.5" customHeight="1" thickBot="1" x14ac:dyDescent="0.3">
      <c r="B425" s="1223" t="s">
        <v>4644</v>
      </c>
      <c r="C425" s="1274"/>
      <c r="D425" s="1274"/>
      <c r="E425" s="1274"/>
      <c r="F425" s="1274"/>
      <c r="G425" s="1274"/>
    </row>
    <row r="426" spans="2:8" s="1273" customFormat="1" ht="45" x14ac:dyDescent="0.25">
      <c r="C426" s="1332" t="s">
        <v>4537</v>
      </c>
      <c r="D426" s="1332" t="s">
        <v>4538</v>
      </c>
      <c r="E426" s="1332" t="s">
        <v>4604</v>
      </c>
      <c r="F426" s="1332" t="s">
        <v>4639</v>
      </c>
      <c r="G426" s="1332" t="s">
        <v>4540</v>
      </c>
    </row>
    <row r="427" spans="2:8" s="1273" customFormat="1" ht="15" x14ac:dyDescent="0.25">
      <c r="C427" s="1329" t="s">
        <v>4640</v>
      </c>
      <c r="D427" s="1341">
        <v>500</v>
      </c>
      <c r="E427" s="1331">
        <v>1</v>
      </c>
      <c r="F427" s="1331">
        <v>10</v>
      </c>
      <c r="G427" s="1328">
        <f>D427*E427*F427</f>
        <v>5000</v>
      </c>
    </row>
    <row r="428" spans="2:8" s="1273" customFormat="1" ht="15" x14ac:dyDescent="0.25">
      <c r="C428" s="1276" t="s">
        <v>4641</v>
      </c>
      <c r="D428" s="1277">
        <v>200</v>
      </c>
      <c r="E428" s="1278">
        <v>1</v>
      </c>
      <c r="F428" s="1278">
        <v>10</v>
      </c>
      <c r="G428" s="1328">
        <f>D428*E428*F428</f>
        <v>2000</v>
      </c>
    </row>
    <row r="429" spans="2:8" s="1273" customFormat="1" ht="15" x14ac:dyDescent="0.25">
      <c r="C429" s="1329" t="s">
        <v>4642</v>
      </c>
      <c r="D429" s="1341">
        <v>10</v>
      </c>
      <c r="E429" s="1331">
        <v>1</v>
      </c>
      <c r="F429" s="1331">
        <v>200</v>
      </c>
      <c r="G429" s="1328">
        <f>D429*E429*F429</f>
        <v>2000</v>
      </c>
    </row>
    <row r="430" spans="2:8" s="1273" customFormat="1" ht="15" x14ac:dyDescent="0.25">
      <c r="C430" s="1329" t="s">
        <v>4643</v>
      </c>
      <c r="D430" s="1341">
        <v>5</v>
      </c>
      <c r="E430" s="1331">
        <v>1</v>
      </c>
      <c r="F430" s="1331">
        <v>200</v>
      </c>
      <c r="G430" s="1328">
        <f>D430*E430*F430</f>
        <v>1000</v>
      </c>
    </row>
    <row r="431" spans="2:8" s="1200" customFormat="1" ht="15" x14ac:dyDescent="0.25">
      <c r="C431" s="1329" t="s">
        <v>4635</v>
      </c>
      <c r="D431" s="1341">
        <v>500</v>
      </c>
      <c r="E431" s="1331">
        <v>1</v>
      </c>
      <c r="F431" s="1331">
        <v>20</v>
      </c>
      <c r="G431" s="1328">
        <f>D431*E431*F431</f>
        <v>10000</v>
      </c>
    </row>
    <row r="432" spans="2:8" s="1284" customFormat="1" ht="15" x14ac:dyDescent="0.25">
      <c r="B432" s="1223" t="s">
        <v>4544</v>
      </c>
      <c r="C432" s="1223"/>
      <c r="D432" s="1223"/>
      <c r="E432" s="1223"/>
      <c r="F432" s="1223"/>
      <c r="G432" s="1285">
        <f>SUM(G427:G431)</f>
        <v>20000</v>
      </c>
      <c r="H432" s="1273"/>
    </row>
    <row r="433" spans="2:8" s="1200" customFormat="1" ht="15" x14ac:dyDescent="0.25"/>
    <row r="434" spans="2:8" s="1200" customFormat="1" ht="15" x14ac:dyDescent="0.25"/>
    <row r="435" spans="2:8" s="1273" customFormat="1" ht="16.5" customHeight="1" thickBot="1" x14ac:dyDescent="0.3">
      <c r="B435" s="1223" t="s">
        <v>4645</v>
      </c>
      <c r="C435" s="1274"/>
      <c r="D435" s="1274"/>
      <c r="E435" s="1274"/>
      <c r="F435" s="1274"/>
      <c r="G435" s="1274"/>
    </row>
    <row r="436" spans="2:8" s="1273" customFormat="1" ht="30" x14ac:dyDescent="0.25">
      <c r="C436" s="1332" t="s">
        <v>4537</v>
      </c>
      <c r="D436" s="1332" t="s">
        <v>4538</v>
      </c>
      <c r="E436" s="1332" t="s">
        <v>4604</v>
      </c>
      <c r="F436" s="1332" t="s">
        <v>4534</v>
      </c>
      <c r="G436" s="1332" t="s">
        <v>4540</v>
      </c>
    </row>
    <row r="437" spans="2:8" s="1273" customFormat="1" ht="15" x14ac:dyDescent="0.25">
      <c r="C437" s="1276" t="s">
        <v>4609</v>
      </c>
      <c r="D437" s="1277">
        <v>500</v>
      </c>
      <c r="E437" s="1278">
        <v>1</v>
      </c>
      <c r="F437" s="1278" t="s">
        <v>4620</v>
      </c>
      <c r="G437" s="1279">
        <f>D437*E437</f>
        <v>500</v>
      </c>
    </row>
    <row r="438" spans="2:8" s="1273" customFormat="1" ht="15" x14ac:dyDescent="0.25">
      <c r="C438" s="1329" t="s">
        <v>4622</v>
      </c>
      <c r="D438" s="1330">
        <f>199*0.8185-7.7</f>
        <v>155.1815</v>
      </c>
      <c r="E438" s="1331">
        <v>1</v>
      </c>
      <c r="F438" s="1331">
        <v>5</v>
      </c>
      <c r="G438" s="1328">
        <f>D438*E438*F438</f>
        <v>775.90750000000003</v>
      </c>
    </row>
    <row r="439" spans="2:8" s="1273" customFormat="1" ht="15" x14ac:dyDescent="0.25">
      <c r="C439" s="1329" t="s">
        <v>4646</v>
      </c>
      <c r="D439" s="1330">
        <v>800</v>
      </c>
      <c r="E439" s="1331">
        <v>1</v>
      </c>
      <c r="F439" s="1331">
        <v>1</v>
      </c>
      <c r="G439" s="1328">
        <f>D439*E439*F439</f>
        <v>800</v>
      </c>
    </row>
    <row r="440" spans="2:8" s="1284" customFormat="1" ht="15" x14ac:dyDescent="0.25">
      <c r="C440" s="1223" t="s">
        <v>4544</v>
      </c>
      <c r="D440" s="1223"/>
      <c r="E440" s="1223"/>
      <c r="F440" s="1223"/>
      <c r="G440" s="1285">
        <f>SUM(G437:G439)</f>
        <v>2075.9075000000003</v>
      </c>
      <c r="H440" s="1273"/>
    </row>
    <row r="441" spans="2:8" s="1200" customFormat="1" ht="15" x14ac:dyDescent="0.25"/>
    <row r="442" spans="2:8" s="1200" customFormat="1" ht="15" x14ac:dyDescent="0.25">
      <c r="B442" s="1223" t="s">
        <v>4647</v>
      </c>
      <c r="C442" s="1223"/>
      <c r="D442" s="1223"/>
      <c r="E442" s="1223"/>
      <c r="F442" s="1223"/>
      <c r="G442" s="1223"/>
    </row>
    <row r="443" spans="2:8" s="1200" customFormat="1" ht="45" x14ac:dyDescent="0.25">
      <c r="B443" s="1242"/>
      <c r="C443" s="1332" t="s">
        <v>2499</v>
      </c>
      <c r="D443" s="1332" t="s">
        <v>4490</v>
      </c>
      <c r="E443" s="1332" t="s">
        <v>4583</v>
      </c>
      <c r="F443" s="1332" t="s">
        <v>4648</v>
      </c>
      <c r="G443" s="1332" t="s">
        <v>4649</v>
      </c>
    </row>
    <row r="444" spans="2:8" s="1200" customFormat="1" ht="30" x14ac:dyDescent="0.25">
      <c r="B444" s="1242"/>
      <c r="C444" s="1342" t="s">
        <v>4650</v>
      </c>
      <c r="D444" s="1342"/>
      <c r="E444" s="1343"/>
      <c r="F444" s="1343"/>
      <c r="G444" s="1343"/>
    </row>
    <row r="445" spans="2:8" s="1200" customFormat="1" ht="30" x14ac:dyDescent="0.25">
      <c r="B445" s="1242"/>
      <c r="C445" s="1342" t="s">
        <v>4651</v>
      </c>
      <c r="D445" s="1342" t="s">
        <v>4652</v>
      </c>
      <c r="E445" s="1344">
        <v>56</v>
      </c>
      <c r="F445" s="1345">
        <v>31</v>
      </c>
      <c r="G445" s="1346">
        <f t="shared" ref="G445:G450" si="33">E445*F445</f>
        <v>1736</v>
      </c>
    </row>
    <row r="446" spans="2:8" s="1200" customFormat="1" ht="30" x14ac:dyDescent="0.25">
      <c r="B446" s="1242"/>
      <c r="C446" s="1342" t="s">
        <v>4653</v>
      </c>
      <c r="D446" s="1342" t="s">
        <v>4652</v>
      </c>
      <c r="E446" s="1344">
        <v>112</v>
      </c>
      <c r="F446" s="1345">
        <v>5</v>
      </c>
      <c r="G446" s="1346">
        <f t="shared" si="33"/>
        <v>560</v>
      </c>
    </row>
    <row r="447" spans="2:8" s="1200" customFormat="1" ht="30" x14ac:dyDescent="0.25">
      <c r="B447" s="1242"/>
      <c r="C447" s="1342" t="s">
        <v>4654</v>
      </c>
      <c r="D447" s="1342" t="s">
        <v>4224</v>
      </c>
      <c r="E447" s="1344">
        <v>4</v>
      </c>
      <c r="F447" s="1345">
        <v>200</v>
      </c>
      <c r="G447" s="1346">
        <f t="shared" si="33"/>
        <v>800</v>
      </c>
    </row>
    <row r="448" spans="2:8" s="1200" customFormat="1" ht="15" x14ac:dyDescent="0.25">
      <c r="B448" s="1242"/>
      <c r="C448" s="1342" t="s">
        <v>4655</v>
      </c>
      <c r="D448" s="1342" t="s">
        <v>4652</v>
      </c>
      <c r="E448" s="1344">
        <v>56</v>
      </c>
      <c r="F448" s="1345">
        <v>11</v>
      </c>
      <c r="G448" s="1346">
        <f t="shared" si="33"/>
        <v>616</v>
      </c>
    </row>
    <row r="449" spans="2:7" s="1200" customFormat="1" ht="15" x14ac:dyDescent="0.25">
      <c r="B449" s="1242"/>
      <c r="C449" s="1342" t="s">
        <v>4656</v>
      </c>
      <c r="D449" s="1342" t="s">
        <v>4657</v>
      </c>
      <c r="E449" s="1344">
        <v>1000</v>
      </c>
      <c r="F449" s="1345">
        <v>0.2</v>
      </c>
      <c r="G449" s="1346">
        <f t="shared" si="33"/>
        <v>200</v>
      </c>
    </row>
    <row r="450" spans="2:7" s="1200" customFormat="1" ht="30" x14ac:dyDescent="0.25">
      <c r="B450" s="1242"/>
      <c r="C450" s="1342" t="s">
        <v>4658</v>
      </c>
      <c r="D450" s="1342" t="s">
        <v>4657</v>
      </c>
      <c r="E450" s="1344">
        <v>1000</v>
      </c>
      <c r="F450" s="1345">
        <v>0.06</v>
      </c>
      <c r="G450" s="1346">
        <f t="shared" si="33"/>
        <v>60</v>
      </c>
    </row>
    <row r="451" spans="2:7" s="1200" customFormat="1" ht="15" x14ac:dyDescent="0.25">
      <c r="B451" s="1242"/>
      <c r="C451" s="1223" t="s">
        <v>4659</v>
      </c>
      <c r="D451" s="1223"/>
      <c r="E451" s="1223">
        <v>1000</v>
      </c>
      <c r="F451" s="1223"/>
      <c r="G451" s="1223">
        <f>SUM(G445:G450)</f>
        <v>3972</v>
      </c>
    </row>
    <row r="452" spans="2:7" s="1200" customFormat="1" ht="15" x14ac:dyDescent="0.25">
      <c r="B452" s="1242"/>
      <c r="C452" s="1223" t="s">
        <v>4660</v>
      </c>
      <c r="D452" s="1223"/>
      <c r="E452" s="1223"/>
      <c r="F452" s="1223"/>
      <c r="G452" s="1223">
        <f>ROUND(G451/E451,2)</f>
        <v>3.97</v>
      </c>
    </row>
    <row r="453" spans="2:7" s="1200" customFormat="1" ht="15" x14ac:dyDescent="0.25"/>
    <row r="454" spans="2:7" s="1273" customFormat="1" ht="16.5" customHeight="1" thickBot="1" x14ac:dyDescent="0.3">
      <c r="B454" s="1223">
        <f>'[1]NFM deteils'!G400</f>
        <v>0</v>
      </c>
      <c r="C454" s="1274"/>
      <c r="D454" s="1274"/>
      <c r="E454" s="1274"/>
      <c r="F454" s="1274"/>
      <c r="G454" s="1274"/>
    </row>
    <row r="455" spans="2:7" s="1273" customFormat="1" ht="30" x14ac:dyDescent="0.25">
      <c r="C455" s="1332" t="s">
        <v>4537</v>
      </c>
      <c r="D455" s="1332" t="s">
        <v>4538</v>
      </c>
      <c r="E455" s="1332" t="s">
        <v>4661</v>
      </c>
      <c r="F455" s="1332"/>
      <c r="G455" s="1332" t="s">
        <v>4540</v>
      </c>
    </row>
    <row r="456" spans="2:7" s="1273" customFormat="1" ht="15" x14ac:dyDescent="0.25">
      <c r="C456" s="1276" t="s">
        <v>4662</v>
      </c>
      <c r="D456" s="1277">
        <v>1000</v>
      </c>
      <c r="E456" s="1278">
        <v>20</v>
      </c>
      <c r="F456" s="1278"/>
      <c r="G456" s="1279">
        <f>D456*E456</f>
        <v>20000</v>
      </c>
    </row>
    <row r="457" spans="2:7" s="1273" customFormat="1" ht="15" x14ac:dyDescent="0.25">
      <c r="C457" s="1276" t="s">
        <v>4663</v>
      </c>
      <c r="D457" s="1277">
        <v>150</v>
      </c>
      <c r="E457" s="1278">
        <v>20</v>
      </c>
      <c r="F457" s="1278"/>
      <c r="G457" s="1279">
        <f t="shared" ref="G457:G468" si="34">D457*E457</f>
        <v>3000</v>
      </c>
    </row>
    <row r="458" spans="2:7" s="1273" customFormat="1" ht="15" x14ac:dyDescent="0.25">
      <c r="C458" s="1276" t="s">
        <v>4664</v>
      </c>
      <c r="D458" s="1277">
        <v>50</v>
      </c>
      <c r="E458" s="1278">
        <v>40</v>
      </c>
      <c r="F458" s="1278"/>
      <c r="G458" s="1279">
        <f t="shared" si="34"/>
        <v>2000</v>
      </c>
    </row>
    <row r="459" spans="2:7" s="1273" customFormat="1" ht="15" x14ac:dyDescent="0.25">
      <c r="C459" s="1276" t="s">
        <v>4665</v>
      </c>
      <c r="D459" s="1277">
        <v>30</v>
      </c>
      <c r="E459" s="1278">
        <v>30</v>
      </c>
      <c r="F459" s="1278"/>
      <c r="G459" s="1279">
        <f t="shared" si="34"/>
        <v>900</v>
      </c>
    </row>
    <row r="460" spans="2:7" s="1273" customFormat="1" ht="15" x14ac:dyDescent="0.25">
      <c r="C460" s="1276" t="s">
        <v>4666</v>
      </c>
      <c r="D460" s="1277">
        <v>95</v>
      </c>
      <c r="E460" s="1278">
        <v>4</v>
      </c>
      <c r="F460" s="1278"/>
      <c r="G460" s="1279">
        <f t="shared" si="34"/>
        <v>380</v>
      </c>
    </row>
    <row r="461" spans="2:7" s="1273" customFormat="1" ht="15" x14ac:dyDescent="0.25">
      <c r="C461" s="1276" t="s">
        <v>4667</v>
      </c>
      <c r="D461" s="1277">
        <v>180</v>
      </c>
      <c r="E461" s="1278">
        <v>25</v>
      </c>
      <c r="F461" s="1278"/>
      <c r="G461" s="1279">
        <f t="shared" si="34"/>
        <v>4500</v>
      </c>
    </row>
    <row r="462" spans="2:7" s="1273" customFormat="1" ht="15" x14ac:dyDescent="0.25">
      <c r="C462" s="1276" t="s">
        <v>4668</v>
      </c>
      <c r="D462" s="1277">
        <v>90</v>
      </c>
      <c r="E462" s="1278">
        <v>5</v>
      </c>
      <c r="F462" s="1278"/>
      <c r="G462" s="1279">
        <f t="shared" si="34"/>
        <v>450</v>
      </c>
    </row>
    <row r="463" spans="2:7" s="1273" customFormat="1" ht="15" x14ac:dyDescent="0.25">
      <c r="C463" s="1276" t="s">
        <v>4669</v>
      </c>
      <c r="D463" s="1277">
        <v>90</v>
      </c>
      <c r="E463" s="1278">
        <v>2</v>
      </c>
      <c r="F463" s="1278"/>
      <c r="G463" s="1279">
        <f t="shared" si="34"/>
        <v>180</v>
      </c>
    </row>
    <row r="464" spans="2:7" s="1273" customFormat="1" ht="15" x14ac:dyDescent="0.25">
      <c r="C464" s="1276" t="s">
        <v>4670</v>
      </c>
      <c r="D464" s="1277">
        <v>120</v>
      </c>
      <c r="E464" s="1278">
        <v>2</v>
      </c>
      <c r="F464" s="1278"/>
      <c r="G464" s="1279">
        <f t="shared" si="34"/>
        <v>240</v>
      </c>
    </row>
    <row r="465" spans="3:8" s="1273" customFormat="1" ht="15" x14ac:dyDescent="0.25">
      <c r="C465" s="1276" t="s">
        <v>4671</v>
      </c>
      <c r="D465" s="1277">
        <v>140</v>
      </c>
      <c r="E465" s="1278">
        <v>1</v>
      </c>
      <c r="F465" s="1278"/>
      <c r="G465" s="1279">
        <f t="shared" si="34"/>
        <v>140</v>
      </c>
    </row>
    <row r="466" spans="3:8" s="1273" customFormat="1" ht="15" x14ac:dyDescent="0.25">
      <c r="C466" s="1276" t="s">
        <v>4672</v>
      </c>
      <c r="D466" s="1277">
        <v>50</v>
      </c>
      <c r="E466" s="1278">
        <v>1</v>
      </c>
      <c r="F466" s="1278"/>
      <c r="G466" s="1279">
        <f t="shared" si="34"/>
        <v>50</v>
      </c>
    </row>
    <row r="467" spans="3:8" s="1273" customFormat="1" ht="15" x14ac:dyDescent="0.25">
      <c r="C467" s="1276" t="s">
        <v>4673</v>
      </c>
      <c r="D467" s="1277">
        <v>180</v>
      </c>
      <c r="E467" s="1278">
        <v>1</v>
      </c>
      <c r="F467" s="1278"/>
      <c r="G467" s="1279">
        <f t="shared" si="34"/>
        <v>180</v>
      </c>
    </row>
    <row r="468" spans="3:8" s="1273" customFormat="1" ht="15" x14ac:dyDescent="0.25">
      <c r="C468" s="1276" t="s">
        <v>4674</v>
      </c>
      <c r="D468" s="1277">
        <v>200</v>
      </c>
      <c r="E468" s="1278">
        <v>1</v>
      </c>
      <c r="F468" s="1278"/>
      <c r="G468" s="1279">
        <f t="shared" si="34"/>
        <v>200</v>
      </c>
    </row>
    <row r="469" spans="3:8" s="1273" customFormat="1" ht="15" x14ac:dyDescent="0.25">
      <c r="C469" s="1276" t="s">
        <v>4675</v>
      </c>
      <c r="D469" s="1277">
        <v>585</v>
      </c>
      <c r="E469" s="1278">
        <v>1</v>
      </c>
      <c r="F469" s="1278"/>
      <c r="G469" s="1279">
        <f>D469*E469</f>
        <v>585</v>
      </c>
    </row>
    <row r="470" spans="3:8" s="1273" customFormat="1" ht="15" x14ac:dyDescent="0.25">
      <c r="C470" s="1276" t="s">
        <v>4676</v>
      </c>
      <c r="D470" s="1277">
        <v>123</v>
      </c>
      <c r="E470" s="1278">
        <v>1</v>
      </c>
      <c r="F470" s="1278"/>
      <c r="G470" s="1279">
        <f>D470*E470</f>
        <v>123</v>
      </c>
    </row>
    <row r="471" spans="3:8" s="1284" customFormat="1" ht="15" x14ac:dyDescent="0.25">
      <c r="C471" s="1223"/>
      <c r="D471" s="1223"/>
      <c r="E471" s="1223"/>
      <c r="F471" s="1223"/>
      <c r="G471" s="1285">
        <f>SUM(G456:G468)</f>
        <v>32220</v>
      </c>
      <c r="H471" s="1273"/>
    </row>
  </sheetData>
  <sheetProtection insertRows="0" deleteRows="0" sort="0" autoFilter="0"/>
  <protectedRanges>
    <protectedRange sqref="E24:F25 E68:F69 E132:F133 E19:F20 F114 F139:F142 E113:E114 E89:F90 E59:F60 E137:E156 E109:F112 J197:K206 H186:I220 E14:G18 F113:G113 E61:G67 E134:G136 F137:G138 F172:G174 F143:G156 E26:G42 E70:G88 E91:G108 E115:G131 E157:G171 J207:U220 M197:U206 E21:G23 E44:G58 D43:D50 E43:F43 E175:G220 H14:K22 M14:U22 J186:U196 H23:U185" name="Range1"/>
    <protectedRange sqref="G19 G114" name="Range1_3"/>
    <protectedRange sqref="G20" name="Range1_4"/>
    <protectedRange sqref="L14:L22" name="Range1_1"/>
  </protectedRanges>
  <autoFilter ref="A13:W220"/>
  <mergeCells count="10">
    <mergeCell ref="A6:V6"/>
    <mergeCell ref="A7:V10"/>
    <mergeCell ref="A1:P1"/>
    <mergeCell ref="A2:P2"/>
    <mergeCell ref="A3:P3"/>
    <mergeCell ref="A4:P4"/>
    <mergeCell ref="Q1:W1"/>
    <mergeCell ref="Q2:W2"/>
    <mergeCell ref="Q3:W3"/>
    <mergeCell ref="Q4:W4"/>
  </mergeCells>
  <dataValidations count="2">
    <dataValidation showInputMessage="1" showErrorMessage="1" sqref="H12:I220"/>
    <dataValidation type="list" allowBlank="1" showInputMessage="1" showErrorMessage="1" sqref="A14:A220">
      <formula1>$A$16:$A$17</formula1>
    </dataValidation>
  </dataValidations>
  <pageMargins left="0.70866141732283472" right="0.70866141732283472" top="0.74803149606299213" bottom="0.74803149606299213" header="0.31496062992125984" footer="0.31496062992125984"/>
  <pageSetup paperSize="8" orientation="landscape" r:id="rId1"/>
  <headerFooter>
    <oddHeader xml:space="preserve">&amp;R27 August 2014
</oddHeader>
    <oddFooter>&amp;L&amp;F&amp;C&amp;A&amp;R&amp;P/&amp;N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75" zoomScaleNormal="75" zoomScalePageLayoutView="75" workbookViewId="0">
      <pane ySplit="1" topLeftCell="A2" activePane="bottomLeft" state="frozen"/>
      <selection activeCell="A2" sqref="A2:V5"/>
      <selection pane="bottomLeft" activeCell="D1" sqref="D1:G1048576"/>
    </sheetView>
  </sheetViews>
  <sheetFormatPr defaultColWidth="8.85546875" defaultRowHeight="14.25" x14ac:dyDescent="0.2"/>
  <cols>
    <col min="1" max="1" width="7.140625" style="151" bestFit="1" customWidth="1"/>
    <col min="2" max="2" width="10.140625" style="151" bestFit="1" customWidth="1"/>
    <col min="3" max="3" width="13.140625" style="151" bestFit="1" customWidth="1"/>
    <col min="4" max="4" width="18.28515625" style="313" customWidth="1"/>
    <col min="5" max="5" width="15" style="313" bestFit="1" customWidth="1"/>
    <col min="6" max="6" width="15.85546875" style="313" bestFit="1" customWidth="1"/>
    <col min="7" max="7" width="15.42578125" style="313" bestFit="1" customWidth="1"/>
    <col min="8" max="8" width="8.85546875" style="151"/>
    <col min="9" max="9" width="9.42578125" style="151" bestFit="1" customWidth="1"/>
    <col min="10" max="16384" width="8.85546875" style="151"/>
  </cols>
  <sheetData>
    <row r="1" spans="1:7" s="150" customFormat="1" ht="15" x14ac:dyDescent="0.25">
      <c r="A1" s="150" t="s">
        <v>1347</v>
      </c>
      <c r="B1" s="150" t="s">
        <v>1348</v>
      </c>
      <c r="C1" s="150" t="s">
        <v>598</v>
      </c>
      <c r="D1" s="309" t="s">
        <v>1349</v>
      </c>
      <c r="E1" s="309" t="s">
        <v>1350</v>
      </c>
      <c r="F1" s="309" t="s">
        <v>1351</v>
      </c>
      <c r="G1" s="309" t="s">
        <v>1352</v>
      </c>
    </row>
    <row r="2" spans="1:7" x14ac:dyDescent="0.2">
      <c r="A2" s="151">
        <v>1</v>
      </c>
      <c r="B2" s="151" t="s">
        <v>1353</v>
      </c>
      <c r="C2" s="151" t="str">
        <f ca="1">OFFSET(D2,0,LangOffset,1,1)</f>
        <v>HIV/AIDS</v>
      </c>
      <c r="D2" s="313" t="s">
        <v>1354</v>
      </c>
      <c r="E2" s="316" t="s">
        <v>1355</v>
      </c>
      <c r="F2" s="312" t="s">
        <v>1355</v>
      </c>
      <c r="G2" s="314" t="s">
        <v>1690</v>
      </c>
    </row>
    <row r="3" spans="1:7" x14ac:dyDescent="0.2">
      <c r="A3" s="151">
        <v>2</v>
      </c>
      <c r="B3" s="151" t="s">
        <v>1356</v>
      </c>
      <c r="C3" s="151" t="str">
        <f ca="1">OFFSET(D3,0,LangOffset,1,1)</f>
        <v>Tuberculosis</v>
      </c>
      <c r="D3" s="313" t="s">
        <v>68</v>
      </c>
      <c r="E3" s="313" t="s">
        <v>627</v>
      </c>
      <c r="F3" s="312" t="s">
        <v>68</v>
      </c>
      <c r="G3" s="312" t="s">
        <v>1691</v>
      </c>
    </row>
    <row r="4" spans="1:7" x14ac:dyDescent="0.2">
      <c r="A4" s="151">
        <v>3</v>
      </c>
      <c r="B4" s="151" t="s">
        <v>1357</v>
      </c>
      <c r="C4" s="151" t="str">
        <f ca="1">OFFSET(D4,0,LangOffset,1,1)</f>
        <v>Malaria</v>
      </c>
      <c r="D4" s="313" t="s">
        <v>67</v>
      </c>
      <c r="E4" s="313" t="s">
        <v>626</v>
      </c>
      <c r="F4" s="312" t="s">
        <v>67</v>
      </c>
      <c r="G4" s="312" t="s">
        <v>1747</v>
      </c>
    </row>
    <row r="5" spans="1:7" x14ac:dyDescent="0.2">
      <c r="A5" s="151">
        <v>4</v>
      </c>
      <c r="B5" s="293" t="s">
        <v>2277</v>
      </c>
      <c r="C5" s="151" t="str">
        <f ca="1">OFFSET(D5,0,LangOffset,1,1)</f>
        <v>HIV/TB</v>
      </c>
      <c r="D5" s="311" t="s">
        <v>2278</v>
      </c>
      <c r="E5" s="311" t="s">
        <v>2279</v>
      </c>
      <c r="F5" s="314" t="s">
        <v>2279</v>
      </c>
      <c r="G5" s="314" t="s">
        <v>2280</v>
      </c>
    </row>
    <row r="6" spans="1:7" x14ac:dyDescent="0.2">
      <c r="A6" s="151">
        <v>6</v>
      </c>
      <c r="B6" s="151" t="s">
        <v>1358</v>
      </c>
      <c r="C6" s="151" t="str">
        <f ca="1">OFFSET(D6,0,LangOffset,1,1)</f>
        <v>HSS</v>
      </c>
      <c r="D6" s="313" t="s">
        <v>807</v>
      </c>
      <c r="E6" s="313" t="s">
        <v>808</v>
      </c>
      <c r="F6" s="312" t="s">
        <v>809</v>
      </c>
      <c r="G6" s="312" t="s">
        <v>1692</v>
      </c>
    </row>
    <row r="7" spans="1:7" x14ac:dyDescent="0.2">
      <c r="G7" s="312"/>
    </row>
    <row r="8" spans="1:7" x14ac:dyDescent="0.2">
      <c r="G8" s="312"/>
    </row>
    <row r="9" spans="1:7" x14ac:dyDescent="0.2">
      <c r="G9" s="312"/>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7"/>
  <sheetViews>
    <sheetView zoomScale="75" zoomScaleNormal="75" zoomScalePageLayoutView="75" workbookViewId="0">
      <pane ySplit="1" topLeftCell="A2" activePane="bottomLeft" state="frozen"/>
      <selection activeCell="B2" sqref="B2"/>
      <selection pane="bottomLeft" activeCell="D28" sqref="D28"/>
    </sheetView>
  </sheetViews>
  <sheetFormatPr defaultColWidth="8.85546875" defaultRowHeight="14.25" x14ac:dyDescent="0.2"/>
  <cols>
    <col min="1" max="1" width="10.140625" style="151" bestFit="1" customWidth="1"/>
    <col min="2" max="2" width="7.28515625" style="151" bestFit="1" customWidth="1"/>
    <col min="3" max="3" width="20.7109375" style="151" customWidth="1"/>
    <col min="4" max="4" width="87.28515625" style="313" customWidth="1"/>
    <col min="5" max="5" width="21.85546875" style="313" customWidth="1"/>
    <col min="6" max="6" width="18.28515625" style="313" customWidth="1"/>
    <col min="7" max="7" width="11.28515625" style="315" bestFit="1" customWidth="1"/>
    <col min="8" max="8" width="10.85546875" style="308" bestFit="1" customWidth="1"/>
    <col min="11" max="16384" width="8.85546875" style="151"/>
  </cols>
  <sheetData>
    <row r="1" spans="1:9" s="150" customFormat="1" ht="15" x14ac:dyDescent="0.25">
      <c r="A1" s="150" t="s">
        <v>1348</v>
      </c>
      <c r="B1" s="150" t="s">
        <v>1359</v>
      </c>
      <c r="C1" s="150" t="s">
        <v>598</v>
      </c>
      <c r="D1" s="309" t="s">
        <v>1360</v>
      </c>
      <c r="E1" s="309" t="s">
        <v>1361</v>
      </c>
      <c r="F1" s="309" t="s">
        <v>1362</v>
      </c>
      <c r="G1" s="310" t="s">
        <v>1363</v>
      </c>
      <c r="H1" s="307" t="s">
        <v>2514</v>
      </c>
      <c r="I1" s="150" t="s">
        <v>3368</v>
      </c>
    </row>
    <row r="2" spans="1:9" x14ac:dyDescent="0.2">
      <c r="A2" s="464" t="s">
        <v>2432</v>
      </c>
      <c r="B2" s="461">
        <v>3</v>
      </c>
      <c r="C2" s="461" t="str">
        <f t="shared" ref="C2:C27" ca="1" si="0">OFFSET(D2,0,LangOffset,1,1)</f>
        <v>Prevention programs for general population</v>
      </c>
      <c r="D2" s="462" t="s">
        <v>3306</v>
      </c>
      <c r="E2" s="471" t="s">
        <v>1799</v>
      </c>
      <c r="F2" s="471" t="s">
        <v>1528</v>
      </c>
      <c r="G2" s="471" t="s">
        <v>3588</v>
      </c>
      <c r="H2" s="469">
        <v>1</v>
      </c>
      <c r="I2" s="3" t="s">
        <v>3369</v>
      </c>
    </row>
    <row r="3" spans="1:9" x14ac:dyDescent="0.2">
      <c r="A3" s="464" t="s">
        <v>2432</v>
      </c>
      <c r="B3" s="461">
        <v>7</v>
      </c>
      <c r="C3" s="461" t="str">
        <f t="shared" ca="1" si="0"/>
        <v>Prevention programs for MSM and TGs</v>
      </c>
      <c r="D3" s="462" t="s">
        <v>3307</v>
      </c>
      <c r="E3" s="471" t="s">
        <v>1800</v>
      </c>
      <c r="F3" s="471" t="s">
        <v>1529</v>
      </c>
      <c r="G3" s="471" t="s">
        <v>3589</v>
      </c>
      <c r="H3" s="469">
        <v>1</v>
      </c>
      <c r="I3" s="3" t="s">
        <v>3370</v>
      </c>
    </row>
    <row r="4" spans="1:9" x14ac:dyDescent="0.2">
      <c r="A4" s="464" t="s">
        <v>2432</v>
      </c>
      <c r="B4" s="461">
        <v>9</v>
      </c>
      <c r="C4" s="461" t="str">
        <f t="shared" ca="1" si="0"/>
        <v>Prevention programs for sex workers and their clients</v>
      </c>
      <c r="D4" s="462" t="s">
        <v>3308</v>
      </c>
      <c r="E4" s="471" t="s">
        <v>1801</v>
      </c>
      <c r="F4" s="471" t="s">
        <v>1530</v>
      </c>
      <c r="G4" s="471" t="s">
        <v>3590</v>
      </c>
      <c r="H4" s="469">
        <v>1</v>
      </c>
      <c r="I4" s="3" t="s">
        <v>3371</v>
      </c>
    </row>
    <row r="5" spans="1:9" x14ac:dyDescent="0.2">
      <c r="A5" s="464" t="s">
        <v>2432</v>
      </c>
      <c r="B5" s="461">
        <v>11</v>
      </c>
      <c r="C5" s="461" t="str">
        <f t="shared" ca="1" si="0"/>
        <v>Prevention programs for people who inject drugs (PWID) and their partners</v>
      </c>
      <c r="D5" s="462" t="s">
        <v>3309</v>
      </c>
      <c r="E5" s="471" t="s">
        <v>3591</v>
      </c>
      <c r="F5" s="471" t="s">
        <v>1753</v>
      </c>
      <c r="G5" s="471" t="s">
        <v>3592</v>
      </c>
      <c r="H5" s="469">
        <v>1</v>
      </c>
      <c r="I5" s="3" t="s">
        <v>3372</v>
      </c>
    </row>
    <row r="6" spans="1:9" x14ac:dyDescent="0.2">
      <c r="A6" s="464" t="s">
        <v>2432</v>
      </c>
      <c r="B6" s="461">
        <v>13</v>
      </c>
      <c r="C6" s="461" t="str">
        <f t="shared" ca="1" si="0"/>
        <v>Prevention programs for other vulnerable populations (please specify)</v>
      </c>
      <c r="D6" s="462" t="s">
        <v>3310</v>
      </c>
      <c r="E6" s="471" t="s">
        <v>1803</v>
      </c>
      <c r="F6" s="471" t="s">
        <v>3593</v>
      </c>
      <c r="G6" s="471" t="s">
        <v>3594</v>
      </c>
      <c r="H6" s="469">
        <v>1</v>
      </c>
      <c r="I6" s="3" t="s">
        <v>3373</v>
      </c>
    </row>
    <row r="7" spans="1:9" x14ac:dyDescent="0.2">
      <c r="A7" s="464" t="s">
        <v>2432</v>
      </c>
      <c r="B7" s="461">
        <v>15</v>
      </c>
      <c r="C7" s="461" t="str">
        <f t="shared" ca="1" si="0"/>
        <v>Prevention programs for adolescents and youth, in and out of school</v>
      </c>
      <c r="D7" s="462" t="s">
        <v>3311</v>
      </c>
      <c r="E7" s="3" t="s">
        <v>1802</v>
      </c>
      <c r="F7" s="3" t="s">
        <v>3595</v>
      </c>
      <c r="G7" s="3" t="s">
        <v>3596</v>
      </c>
      <c r="H7" s="469">
        <v>0</v>
      </c>
      <c r="I7" s="3" t="s">
        <v>3374</v>
      </c>
    </row>
    <row r="8" spans="1:9" x14ac:dyDescent="0.2">
      <c r="A8" s="464" t="s">
        <v>2432</v>
      </c>
      <c r="B8" s="461">
        <v>20</v>
      </c>
      <c r="C8" s="461" t="str">
        <f t="shared" ca="1" si="0"/>
        <v>PMTCT</v>
      </c>
      <c r="D8" s="464" t="s">
        <v>819</v>
      </c>
      <c r="E8" s="462" t="s">
        <v>1539</v>
      </c>
      <c r="F8" s="462" t="s">
        <v>1433</v>
      </c>
      <c r="G8" s="472" t="s">
        <v>1693</v>
      </c>
      <c r="H8" s="469">
        <v>1</v>
      </c>
      <c r="I8" s="3" t="s">
        <v>3375</v>
      </c>
    </row>
    <row r="9" spans="1:9" x14ac:dyDescent="0.2">
      <c r="A9" s="464" t="s">
        <v>2432</v>
      </c>
      <c r="B9" s="461">
        <v>22</v>
      </c>
      <c r="C9" s="461" t="str">
        <f t="shared" ca="1" si="0"/>
        <v>Treatment, care and support</v>
      </c>
      <c r="D9" s="464" t="s">
        <v>2293</v>
      </c>
      <c r="E9" s="462" t="s">
        <v>1804</v>
      </c>
      <c r="F9" s="462" t="s">
        <v>1754</v>
      </c>
      <c r="G9" s="472" t="s">
        <v>1694</v>
      </c>
      <c r="H9" s="469">
        <v>1</v>
      </c>
      <c r="I9" s="3" t="s">
        <v>3376</v>
      </c>
    </row>
    <row r="10" spans="1:9" x14ac:dyDescent="0.2">
      <c r="A10" s="464" t="s">
        <v>2433</v>
      </c>
      <c r="B10" s="461">
        <v>32</v>
      </c>
      <c r="C10" s="461" t="str">
        <f t="shared" ca="1" si="0"/>
        <v>TB care and prevention</v>
      </c>
      <c r="D10" s="464" t="s">
        <v>2218</v>
      </c>
      <c r="E10" s="462" t="s">
        <v>3238</v>
      </c>
      <c r="F10" s="462" t="s">
        <v>3335</v>
      </c>
      <c r="G10" s="472" t="s">
        <v>2263</v>
      </c>
      <c r="H10" s="469">
        <v>1</v>
      </c>
      <c r="I10" s="3" t="s">
        <v>3377</v>
      </c>
    </row>
    <row r="11" spans="1:9" x14ac:dyDescent="0.2">
      <c r="A11" s="464" t="s">
        <v>2434</v>
      </c>
      <c r="B11" s="461">
        <v>35</v>
      </c>
      <c r="C11" s="461" t="str">
        <f t="shared" ca="1" si="0"/>
        <v>TB/HIV</v>
      </c>
      <c r="D11" s="464" t="s">
        <v>2294</v>
      </c>
      <c r="E11" s="462" t="s">
        <v>2219</v>
      </c>
      <c r="F11" s="462" t="s">
        <v>2295</v>
      </c>
      <c r="G11" s="472" t="s">
        <v>2296</v>
      </c>
      <c r="H11" s="469">
        <v>1</v>
      </c>
      <c r="I11" s="3" t="s">
        <v>3378</v>
      </c>
    </row>
    <row r="12" spans="1:9" x14ac:dyDescent="0.2">
      <c r="A12" s="464" t="s">
        <v>2433</v>
      </c>
      <c r="B12" s="461">
        <v>38</v>
      </c>
      <c r="C12" s="461" t="str">
        <f t="shared" ca="1" si="0"/>
        <v>MDR-TB</v>
      </c>
      <c r="D12" s="464" t="s">
        <v>2299</v>
      </c>
      <c r="E12" s="462" t="s">
        <v>2220</v>
      </c>
      <c r="F12" s="462" t="s">
        <v>2221</v>
      </c>
      <c r="G12" s="472" t="s">
        <v>2222</v>
      </c>
      <c r="H12" s="469">
        <v>1</v>
      </c>
      <c r="I12" s="3" t="s">
        <v>3379</v>
      </c>
    </row>
    <row r="13" spans="1:9" x14ac:dyDescent="0.2">
      <c r="A13" s="464" t="s">
        <v>1357</v>
      </c>
      <c r="B13" s="461">
        <v>42</v>
      </c>
      <c r="C13" s="461" t="str">
        <f t="shared" ca="1" si="0"/>
        <v>Vector control</v>
      </c>
      <c r="D13" s="464" t="s">
        <v>2300</v>
      </c>
      <c r="E13" s="462" t="s">
        <v>1541</v>
      </c>
      <c r="F13" s="462" t="s">
        <v>1436</v>
      </c>
      <c r="G13" s="472" t="s">
        <v>1696</v>
      </c>
      <c r="H13" s="469">
        <v>1</v>
      </c>
      <c r="I13" s="3" t="s">
        <v>3380</v>
      </c>
    </row>
    <row r="14" spans="1:9" x14ac:dyDescent="0.2">
      <c r="A14" s="464" t="s">
        <v>1357</v>
      </c>
      <c r="B14" s="461">
        <v>45</v>
      </c>
      <c r="C14" s="461" t="str">
        <f t="shared" ca="1" si="0"/>
        <v>Case management</v>
      </c>
      <c r="D14" s="464" t="s">
        <v>2301</v>
      </c>
      <c r="E14" s="462" t="s">
        <v>1542</v>
      </c>
      <c r="F14" s="462" t="s">
        <v>1437</v>
      </c>
      <c r="G14" s="472" t="s">
        <v>1697</v>
      </c>
      <c r="H14" s="469">
        <v>1</v>
      </c>
      <c r="I14" s="3" t="s">
        <v>3381</v>
      </c>
    </row>
    <row r="15" spans="1:9" x14ac:dyDescent="0.2">
      <c r="A15" s="464" t="s">
        <v>1357</v>
      </c>
      <c r="B15" s="461">
        <v>48</v>
      </c>
      <c r="C15" s="461" t="str">
        <f t="shared" ca="1" si="0"/>
        <v>Specific prevention interventions (SPI)</v>
      </c>
      <c r="D15" s="464" t="s">
        <v>2302</v>
      </c>
      <c r="E15" s="462" t="s">
        <v>1543</v>
      </c>
      <c r="F15" s="462" t="s">
        <v>1438</v>
      </c>
      <c r="G15" s="472" t="s">
        <v>1746</v>
      </c>
      <c r="H15" s="469">
        <v>1</v>
      </c>
      <c r="I15" s="3" t="s">
        <v>3382</v>
      </c>
    </row>
    <row r="16" spans="1:9" x14ac:dyDescent="0.2">
      <c r="A16" s="463" t="s">
        <v>2431</v>
      </c>
      <c r="B16" s="461">
        <v>68</v>
      </c>
      <c r="C16" s="461" t="str">
        <f ca="1">OFFSET(D16,0,LangOffset,1,1)</f>
        <v>HSS - Procurement supply chain management (PSCM)</v>
      </c>
      <c r="D16" s="462" t="s">
        <v>3560</v>
      </c>
      <c r="E16" s="462" t="s">
        <v>3561</v>
      </c>
      <c r="F16" s="462" t="s">
        <v>3562</v>
      </c>
      <c r="G16" s="472" t="s">
        <v>3563</v>
      </c>
      <c r="H16" s="469">
        <v>0</v>
      </c>
      <c r="I16" s="3" t="s">
        <v>3383</v>
      </c>
    </row>
    <row r="17" spans="1:9" x14ac:dyDescent="0.2">
      <c r="A17" s="463" t="s">
        <v>2431</v>
      </c>
      <c r="B17" s="461">
        <v>112</v>
      </c>
      <c r="C17" s="461" t="str">
        <f ca="1">OFFSET(D17,0,LangOffset,1,1)</f>
        <v>HSS - Health information systems and M&amp;E</v>
      </c>
      <c r="D17" s="462" t="s">
        <v>3564</v>
      </c>
      <c r="E17" s="462" t="s">
        <v>3565</v>
      </c>
      <c r="F17" s="462" t="s">
        <v>3566</v>
      </c>
      <c r="G17" s="472" t="s">
        <v>3567</v>
      </c>
      <c r="H17" s="469">
        <v>0</v>
      </c>
      <c r="I17" s="3" t="s">
        <v>3384</v>
      </c>
    </row>
    <row r="18" spans="1:9" x14ac:dyDescent="0.2">
      <c r="A18" s="463" t="s">
        <v>2431</v>
      </c>
      <c r="B18" s="461">
        <v>65</v>
      </c>
      <c r="C18" s="461" t="str">
        <f t="shared" ca="1" si="0"/>
        <v>HSS - Health and community workforce</v>
      </c>
      <c r="D18" s="462" t="s">
        <v>3568</v>
      </c>
      <c r="E18" s="349" t="s">
        <v>3569</v>
      </c>
      <c r="F18" s="350" t="s">
        <v>3570</v>
      </c>
      <c r="G18" s="350" t="s">
        <v>3571</v>
      </c>
      <c r="H18" s="469">
        <v>0</v>
      </c>
      <c r="I18" s="3" t="s">
        <v>3385</v>
      </c>
    </row>
    <row r="19" spans="1:9" s="152" customFormat="1" x14ac:dyDescent="0.2">
      <c r="A19" s="463" t="s">
        <v>2431</v>
      </c>
      <c r="B19" s="461">
        <v>62</v>
      </c>
      <c r="C19" s="461" t="str">
        <f ca="1">OFFSET(D19,0,LangOffset,1,1)</f>
        <v>HSS - Service delivery</v>
      </c>
      <c r="D19" s="462" t="s">
        <v>3572</v>
      </c>
      <c r="E19" s="462" t="s">
        <v>3573</v>
      </c>
      <c r="F19" s="462" t="s">
        <v>3574</v>
      </c>
      <c r="G19" s="472" t="s">
        <v>3575</v>
      </c>
      <c r="H19" s="473">
        <v>0</v>
      </c>
      <c r="I19" s="474" t="s">
        <v>3386</v>
      </c>
    </row>
    <row r="20" spans="1:9" x14ac:dyDescent="0.2">
      <c r="A20" s="463" t="s">
        <v>2431</v>
      </c>
      <c r="B20" s="461">
        <v>77</v>
      </c>
      <c r="C20" s="461" t="str">
        <f ca="1">OFFSET(D20,0,LangOffset,1,1)</f>
        <v>HSS - Financial management</v>
      </c>
      <c r="D20" s="462" t="s">
        <v>3576</v>
      </c>
      <c r="E20" s="462" t="s">
        <v>3577</v>
      </c>
      <c r="F20" s="462" t="s">
        <v>3578</v>
      </c>
      <c r="G20" s="472" t="s">
        <v>3579</v>
      </c>
      <c r="H20" s="469">
        <v>0</v>
      </c>
      <c r="I20" s="3" t="s">
        <v>3387</v>
      </c>
    </row>
    <row r="21" spans="1:9" x14ac:dyDescent="0.2">
      <c r="A21" s="463" t="s">
        <v>2431</v>
      </c>
      <c r="B21" s="461">
        <v>71</v>
      </c>
      <c r="C21" s="461" t="str">
        <f t="shared" ca="1" si="0"/>
        <v>HSS - Policy and governance</v>
      </c>
      <c r="D21" s="462" t="s">
        <v>3580</v>
      </c>
      <c r="E21" s="462" t="s">
        <v>3581</v>
      </c>
      <c r="F21" s="462" t="s">
        <v>3582</v>
      </c>
      <c r="G21" s="472" t="s">
        <v>3583</v>
      </c>
      <c r="H21" s="469">
        <v>0</v>
      </c>
      <c r="I21" s="3" t="s">
        <v>3388</v>
      </c>
    </row>
    <row r="22" spans="1:9" x14ac:dyDescent="0.2">
      <c r="A22" s="463" t="s">
        <v>2431</v>
      </c>
      <c r="B22" s="461">
        <v>74</v>
      </c>
      <c r="C22" s="461" t="str">
        <f t="shared" ca="1" si="0"/>
        <v xml:space="preserve">HSS - Healthcare financing </v>
      </c>
      <c r="D22" s="462" t="s">
        <v>3584</v>
      </c>
      <c r="E22" s="462" t="s">
        <v>3585</v>
      </c>
      <c r="F22" s="462" t="s">
        <v>3586</v>
      </c>
      <c r="G22" s="472" t="s">
        <v>3587</v>
      </c>
      <c r="H22" s="469">
        <v>0</v>
      </c>
      <c r="I22" s="3" t="s">
        <v>3389</v>
      </c>
    </row>
    <row r="23" spans="1:9" x14ac:dyDescent="0.2">
      <c r="A23" s="464" t="s">
        <v>2431</v>
      </c>
      <c r="B23" s="461">
        <v>102</v>
      </c>
      <c r="C23" s="461" t="str">
        <f t="shared" ca="1" si="0"/>
        <v>Removing legal barriers to access</v>
      </c>
      <c r="D23" s="464" t="s">
        <v>2223</v>
      </c>
      <c r="E23" s="462" t="s">
        <v>2529</v>
      </c>
      <c r="F23" s="462" t="s">
        <v>2530</v>
      </c>
      <c r="G23" s="472" t="s">
        <v>2265</v>
      </c>
      <c r="H23" s="469">
        <v>0</v>
      </c>
      <c r="I23" s="3" t="s">
        <v>3390</v>
      </c>
    </row>
    <row r="24" spans="1:9" x14ac:dyDescent="0.2">
      <c r="A24" s="464" t="s">
        <v>2435</v>
      </c>
      <c r="B24" s="461">
        <v>105</v>
      </c>
      <c r="C24" s="461" t="str">
        <f t="shared" ca="1" si="0"/>
        <v>Community systems strengthening</v>
      </c>
      <c r="D24" s="464" t="s">
        <v>2297</v>
      </c>
      <c r="E24" s="462" t="s">
        <v>2531</v>
      </c>
      <c r="F24" s="462" t="s">
        <v>2532</v>
      </c>
      <c r="G24" s="472" t="s">
        <v>2264</v>
      </c>
      <c r="H24" s="469">
        <v>0</v>
      </c>
      <c r="I24" s="3" t="s">
        <v>3391</v>
      </c>
    </row>
    <row r="25" spans="1:9" x14ac:dyDescent="0.2">
      <c r="A25" s="475" t="s">
        <v>2431</v>
      </c>
      <c r="B25" s="474">
        <v>115</v>
      </c>
      <c r="C25" s="474" t="str">
        <f t="shared" ca="1" si="0"/>
        <v>Program management</v>
      </c>
      <c r="D25" s="475" t="s">
        <v>2298</v>
      </c>
      <c r="E25" s="475" t="s">
        <v>1540</v>
      </c>
      <c r="F25" s="475" t="s">
        <v>1435</v>
      </c>
      <c r="G25" s="475" t="s">
        <v>1695</v>
      </c>
      <c r="H25" s="469">
        <v>0</v>
      </c>
      <c r="I25" s="3" t="s">
        <v>3392</v>
      </c>
    </row>
    <row r="26" spans="1:9" x14ac:dyDescent="0.2">
      <c r="A26" s="464" t="s">
        <v>2435</v>
      </c>
      <c r="B26" s="461">
        <v>152</v>
      </c>
      <c r="C26" s="461" t="str">
        <f t="shared" ca="1" si="0"/>
        <v>Results-based Financing</v>
      </c>
      <c r="D26" s="464" t="s">
        <v>2217</v>
      </c>
      <c r="E26" s="462" t="s">
        <v>2216</v>
      </c>
      <c r="F26" s="462" t="s">
        <v>2214</v>
      </c>
      <c r="G26" s="472" t="s">
        <v>2215</v>
      </c>
      <c r="H26" s="469">
        <v>0</v>
      </c>
      <c r="I26" s="3" t="s">
        <v>3393</v>
      </c>
    </row>
    <row r="27" spans="1:9" x14ac:dyDescent="0.2">
      <c r="A27" s="464"/>
      <c r="B27" s="461">
        <v>200</v>
      </c>
      <c r="C27" s="461" t="str">
        <f t="shared" ca="1" si="0"/>
        <v>Other</v>
      </c>
      <c r="D27" s="464" t="s">
        <v>1700</v>
      </c>
      <c r="E27" s="464" t="s">
        <v>1701</v>
      </c>
      <c r="F27" s="464" t="s">
        <v>1702</v>
      </c>
      <c r="G27" s="475" t="s">
        <v>3367</v>
      </c>
      <c r="H27" s="469">
        <v>0</v>
      </c>
      <c r="I27" s="3" t="s">
        <v>3394</v>
      </c>
    </row>
  </sheetData>
  <sheetProtection password="C911" sheet="1" objects="1" scenarios="1" formatCells="0"/>
  <sortState ref="A2:G31">
    <sortCondition ref="B2:B31"/>
  </sortState>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zoomScale="70" zoomScaleNormal="70" zoomScalePageLayoutView="70" workbookViewId="0">
      <pane xSplit="2" ySplit="1" topLeftCell="C2" activePane="bottomRight" state="frozen"/>
      <selection activeCell="B28" sqref="B28:Z28"/>
      <selection pane="topRight" activeCell="B28" sqref="B28:Z28"/>
      <selection pane="bottomLeft" activeCell="B28" sqref="B28:Z28"/>
      <selection pane="bottomRight" activeCell="G15" sqref="G15"/>
    </sheetView>
  </sheetViews>
  <sheetFormatPr defaultColWidth="8.85546875" defaultRowHeight="14.25" x14ac:dyDescent="0.2"/>
  <cols>
    <col min="1" max="1" width="7.28515625" style="297" bestFit="1" customWidth="1"/>
    <col min="2" max="2" width="34.28515625" style="297" customWidth="1"/>
    <col min="3" max="3" width="5.42578125" style="297" bestFit="1" customWidth="1"/>
    <col min="4" max="4" width="13.140625" style="298" bestFit="1" customWidth="1"/>
    <col min="5" max="5" width="49.7109375" style="317" customWidth="1"/>
    <col min="6" max="6" width="32" style="317" customWidth="1"/>
    <col min="7" max="7" width="31.28515625" style="317" customWidth="1"/>
    <col min="8" max="8" width="16.28515625" style="317" bestFit="1" customWidth="1"/>
    <col min="9" max="9" width="16.28515625" style="442" customWidth="1"/>
    <col min="10" max="10" width="13.140625" style="317" customWidth="1"/>
    <col min="11" max="11" width="8.85546875" style="317"/>
    <col min="12" max="12" width="8.85546875" style="320"/>
    <col min="13" max="13" width="8.85546875" style="317"/>
    <col min="14" max="16384" width="8.85546875" style="297"/>
  </cols>
  <sheetData>
    <row r="1" spans="1:15" s="153" customFormat="1" ht="15" x14ac:dyDescent="0.25">
      <c r="A1" s="153" t="s">
        <v>1359</v>
      </c>
      <c r="B1" s="153" t="s">
        <v>820</v>
      </c>
      <c r="C1" s="153" t="s">
        <v>1382</v>
      </c>
      <c r="D1" s="150" t="s">
        <v>2463</v>
      </c>
      <c r="E1" s="310" t="s">
        <v>1381</v>
      </c>
      <c r="F1" s="310" t="s">
        <v>1380</v>
      </c>
      <c r="G1" s="310" t="s">
        <v>1379</v>
      </c>
      <c r="H1" s="416" t="s">
        <v>1378</v>
      </c>
      <c r="I1" s="441" t="s">
        <v>2464</v>
      </c>
      <c r="J1" s="416" t="s">
        <v>2289</v>
      </c>
      <c r="K1" s="416" t="s">
        <v>2290</v>
      </c>
      <c r="L1" s="418" t="s">
        <v>2291</v>
      </c>
      <c r="M1" s="416" t="s">
        <v>2292</v>
      </c>
      <c r="N1" s="417" t="s">
        <v>3368</v>
      </c>
      <c r="O1" s="417" t="s">
        <v>3437</v>
      </c>
    </row>
    <row r="2" spans="1:15" x14ac:dyDescent="0.2">
      <c r="A2" s="297">
        <v>3</v>
      </c>
      <c r="B2" s="297" t="str">
        <f>VLOOKUP(A2,CatModules!B:D,3,FALSE)</f>
        <v>Prevention programs for general population</v>
      </c>
      <c r="C2" s="297">
        <v>5</v>
      </c>
      <c r="D2" s="298" t="str">
        <f t="shared" ref="D2:D33" ca="1" si="0">OFFSET(E2,0,LangOffset,1,1)</f>
        <v>Behavioral change as part of programs for general population</v>
      </c>
      <c r="E2" s="317" t="s">
        <v>3399</v>
      </c>
      <c r="F2" s="318" t="s">
        <v>3438</v>
      </c>
      <c r="G2" s="445" t="s">
        <v>3468</v>
      </c>
      <c r="H2" s="448" t="s">
        <v>3495</v>
      </c>
      <c r="I2" s="442" t="str">
        <f t="shared" ref="I2:I33" ca="1" si="1">IF(ISBLANK(OFFSET(J2,0,LangOffset,1,1)),"",OFFSET(J2,0,LangOffset,1,1))</f>
        <v>Designing, developing and implementing behavioural change programs: including planning, human resources, training, IEC material, targeted mass media campaigns, outreach and peer education. Include programs  tailored for different needs of men, women and girls in the general population , to support male and female condoms, gender norms,  testing and counselling and Male Circumcision .   This includes workplace policies and programs.
Exclude programs for  Key and vulnerable populations and Youth.</v>
      </c>
      <c r="J2" s="420" t="s">
        <v>2303</v>
      </c>
      <c r="K2" s="421" t="s">
        <v>2533</v>
      </c>
      <c r="L2" s="422" t="s">
        <v>2534</v>
      </c>
      <c r="M2" s="421" t="s">
        <v>2535</v>
      </c>
      <c r="N2" s="423" t="str">
        <f>CONCATENATE(VLOOKUP(A2,CatModules!B:I,8,FALSE),TEXT(IF(A2=A1,RIGHT(N1,2)+1,"1"),"0#"))</f>
        <v>MHA01</v>
      </c>
      <c r="O2" s="423" t="str">
        <f ca="1">IF(LEN(D2)&gt;=80,LEN(D2),"")</f>
        <v/>
      </c>
    </row>
    <row r="3" spans="1:15" x14ac:dyDescent="0.2">
      <c r="A3" s="297">
        <v>3</v>
      </c>
      <c r="B3" s="297" t="str">
        <f>VLOOKUP(A3,CatModules!B:D,3,FALSE)</f>
        <v>Prevention programs for general population</v>
      </c>
      <c r="C3" s="297">
        <v>10</v>
      </c>
      <c r="D3" s="298" t="str">
        <f t="shared" ca="1" si="0"/>
        <v>Condoms as part of programs for general population</v>
      </c>
      <c r="E3" s="317" t="s">
        <v>3400</v>
      </c>
      <c r="F3" s="347" t="s">
        <v>3439</v>
      </c>
      <c r="G3" s="445" t="s">
        <v>3469</v>
      </c>
      <c r="H3" s="448" t="s">
        <v>3496</v>
      </c>
      <c r="I3" s="442" t="str">
        <f t="shared" ca="1" si="1"/>
        <v>Promotion and distribution of female and male condoms for HIV prevention including links to Behaviour Change programs. Exclude condoms included as part of PMTCT Prong 2. Exclude programs for  Key and vulnerable populations and Youth.</v>
      </c>
      <c r="J3" s="420" t="s">
        <v>2304</v>
      </c>
      <c r="K3" s="421" t="s">
        <v>2536</v>
      </c>
      <c r="L3" s="422" t="s">
        <v>2537</v>
      </c>
      <c r="M3" s="421" t="s">
        <v>2538</v>
      </c>
      <c r="N3" s="423" t="str">
        <f>CONCATENATE(VLOOKUP(A3,CatModules!B:I,8,FALSE),TEXT(IF(A3=A2,RIGHT(N2,2)+1,"1"),"0#"))</f>
        <v>MHA02</v>
      </c>
      <c r="O3" s="423" t="str">
        <f t="shared" ref="O3:O66" ca="1" si="2">IF(LEN(D3)&gt;=80,LEN(D3),"")</f>
        <v/>
      </c>
    </row>
    <row r="4" spans="1:15" x14ac:dyDescent="0.2">
      <c r="A4" s="297">
        <v>3</v>
      </c>
      <c r="B4" s="297" t="str">
        <f>VLOOKUP(A4,CatModules!B:D,3,FALSE)</f>
        <v>Prevention programs for general population</v>
      </c>
      <c r="C4" s="297">
        <v>15</v>
      </c>
      <c r="D4" s="298" t="str">
        <f t="shared" ca="1" si="0"/>
        <v>Male circumcision</v>
      </c>
      <c r="E4" s="317" t="s">
        <v>3401</v>
      </c>
      <c r="F4" s="318" t="s">
        <v>3440</v>
      </c>
      <c r="G4" s="445" t="s">
        <v>3470</v>
      </c>
      <c r="H4" s="448" t="s">
        <v>3497</v>
      </c>
      <c r="I4" s="442" t="str">
        <f t="shared" ca="1" si="1"/>
        <v>Promotion and provision of medical male circumcision for adults, adolescents and youth including links to Behaviour Change programs, HIV testing and counselling and STI diagnosis and treatment.</v>
      </c>
      <c r="J4" s="420" t="s">
        <v>2305</v>
      </c>
      <c r="K4" s="421" t="s">
        <v>2539</v>
      </c>
      <c r="L4" s="422" t="s">
        <v>2540</v>
      </c>
      <c r="M4" s="421" t="s">
        <v>2541</v>
      </c>
      <c r="N4" s="423" t="str">
        <f>CONCATENATE(VLOOKUP(A4,CatModules!B:I,8,FALSE),TEXT(IF(A4=A3,RIGHT(N3,2)+1,"1"),"0#"))</f>
        <v>MHA03</v>
      </c>
      <c r="O4" s="423" t="str">
        <f t="shared" ca="1" si="2"/>
        <v/>
      </c>
    </row>
    <row r="5" spans="1:15" x14ac:dyDescent="0.2">
      <c r="A5" s="297">
        <v>3</v>
      </c>
      <c r="B5" s="297" t="str">
        <f>VLOOKUP(A5,CatModules!B:D,3,FALSE)</f>
        <v>Prevention programs for general population</v>
      </c>
      <c r="C5" s="297">
        <v>20</v>
      </c>
      <c r="D5" s="298" t="str">
        <f t="shared" ca="1" si="0"/>
        <v>HIV testing and counseling as part of programs for general population</v>
      </c>
      <c r="E5" s="317" t="s">
        <v>3402</v>
      </c>
      <c r="F5" s="318" t="s">
        <v>3441</v>
      </c>
      <c r="G5" s="445" t="s">
        <v>3471</v>
      </c>
      <c r="H5" s="448" t="s">
        <v>3498</v>
      </c>
      <c r="I5" s="442" t="str">
        <f t="shared" ca="1" si="1"/>
        <v xml:space="preserve">Designing, developing and implementing    provider and client-initiated testing,  community-based HIV Testing and Counselling including outreach, home-based and targeted campaigns.   Include all HIV testing and counselling programs targeting general populations.
Exclude programs for  Key and vulnerable populations. </v>
      </c>
      <c r="J5" s="420" t="s">
        <v>2306</v>
      </c>
      <c r="K5" s="421" t="s">
        <v>2542</v>
      </c>
      <c r="L5" s="422" t="s">
        <v>2543</v>
      </c>
      <c r="M5" s="421" t="s">
        <v>2544</v>
      </c>
      <c r="N5" s="423" t="str">
        <f>CONCATENATE(VLOOKUP(A5,CatModules!B:I,8,FALSE),TEXT(IF(A5=A4,RIGHT(N4,2)+1,"1"),"0#"))</f>
        <v>MHA04</v>
      </c>
      <c r="O5" s="423" t="str">
        <f t="shared" ca="1" si="2"/>
        <v/>
      </c>
    </row>
    <row r="6" spans="1:15" x14ac:dyDescent="0.2">
      <c r="A6" s="297">
        <v>3</v>
      </c>
      <c r="B6" s="297" t="str">
        <f>VLOOKUP(A6,CatModules!B:D,3,FALSE)</f>
        <v>Prevention programs for general population</v>
      </c>
      <c r="C6" s="297">
        <v>25</v>
      </c>
      <c r="D6" s="298" t="str">
        <f t="shared" ca="1" si="0"/>
        <v>Diagnosis and treatment of STIs as part of programs for general population</v>
      </c>
      <c r="E6" s="317" t="s">
        <v>3403</v>
      </c>
      <c r="F6" s="318" t="s">
        <v>3442</v>
      </c>
      <c r="G6" s="445" t="s">
        <v>3472</v>
      </c>
      <c r="H6" s="448" t="s">
        <v>3499</v>
      </c>
      <c r="I6" s="442" t="str">
        <f t="shared" ca="1" si="1"/>
        <v xml:space="preserve">Designing, developing and implementing Syndromic and Clinical management  programs of sexually transmitted infections. Exclude programs for  Key and vulnerable populations. </v>
      </c>
      <c r="J6" s="420" t="s">
        <v>2307</v>
      </c>
      <c r="K6" s="421" t="s">
        <v>2545</v>
      </c>
      <c r="L6" s="422" t="s">
        <v>2546</v>
      </c>
      <c r="M6" s="421" t="s">
        <v>2547</v>
      </c>
      <c r="N6" s="423" t="str">
        <f>CONCATENATE(VLOOKUP(A6,CatModules!B:I,8,FALSE),TEXT(IF(A6=A5,RIGHT(N5,2)+1,"1"),"0#"))</f>
        <v>MHA05</v>
      </c>
      <c r="O6" s="423" t="str">
        <f t="shared" ca="1" si="2"/>
        <v/>
      </c>
    </row>
    <row r="7" spans="1:15" x14ac:dyDescent="0.2">
      <c r="A7" s="297">
        <v>3</v>
      </c>
      <c r="B7" s="297" t="str">
        <f>VLOOKUP(A7,CatModules!B:D,3,FALSE)</f>
        <v>Prevention programs for general population</v>
      </c>
      <c r="C7" s="297">
        <v>30</v>
      </c>
      <c r="D7" s="298" t="str">
        <f t="shared" ca="1" si="0"/>
        <v>Blood safety</v>
      </c>
      <c r="E7" s="317" t="s">
        <v>3404</v>
      </c>
      <c r="F7" s="318" t="s">
        <v>3443</v>
      </c>
      <c r="G7" s="445" t="s">
        <v>3473</v>
      </c>
      <c r="H7" s="448" t="s">
        <v>3500</v>
      </c>
      <c r="I7" s="442" t="str">
        <f t="shared" ca="1" si="1"/>
        <v>Designing, developing and implementing interventions to assure blood safety and apply universal precautions</v>
      </c>
      <c r="J7" s="420" t="s">
        <v>2308</v>
      </c>
      <c r="K7" s="421" t="s">
        <v>2548</v>
      </c>
      <c r="L7" s="422" t="s">
        <v>2549</v>
      </c>
      <c r="M7" s="421" t="s">
        <v>2550</v>
      </c>
      <c r="N7" s="423" t="str">
        <f>CONCATENATE(VLOOKUP(A7,CatModules!B:I,8,FALSE),TEXT(IF(A7=A6,RIGHT(N6,2)+1,"1"),"0#"))</f>
        <v>MHA06</v>
      </c>
      <c r="O7" s="423" t="str">
        <f t="shared" ca="1" si="2"/>
        <v/>
      </c>
    </row>
    <row r="8" spans="1:15" x14ac:dyDescent="0.2">
      <c r="A8" s="297">
        <v>3</v>
      </c>
      <c r="B8" s="297" t="str">
        <f>VLOOKUP(A8,CatModules!B:D,3,FALSE)</f>
        <v>Prevention programs for general population</v>
      </c>
      <c r="C8" s="297">
        <v>35</v>
      </c>
      <c r="D8" s="298" t="str">
        <f t="shared" ca="1" si="0"/>
        <v>Orphan and vulnerable children (OVC) package</v>
      </c>
      <c r="E8" s="317" t="s">
        <v>3405</v>
      </c>
      <c r="F8" s="445" t="s">
        <v>3444</v>
      </c>
      <c r="G8" s="445" t="s">
        <v>3474</v>
      </c>
      <c r="H8" s="448" t="s">
        <v>3501</v>
      </c>
      <c r="I8" s="442" t="str">
        <f t="shared" ca="1" si="1"/>
        <v>Designing and implementing programs aimed to  strengthen the capacity of families to protect and care for OVC by prolonging the lives of parents and providing economic, psychosocial ,addressing young girls vulnerabilities and other support including  community-based responses and access  to essential services including education, health care, birth registration and others.</v>
      </c>
      <c r="J8" s="420" t="s">
        <v>2309</v>
      </c>
      <c r="K8" s="421" t="s">
        <v>2551</v>
      </c>
      <c r="L8" s="422" t="s">
        <v>2552</v>
      </c>
      <c r="M8" s="421" t="s">
        <v>2553</v>
      </c>
      <c r="N8" s="423" t="str">
        <f>CONCATENATE(VLOOKUP(A8,CatModules!B:I,8,FALSE),TEXT(IF(A8=A7,RIGHT(N7,2)+1,"1"),"0#"))</f>
        <v>MHA07</v>
      </c>
      <c r="O8" s="423" t="str">
        <f t="shared" ca="1" si="2"/>
        <v/>
      </c>
    </row>
    <row r="9" spans="1:15" x14ac:dyDescent="0.2">
      <c r="A9" s="297">
        <v>3</v>
      </c>
      <c r="B9" s="297" t="str">
        <f>VLOOKUP(A9,CatModules!B:D,3,FALSE)</f>
        <v>Prevention programs for general population</v>
      </c>
      <c r="C9" s="297">
        <v>40</v>
      </c>
      <c r="D9" s="298" t="str">
        <f t="shared" ca="1" si="0"/>
        <v>RMNCH linkages and gender-based violence (GBV)</v>
      </c>
      <c r="E9" s="317" t="s">
        <v>2224</v>
      </c>
      <c r="F9" s="318" t="s">
        <v>1544</v>
      </c>
      <c r="G9" s="445" t="s">
        <v>1439</v>
      </c>
      <c r="H9" s="448" t="s">
        <v>1643</v>
      </c>
      <c r="I9" s="442" t="str">
        <f t="shared" ca="1" si="1"/>
        <v>Designing, developing and implementing gender responsive, women and girls focused HIV services including prevention and responses to gender-based violence, HIV service integration into RMNCH services, promotion of sexual and reproductive health</v>
      </c>
      <c r="J9" s="420" t="s">
        <v>2310</v>
      </c>
      <c r="K9" s="421" t="s">
        <v>2554</v>
      </c>
      <c r="L9" s="422" t="s">
        <v>2555</v>
      </c>
      <c r="M9" s="421" t="s">
        <v>2556</v>
      </c>
      <c r="N9" s="423" t="str">
        <f>CONCATENATE(VLOOKUP(A9,CatModules!B:I,8,FALSE),TEXT(IF(A9=A8,RIGHT(N8,2)+1,"1"),"0#"))</f>
        <v>MHA08</v>
      </c>
      <c r="O9" s="423" t="str">
        <f t="shared" ca="1" si="2"/>
        <v/>
      </c>
    </row>
    <row r="10" spans="1:15" x14ac:dyDescent="0.2">
      <c r="A10" s="297">
        <v>3</v>
      </c>
      <c r="B10" s="297" t="str">
        <f>VLOOKUP(A10,CatModules!B:D,3,FALSE)</f>
        <v>Prevention programs for general population</v>
      </c>
      <c r="C10" s="297">
        <v>45</v>
      </c>
      <c r="D10" s="298" t="str">
        <f t="shared" ca="1" si="0"/>
        <v>Other interventions for general population - Please specify</v>
      </c>
      <c r="E10" s="317" t="s">
        <v>3406</v>
      </c>
      <c r="F10" s="318" t="s">
        <v>3445</v>
      </c>
      <c r="G10" s="445" t="s">
        <v>3475</v>
      </c>
      <c r="H10" s="448" t="s">
        <v>3502</v>
      </c>
      <c r="I10" s="442" t="str">
        <f t="shared" ca="1" si="1"/>
        <v/>
      </c>
      <c r="J10" s="420"/>
      <c r="K10" s="421"/>
      <c r="L10" s="422"/>
      <c r="M10" s="421"/>
      <c r="N10" s="423" t="str">
        <f>CONCATENATE(VLOOKUP(A10,CatModules!B:I,8,FALSE),TEXT(IF(A10=A9,RIGHT(N9,2)+1,"1"),"0#"))</f>
        <v>MHA09</v>
      </c>
      <c r="O10" s="423" t="str">
        <f t="shared" ca="1" si="2"/>
        <v/>
      </c>
    </row>
    <row r="11" spans="1:15" x14ac:dyDescent="0.2">
      <c r="A11" s="297">
        <v>7</v>
      </c>
      <c r="B11" s="297" t="str">
        <f>VLOOKUP(A11,CatModules!B:D,3,FALSE)</f>
        <v>Prevention programs for MSM and TGs</v>
      </c>
      <c r="C11" s="297">
        <v>5</v>
      </c>
      <c r="D11" s="298" t="str">
        <f t="shared" ca="1" si="0"/>
        <v>Behavioral change as part of programs for MSM and TGs</v>
      </c>
      <c r="E11" s="317" t="s">
        <v>2226</v>
      </c>
      <c r="F11" s="318" t="s">
        <v>1545</v>
      </c>
      <c r="G11" s="445" t="s">
        <v>1440</v>
      </c>
      <c r="H11" s="484" t="s">
        <v>3760</v>
      </c>
      <c r="I11" s="442" t="str">
        <f t="shared" ca="1" si="1"/>
        <v>Designing, developing and implementing behavioural change programs  such as  individual-level ,Community-level behavioural interventions, Targeted internet-based strategies, Social marketing-based strategies, Sex venue-based outreach strategies. SGOI strategy.                               
Exclude programs for general population,  youth, and other Key Populations.</v>
      </c>
      <c r="J11" s="420" t="s">
        <v>2311</v>
      </c>
      <c r="K11" s="421" t="s">
        <v>2557</v>
      </c>
      <c r="L11" s="422" t="s">
        <v>2558</v>
      </c>
      <c r="M11" s="421" t="s">
        <v>2559</v>
      </c>
      <c r="N11" s="423" t="str">
        <f>CONCATENATE(VLOOKUP(A11,CatModules!B:I,8,FALSE),TEXT(IF(A11=A10,RIGHT(N10,2)+1,"1"),"0#"))</f>
        <v>MHB01</v>
      </c>
      <c r="O11" s="423" t="str">
        <f t="shared" ca="1" si="2"/>
        <v/>
      </c>
    </row>
    <row r="12" spans="1:15" x14ac:dyDescent="0.2">
      <c r="A12" s="297">
        <v>7</v>
      </c>
      <c r="B12" s="297" t="str">
        <f>VLOOKUP(A12,CatModules!B:D,3,FALSE)</f>
        <v>Prevention programs for MSM and TGs</v>
      </c>
      <c r="C12" s="297">
        <v>10</v>
      </c>
      <c r="D12" s="298" t="str">
        <f t="shared" ca="1" si="0"/>
        <v>Condoms as part of programs for MSM and TGs</v>
      </c>
      <c r="E12" s="317" t="s">
        <v>2227</v>
      </c>
      <c r="F12" s="318" t="s">
        <v>1546</v>
      </c>
      <c r="G12" s="445" t="s">
        <v>1441</v>
      </c>
      <c r="H12" s="484" t="s">
        <v>3761</v>
      </c>
      <c r="I12" s="442" t="str">
        <f t="shared" ca="1" si="1"/>
        <v xml:space="preserve">Promotion and distribution of female and male condoms and condom-compatible lubricants for HIV prevention Links to Behaviour Change programs.     </v>
      </c>
      <c r="J12" s="420" t="s">
        <v>2312</v>
      </c>
      <c r="K12" s="421" t="s">
        <v>2560</v>
      </c>
      <c r="L12" s="422" t="s">
        <v>2561</v>
      </c>
      <c r="M12" s="421" t="s">
        <v>2562</v>
      </c>
      <c r="N12" s="423" t="str">
        <f>CONCATENATE(VLOOKUP(A12,CatModules!B:I,8,FALSE),TEXT(IF(A12=A11,RIGHT(N11,2)+1,"1"),"0#"))</f>
        <v>MHB02</v>
      </c>
      <c r="O12" s="423" t="str">
        <f t="shared" ca="1" si="2"/>
        <v/>
      </c>
    </row>
    <row r="13" spans="1:15" x14ac:dyDescent="0.2">
      <c r="A13" s="297">
        <v>7</v>
      </c>
      <c r="B13" s="297" t="str">
        <f>VLOOKUP(A13,CatModules!B:D,3,FALSE)</f>
        <v>Prevention programs for MSM and TGs</v>
      </c>
      <c r="C13" s="297">
        <v>15</v>
      </c>
      <c r="D13" s="298" t="str">
        <f t="shared" ca="1" si="0"/>
        <v>HIV testing and counseling as part of programs for MSM and TGs</v>
      </c>
      <c r="E13" s="317" t="s">
        <v>2228</v>
      </c>
      <c r="F13" s="318" t="s">
        <v>1547</v>
      </c>
      <c r="G13" s="445" t="s">
        <v>1442</v>
      </c>
      <c r="H13" s="485" t="s">
        <v>1644</v>
      </c>
      <c r="I13" s="442" t="str">
        <f t="shared" ca="1" si="1"/>
        <v>Designing, developing and implementing    provider and client-initiated testing,  community-based HIV testing and counselling including outreach, mobile services and partner's testing and targeted campaign, links to care and treatment.  
Exclude HIV testing and counselling programs for general population,  youth, and other Key Populations.</v>
      </c>
      <c r="J13" s="420" t="s">
        <v>2313</v>
      </c>
      <c r="K13" s="421" t="s">
        <v>2563</v>
      </c>
      <c r="L13" s="422" t="s">
        <v>2564</v>
      </c>
      <c r="M13" s="421" t="s">
        <v>2565</v>
      </c>
      <c r="N13" s="423" t="str">
        <f>CONCATENATE(VLOOKUP(A13,CatModules!B:I,8,FALSE),TEXT(IF(A13=A12,RIGHT(N12,2)+1,"1"),"0#"))</f>
        <v>MHB03</v>
      </c>
      <c r="O13" s="423" t="str">
        <f t="shared" ca="1" si="2"/>
        <v/>
      </c>
    </row>
    <row r="14" spans="1:15" x14ac:dyDescent="0.2">
      <c r="A14" s="297">
        <v>7</v>
      </c>
      <c r="B14" s="297" t="str">
        <f>VLOOKUP(A14,CatModules!B:D,3,FALSE)</f>
        <v>Prevention programs for MSM and TGs</v>
      </c>
      <c r="C14" s="297">
        <v>20</v>
      </c>
      <c r="D14" s="298" t="str">
        <f t="shared" ca="1" si="0"/>
        <v>Diagnosis and treatment of STIs as part of programs for MSM and TGs</v>
      </c>
      <c r="E14" s="317" t="s">
        <v>2229</v>
      </c>
      <c r="F14" s="318" t="s">
        <v>1548</v>
      </c>
      <c r="G14" s="445" t="s">
        <v>1443</v>
      </c>
      <c r="H14" s="484" t="s">
        <v>3762</v>
      </c>
      <c r="I14" s="442" t="str">
        <f t="shared" ca="1" si="1"/>
        <v xml:space="preserve">Designing, developing and implementing Syndromic and Clinical management  programs of sexually transmitted infections </v>
      </c>
      <c r="J14" s="420" t="s">
        <v>2314</v>
      </c>
      <c r="K14" s="421" t="s">
        <v>2566</v>
      </c>
      <c r="L14" s="422" t="s">
        <v>2567</v>
      </c>
      <c r="M14" s="421" t="s">
        <v>2568</v>
      </c>
      <c r="N14" s="423" t="str">
        <f>CONCATENATE(VLOOKUP(A14,CatModules!B:I,8,FALSE),TEXT(IF(A14=A13,RIGHT(N13,2)+1,"1"),"0#"))</f>
        <v>MHB04</v>
      </c>
      <c r="O14" s="423" t="str">
        <f t="shared" ca="1" si="2"/>
        <v/>
      </c>
    </row>
    <row r="15" spans="1:15" x14ac:dyDescent="0.2">
      <c r="A15" s="297">
        <v>7</v>
      </c>
      <c r="B15" s="297" t="str">
        <f>VLOOKUP(A15,CatModules!B:D,3,FALSE)</f>
        <v>Prevention programs for MSM and TGs</v>
      </c>
      <c r="C15" s="297">
        <v>25</v>
      </c>
      <c r="D15" s="298" t="str">
        <f t="shared" ca="1" si="0"/>
        <v>Diagnosis and treatment of viral hepatitis as part of programs for MSM and TGs</v>
      </c>
      <c r="E15" s="317" t="s">
        <v>2230</v>
      </c>
      <c r="F15" s="318" t="s">
        <v>1549</v>
      </c>
      <c r="G15" s="445" t="s">
        <v>1444</v>
      </c>
      <c r="H15" s="484" t="s">
        <v>3763</v>
      </c>
      <c r="I15" s="442" t="str">
        <f t="shared" ca="1" si="1"/>
        <v>Designing, developing and implementing Viral Hepatitis programs targeting PWID including human resources and training , links to Behaviour Change programs, HIV testing and counselling, care and treatment.                                  
Exclude programs for general population and other KPs.</v>
      </c>
      <c r="J15" s="420" t="s">
        <v>2315</v>
      </c>
      <c r="K15" s="421" t="s">
        <v>2569</v>
      </c>
      <c r="L15" s="422" t="s">
        <v>2570</v>
      </c>
      <c r="M15" s="421" t="s">
        <v>2571</v>
      </c>
      <c r="N15" s="423" t="str">
        <f>CONCATENATE(VLOOKUP(A15,CatModules!B:I,8,FALSE),TEXT(IF(A15=A14,RIGHT(N14,2)+1,"1"),"0#"))</f>
        <v>MHB05</v>
      </c>
      <c r="O15" s="423" t="str">
        <f t="shared" ca="1" si="2"/>
        <v/>
      </c>
    </row>
    <row r="16" spans="1:15" x14ac:dyDescent="0.2">
      <c r="A16" s="297">
        <v>7</v>
      </c>
      <c r="B16" s="297" t="str">
        <f>VLOOKUP(A16,CatModules!B:D,3,FALSE)</f>
        <v>Prevention programs for MSM and TGs</v>
      </c>
      <c r="C16" s="297">
        <v>30</v>
      </c>
      <c r="D16" s="298" t="str">
        <f t="shared" ca="1" si="0"/>
        <v>Other interventions for MSM and TGs - Please specify</v>
      </c>
      <c r="E16" s="317" t="s">
        <v>3407</v>
      </c>
      <c r="F16" s="318" t="s">
        <v>3446</v>
      </c>
      <c r="G16" s="445" t="s">
        <v>3476</v>
      </c>
      <c r="H16" s="484" t="s">
        <v>3764</v>
      </c>
      <c r="I16" s="442" t="str">
        <f t="shared" ca="1" si="1"/>
        <v/>
      </c>
      <c r="J16" s="420"/>
      <c r="K16" s="421"/>
      <c r="L16" s="422"/>
      <c r="M16" s="421"/>
      <c r="N16" s="423" t="str">
        <f>CONCATENATE(VLOOKUP(A16,CatModules!B:I,8,FALSE),TEXT(IF(A16=A15,RIGHT(N15,2)+1,"1"),"0#"))</f>
        <v>MHB06</v>
      </c>
      <c r="O16" s="423" t="str">
        <f t="shared" ca="1" si="2"/>
        <v/>
      </c>
    </row>
    <row r="17" spans="1:15" x14ac:dyDescent="0.2">
      <c r="A17" s="297">
        <v>9</v>
      </c>
      <c r="B17" s="297" t="str">
        <f>VLOOKUP(A17,CatModules!B:D,3,FALSE)</f>
        <v>Prevention programs for sex workers and their clients</v>
      </c>
      <c r="C17" s="297">
        <v>5</v>
      </c>
      <c r="D17" s="298" t="str">
        <f t="shared" ca="1" si="0"/>
        <v>Behavioral change as part of programs for sex workers and their clients</v>
      </c>
      <c r="E17" s="317" t="s">
        <v>2231</v>
      </c>
      <c r="F17" s="318" t="s">
        <v>1550</v>
      </c>
      <c r="G17" s="445" t="s">
        <v>1445</v>
      </c>
      <c r="H17" s="448" t="s">
        <v>1645</v>
      </c>
      <c r="I17" s="442" t="str">
        <f t="shared" ca="1" si="1"/>
        <v>Designing, developing and implementing behavioural change programs  such as  individual-level ,Community-level behavioural interventions , Targeted internet-based strategies, Social marketing-based strategies, Sex venue-based outreach strategies: including planning, human resources, training, material,  outreach and peer education.                                         
Exclude programs for general population,  youth, and other Key Populations.</v>
      </c>
      <c r="J17" s="420" t="s">
        <v>2316</v>
      </c>
      <c r="K17" s="421" t="s">
        <v>2572</v>
      </c>
      <c r="L17" s="422" t="s">
        <v>2573</v>
      </c>
      <c r="M17" s="421" t="s">
        <v>2574</v>
      </c>
      <c r="N17" s="423" t="str">
        <f>CONCATENATE(VLOOKUP(A17,CatModules!B:I,8,FALSE),TEXT(IF(A17=A16,RIGHT(N16,2)+1,"1"),"0#"))</f>
        <v>MHC01</v>
      </c>
      <c r="O17" s="423" t="str">
        <f t="shared" ca="1" si="2"/>
        <v/>
      </c>
    </row>
    <row r="18" spans="1:15" x14ac:dyDescent="0.2">
      <c r="A18" s="297">
        <v>9</v>
      </c>
      <c r="B18" s="297" t="str">
        <f>VLOOKUP(A18,CatModules!B:D,3,FALSE)</f>
        <v>Prevention programs for sex workers and their clients</v>
      </c>
      <c r="C18" s="297">
        <v>10</v>
      </c>
      <c r="D18" s="298" t="str">
        <f t="shared" ca="1" si="0"/>
        <v>Condoms as part of programs for sex workers and their clients</v>
      </c>
      <c r="E18" s="317" t="s">
        <v>2232</v>
      </c>
      <c r="F18" s="318" t="s">
        <v>1551</v>
      </c>
      <c r="G18" s="445" t="s">
        <v>1446</v>
      </c>
      <c r="H18" s="448" t="s">
        <v>1646</v>
      </c>
      <c r="I18" s="442" t="str">
        <f t="shared" ca="1" si="1"/>
        <v xml:space="preserve">Promotion and distribution of female and male condoms for HIV prevention  - this includes demand creation , training and distribution. Links to behaviour change programs.     </v>
      </c>
      <c r="J18" s="420" t="s">
        <v>2317</v>
      </c>
      <c r="K18" s="421" t="s">
        <v>2575</v>
      </c>
      <c r="L18" s="422" t="s">
        <v>2576</v>
      </c>
      <c r="M18" s="421" t="s">
        <v>2577</v>
      </c>
      <c r="N18" s="423" t="str">
        <f>CONCATENATE(VLOOKUP(A18,CatModules!B:I,8,FALSE),TEXT(IF(A18=A17,RIGHT(N17,2)+1,"1"),"0#"))</f>
        <v>MHC02</v>
      </c>
      <c r="O18" s="423" t="str">
        <f t="shared" ca="1" si="2"/>
        <v/>
      </c>
    </row>
    <row r="19" spans="1:15" x14ac:dyDescent="0.2">
      <c r="A19" s="297">
        <v>9</v>
      </c>
      <c r="B19" s="297" t="str">
        <f>VLOOKUP(A19,CatModules!B:D,3,FALSE)</f>
        <v>Prevention programs for sex workers and their clients</v>
      </c>
      <c r="C19" s="297">
        <v>15</v>
      </c>
      <c r="D19" s="298" t="str">
        <f t="shared" ca="1" si="0"/>
        <v>HIV testing and counseling as part of programs for sex workers and their clients</v>
      </c>
      <c r="E19" s="317" t="s">
        <v>2233</v>
      </c>
      <c r="F19" s="318" t="s">
        <v>1552</v>
      </c>
      <c r="G19" s="445" t="s">
        <v>1447</v>
      </c>
      <c r="H19" s="448" t="s">
        <v>1647</v>
      </c>
      <c r="I19" s="442" t="str">
        <f t="shared" ca="1" si="1"/>
        <v>Designing, developing and implementing    provider and client-initiated testing,  community-based HIV testing and counselling including outreach, mobile services and partner's testing and targeted campaign. Links to care and treatment.  Exclude programs for general population,  youth, and other Key Populations.</v>
      </c>
      <c r="J19" s="420" t="s">
        <v>2318</v>
      </c>
      <c r="K19" s="421" t="s">
        <v>2578</v>
      </c>
      <c r="L19" s="422" t="s">
        <v>2579</v>
      </c>
      <c r="M19" s="421" t="s">
        <v>2580</v>
      </c>
      <c r="N19" s="423" t="str">
        <f>CONCATENATE(VLOOKUP(A19,CatModules!B:I,8,FALSE),TEXT(IF(A19=A18,RIGHT(N18,2)+1,"1"),"0#"))</f>
        <v>MHC03</v>
      </c>
      <c r="O19" s="423">
        <f t="shared" ca="1" si="2"/>
        <v>80</v>
      </c>
    </row>
    <row r="20" spans="1:15" x14ac:dyDescent="0.2">
      <c r="A20" s="297">
        <v>9</v>
      </c>
      <c r="B20" s="297" t="str">
        <f>VLOOKUP(A20,CatModules!B:D,3,FALSE)</f>
        <v>Prevention programs for sex workers and their clients</v>
      </c>
      <c r="C20" s="297">
        <v>20</v>
      </c>
      <c r="D20" s="298" t="str">
        <f t="shared" ca="1" si="0"/>
        <v>Diagnosis and treatment of STIs (sex workers and their clients)</v>
      </c>
      <c r="E20" s="337" t="s">
        <v>3408</v>
      </c>
      <c r="F20" s="318" t="s">
        <v>1553</v>
      </c>
      <c r="G20" s="445" t="s">
        <v>1448</v>
      </c>
      <c r="H20" s="448" t="s">
        <v>1648</v>
      </c>
      <c r="I20" s="442" t="str">
        <f t="shared" ca="1" si="1"/>
        <v>Designing, developing and implementing Syndromic and Clinical management  programs of sexually transmitted infections including links to Reproductive Health services.</v>
      </c>
      <c r="J20" s="420" t="s">
        <v>2319</v>
      </c>
      <c r="K20" s="421" t="s">
        <v>2581</v>
      </c>
      <c r="L20" s="422" t="s">
        <v>2582</v>
      </c>
      <c r="M20" s="421" t="s">
        <v>2583</v>
      </c>
      <c r="N20" s="423" t="str">
        <f>CONCATENATE(VLOOKUP(A20,CatModules!B:I,8,FALSE),TEXT(IF(A20=A19,RIGHT(N19,2)+1,"1"),"0#"))</f>
        <v>MHC04</v>
      </c>
      <c r="O20" s="423" t="str">
        <f t="shared" ca="1" si="2"/>
        <v/>
      </c>
    </row>
    <row r="21" spans="1:15" x14ac:dyDescent="0.2">
      <c r="A21" s="297">
        <v>9</v>
      </c>
      <c r="B21" s="297" t="str">
        <f>VLOOKUP(A21,CatModules!B:D,3,FALSE)</f>
        <v>Prevention programs for sex workers and their clients</v>
      </c>
      <c r="C21" s="297">
        <v>25</v>
      </c>
      <c r="D21" s="298" t="str">
        <f t="shared" ca="1" si="0"/>
        <v>Harm reduction as part of programs for sex workers and their clients</v>
      </c>
      <c r="E21" s="317" t="s">
        <v>2234</v>
      </c>
      <c r="F21" s="318" t="s">
        <v>1554</v>
      </c>
      <c r="G21" s="445" t="s">
        <v>1449</v>
      </c>
      <c r="H21" s="448" t="s">
        <v>1649</v>
      </c>
      <c r="I21" s="442" t="str">
        <f t="shared" ca="1" si="1"/>
        <v xml:space="preserve">Designing, developing and implementing gender responsive, sex workers friendly services including prevention and responses to gender-based violence, RMNCH services, promotion of sexual and reproductive health. Exclude programs for general population and other Key Populations. </v>
      </c>
      <c r="J21" s="420" t="s">
        <v>2320</v>
      </c>
      <c r="K21" s="421" t="s">
        <v>2584</v>
      </c>
      <c r="L21" s="422" t="s">
        <v>2585</v>
      </c>
      <c r="M21" s="421" t="s">
        <v>2586</v>
      </c>
      <c r="N21" s="423" t="str">
        <f>CONCATENATE(VLOOKUP(A21,CatModules!B:I,8,FALSE),TEXT(IF(A21=A20,RIGHT(N20,2)+1,"1"),"0#"))</f>
        <v>MHC05</v>
      </c>
      <c r="O21" s="423" t="str">
        <f t="shared" ca="1" si="2"/>
        <v/>
      </c>
    </row>
    <row r="22" spans="1:15" x14ac:dyDescent="0.2">
      <c r="A22" s="297">
        <v>9</v>
      </c>
      <c r="B22" s="297" t="str">
        <f>VLOOKUP(A22,CatModules!B:D,3,FALSE)</f>
        <v>Prevention programs for sex workers and their clients</v>
      </c>
      <c r="C22" s="297">
        <v>30</v>
      </c>
      <c r="D22" s="298" t="str">
        <f t="shared" ca="1" si="0"/>
        <v>Other interventions for sex workers and their clients - Please specify</v>
      </c>
      <c r="E22" s="317" t="s">
        <v>3409</v>
      </c>
      <c r="F22" s="318" t="s">
        <v>3447</v>
      </c>
      <c r="G22" s="445" t="s">
        <v>3477</v>
      </c>
      <c r="H22" s="448" t="s">
        <v>3503</v>
      </c>
      <c r="I22" s="442" t="str">
        <f t="shared" ca="1" si="1"/>
        <v/>
      </c>
      <c r="J22" s="420"/>
      <c r="K22" s="421"/>
      <c r="L22" s="422"/>
      <c r="M22" s="421"/>
      <c r="N22" s="423" t="str">
        <f>CONCATENATE(VLOOKUP(A22,CatModules!B:I,8,FALSE),TEXT(IF(A22=A21,RIGHT(N21,2)+1,"1"),"0#"))</f>
        <v>MHC06</v>
      </c>
      <c r="O22" s="423" t="str">
        <f t="shared" ca="1" si="2"/>
        <v/>
      </c>
    </row>
    <row r="23" spans="1:15" x14ac:dyDescent="0.2">
      <c r="A23" s="297">
        <v>11</v>
      </c>
      <c r="B23" s="297" t="str">
        <f>VLOOKUP(A23,CatModules!B:D,3,FALSE)</f>
        <v>Prevention programs for people who inject drugs (PWID) and their partners</v>
      </c>
      <c r="C23" s="297">
        <v>5</v>
      </c>
      <c r="D23" s="298" t="str">
        <f t="shared" ca="1" si="0"/>
        <v>Behavioural change as part of programs for PWID and their partners</v>
      </c>
      <c r="E23" s="337" t="s">
        <v>3410</v>
      </c>
      <c r="F23" s="318" t="s">
        <v>3448</v>
      </c>
      <c r="G23" s="445" t="s">
        <v>3478</v>
      </c>
      <c r="H23" s="448" t="s">
        <v>3504</v>
      </c>
      <c r="I23" s="442" t="str">
        <f t="shared" ca="1" si="1"/>
        <v>Designing, developing and implementing behavioural change programs  such as  individual-level ,Community-level behavioural interventions, Targeted internet-based strategies, Social marketing-based strategies, Sex venue-based outreach strategies: including planning, human resources, training, material,  outreach and peer education. Exclude programs for general population,  youth, and other Key Populations.</v>
      </c>
      <c r="J23" s="420" t="s">
        <v>2321</v>
      </c>
      <c r="K23" s="421" t="s">
        <v>2587</v>
      </c>
      <c r="L23" s="422" t="s">
        <v>2588</v>
      </c>
      <c r="M23" s="421" t="s">
        <v>2589</v>
      </c>
      <c r="N23" s="423" t="str">
        <f>CONCATENATE(VLOOKUP(A23,CatModules!B:I,8,FALSE),TEXT(IF(A23=A22,RIGHT(N22,2)+1,"1"),"0#"))</f>
        <v>MHD01</v>
      </c>
      <c r="O23" s="423" t="str">
        <f t="shared" ca="1" si="2"/>
        <v/>
      </c>
    </row>
    <row r="24" spans="1:15" x14ac:dyDescent="0.2">
      <c r="A24" s="297">
        <v>11</v>
      </c>
      <c r="B24" s="297" t="str">
        <f>VLOOKUP(A24,CatModules!B:D,3,FALSE)</f>
        <v>Prevention programs for people who inject drugs (PWID) and their partners</v>
      </c>
      <c r="C24" s="297">
        <v>10</v>
      </c>
      <c r="D24" s="298" t="str">
        <f t="shared" ca="1" si="0"/>
        <v>Condoms as part of programs for PWID and their partners</v>
      </c>
      <c r="E24" s="337" t="s">
        <v>3257</v>
      </c>
      <c r="F24" s="318" t="s">
        <v>1555</v>
      </c>
      <c r="G24" s="445" t="s">
        <v>1450</v>
      </c>
      <c r="H24" s="448" t="s">
        <v>1650</v>
      </c>
      <c r="I24" s="442" t="str">
        <f t="shared" ca="1" si="1"/>
        <v xml:space="preserve">Promotion and distribution  male and female condoms - this includes demand creation , training and distribution. Links to Behaviour Change programs. </v>
      </c>
      <c r="J24" s="420" t="s">
        <v>2322</v>
      </c>
      <c r="K24" s="421" t="s">
        <v>2590</v>
      </c>
      <c r="L24" s="422" t="s">
        <v>2591</v>
      </c>
      <c r="M24" s="421" t="s">
        <v>2592</v>
      </c>
      <c r="N24" s="423" t="str">
        <f>CONCATENATE(VLOOKUP(A24,CatModules!B:I,8,FALSE),TEXT(IF(A24=A23,RIGHT(N23,2)+1,"1"),"0#"))</f>
        <v>MHD02</v>
      </c>
      <c r="O24" s="423" t="str">
        <f t="shared" ca="1" si="2"/>
        <v/>
      </c>
    </row>
    <row r="25" spans="1:15" x14ac:dyDescent="0.2">
      <c r="A25" s="297">
        <v>11</v>
      </c>
      <c r="B25" s="297" t="str">
        <f>VLOOKUP(A25,CatModules!B:D,3,FALSE)</f>
        <v>Prevention programs for people who inject drugs (PWID) and their partners</v>
      </c>
      <c r="C25" s="297">
        <v>15</v>
      </c>
      <c r="D25" s="298" t="str">
        <f t="shared" ca="1" si="0"/>
        <v>HIV testing and counseling as part of programs for sex workers and their clients</v>
      </c>
      <c r="E25" s="337" t="s">
        <v>2233</v>
      </c>
      <c r="F25" s="318" t="s">
        <v>1552</v>
      </c>
      <c r="G25" s="445" t="s">
        <v>1447</v>
      </c>
      <c r="H25" s="448" t="s">
        <v>1647</v>
      </c>
      <c r="I25" s="442" t="str">
        <f t="shared" ca="1" si="1"/>
        <v>Designing, developing and implementing    provider and client-initiated testing,  community-based HTC including outreach, mobile services and partner's testing and targeted campaign. Links to care and treatment.  Exclude programs for general population,  youth, and other Key Populations.</v>
      </c>
      <c r="J25" s="420" t="s">
        <v>2323</v>
      </c>
      <c r="K25" s="421" t="s">
        <v>2578</v>
      </c>
      <c r="L25" s="422" t="s">
        <v>2593</v>
      </c>
      <c r="M25" s="421" t="s">
        <v>2580</v>
      </c>
      <c r="N25" s="423" t="str">
        <f>CONCATENATE(VLOOKUP(A25,CatModules!B:I,8,FALSE),TEXT(IF(A25=A24,RIGHT(N24,2)+1,"1"),"0#"))</f>
        <v>MHD03</v>
      </c>
      <c r="O25" s="423">
        <f t="shared" ca="1" si="2"/>
        <v>80</v>
      </c>
    </row>
    <row r="26" spans="1:15" x14ac:dyDescent="0.2">
      <c r="A26" s="297">
        <v>11</v>
      </c>
      <c r="B26" s="297" t="str">
        <f>VLOOKUP(A26,CatModules!B:D,3,FALSE)</f>
        <v>Prevention programs for people who inject drugs (PWID) and their partners</v>
      </c>
      <c r="C26" s="297">
        <v>20</v>
      </c>
      <c r="D26" s="298" t="str">
        <f t="shared" ca="1" si="0"/>
        <v>Diagnosis and treatment of STIs as part of programs for PWID and their partners</v>
      </c>
      <c r="E26" s="337" t="s">
        <v>3258</v>
      </c>
      <c r="F26" s="318" t="s">
        <v>1556</v>
      </c>
      <c r="G26" s="445" t="s">
        <v>1451</v>
      </c>
      <c r="H26" s="448" t="s">
        <v>1651</v>
      </c>
      <c r="I26" s="442" t="str">
        <f t="shared" ca="1" si="1"/>
        <v>Designing, developing and implementing Syndromic and Clinical management  programs of sexually transmitted infections</v>
      </c>
      <c r="J26" s="420" t="s">
        <v>2324</v>
      </c>
      <c r="K26" s="421" t="s">
        <v>2594</v>
      </c>
      <c r="L26" s="422" t="s">
        <v>2595</v>
      </c>
      <c r="M26" s="421" t="s">
        <v>2596</v>
      </c>
      <c r="N26" s="423" t="str">
        <f>CONCATENATE(VLOOKUP(A26,CatModules!B:I,8,FALSE),TEXT(IF(A26=A25,RIGHT(N25,2)+1,"1"),"0#"))</f>
        <v>MHD04</v>
      </c>
      <c r="O26" s="423" t="str">
        <f t="shared" ca="1" si="2"/>
        <v/>
      </c>
    </row>
    <row r="27" spans="1:15" x14ac:dyDescent="0.2">
      <c r="A27" s="297">
        <v>11</v>
      </c>
      <c r="B27" s="297" t="str">
        <f>VLOOKUP(A27,CatModules!B:D,3,FALSE)</f>
        <v>Prevention programs for people who inject drugs (PWID) and their partners</v>
      </c>
      <c r="C27" s="297">
        <v>25</v>
      </c>
      <c r="D27" s="298" t="str">
        <f t="shared" ca="1" si="0"/>
        <v>Needle and Syringe programs as part of programs for PWID and their partners</v>
      </c>
      <c r="E27" s="318" t="s">
        <v>3262</v>
      </c>
      <c r="F27" s="351" t="s">
        <v>3449</v>
      </c>
      <c r="G27" s="446" t="s">
        <v>1452</v>
      </c>
      <c r="H27" s="449" t="s">
        <v>3336</v>
      </c>
      <c r="I27" s="442" t="str">
        <f t="shared" ca="1" si="1"/>
        <v xml:space="preserve">Designing, developing and implementing Needle &amp; Syringe programs including human resources and training , links to behaviour change programs, HIV testing and counselling, care and treatment. </v>
      </c>
      <c r="J27" s="420" t="s">
        <v>2325</v>
      </c>
      <c r="K27" s="421" t="s">
        <v>2597</v>
      </c>
      <c r="L27" s="422" t="s">
        <v>2598</v>
      </c>
      <c r="M27" s="421" t="s">
        <v>2599</v>
      </c>
      <c r="N27" s="423" t="str">
        <f>CONCATENATE(VLOOKUP(A27,CatModules!B:I,8,FALSE),TEXT(IF(A27=A26,RIGHT(N26,2)+1,"1"),"0#"))</f>
        <v>MHD05</v>
      </c>
      <c r="O27" s="423" t="str">
        <f t="shared" ca="1" si="2"/>
        <v/>
      </c>
    </row>
    <row r="28" spans="1:15" x14ac:dyDescent="0.2">
      <c r="A28" s="297">
        <v>11</v>
      </c>
      <c r="B28" s="297" t="str">
        <f>VLOOKUP(A28,CatModules!B:D,3,FALSE)</f>
        <v>Prevention programs for people who inject drugs (PWID) and their partners</v>
      </c>
      <c r="C28" s="297">
        <v>30</v>
      </c>
      <c r="D28" s="298" t="str">
        <f t="shared" ca="1" si="0"/>
        <v>OST and other drug dependence treatment (PWIDs and their partners)</v>
      </c>
      <c r="E28" s="317" t="s">
        <v>3411</v>
      </c>
      <c r="F28" s="318" t="s">
        <v>1557</v>
      </c>
      <c r="G28" s="445" t="s">
        <v>1453</v>
      </c>
      <c r="H28" s="448" t="s">
        <v>1652</v>
      </c>
      <c r="I28" s="442" t="str">
        <f t="shared" ca="1" si="1"/>
        <v>Designing, developing and implementing OST programs including human resources and training , links to Behaviour Change programs, HIV testing and counselling, care and treatment.</v>
      </c>
      <c r="J28" s="420" t="s">
        <v>2326</v>
      </c>
      <c r="K28" s="421" t="s">
        <v>2600</v>
      </c>
      <c r="L28" s="422" t="s">
        <v>2601</v>
      </c>
      <c r="M28" s="421" t="s">
        <v>2602</v>
      </c>
      <c r="N28" s="423" t="str">
        <f>CONCATENATE(VLOOKUP(A28,CatModules!B:I,8,FALSE),TEXT(IF(A28=A27,RIGHT(N27,2)+1,"1"),"0#"))</f>
        <v>MHD06</v>
      </c>
      <c r="O28" s="423" t="str">
        <f t="shared" ca="1" si="2"/>
        <v/>
      </c>
    </row>
    <row r="29" spans="1:15" x14ac:dyDescent="0.2">
      <c r="A29" s="297">
        <v>11</v>
      </c>
      <c r="B29" s="297" t="str">
        <f>VLOOKUP(A29,CatModules!B:D,3,FALSE)</f>
        <v>Prevention programs for people who inject drugs (PWID) and their partners</v>
      </c>
      <c r="C29" s="297">
        <v>35</v>
      </c>
      <c r="D29" s="298" t="str">
        <f t="shared" ca="1" si="0"/>
        <v>Diagnosis and treatment of viral hepatitis (PWIDs and their partners)</v>
      </c>
      <c r="E29" s="317" t="s">
        <v>3412</v>
      </c>
      <c r="F29" s="318" t="s">
        <v>1558</v>
      </c>
      <c r="G29" s="445" t="s">
        <v>1454</v>
      </c>
      <c r="H29" s="448" t="s">
        <v>1653</v>
      </c>
      <c r="I29" s="442" t="str">
        <f t="shared" ca="1" si="1"/>
        <v>Designing, developing and implementing Viral Hepatitis programs targeting PWID including human resources and training , links to Behaviour Change programs, HIV testing and counselling, care and treatment. Exclude programs for general population and other Key Populations.</v>
      </c>
      <c r="J29" s="420" t="s">
        <v>2327</v>
      </c>
      <c r="K29" s="421" t="s">
        <v>2603</v>
      </c>
      <c r="L29" s="422" t="s">
        <v>2604</v>
      </c>
      <c r="M29" s="421" t="s">
        <v>2605</v>
      </c>
      <c r="N29" s="423" t="str">
        <f>CONCATENATE(VLOOKUP(A29,CatModules!B:I,8,FALSE),TEXT(IF(A29=A28,RIGHT(N28,2)+1,"1"),"0#"))</f>
        <v>MHD07</v>
      </c>
      <c r="O29" s="423" t="str">
        <f t="shared" ca="1" si="2"/>
        <v/>
      </c>
    </row>
    <row r="30" spans="1:15" x14ac:dyDescent="0.2">
      <c r="A30" s="297">
        <v>11</v>
      </c>
      <c r="B30" s="297" t="str">
        <f>VLOOKUP(A30,CatModules!B:D,3,FALSE)</f>
        <v>Prevention programs for people who inject drugs (PWID) and their partners</v>
      </c>
      <c r="C30" s="297">
        <v>40</v>
      </c>
      <c r="D30" s="298" t="str">
        <f t="shared" ca="1" si="0"/>
        <v>Other interventions for IDUs and their partners - Please specify</v>
      </c>
      <c r="E30" s="317" t="s">
        <v>3413</v>
      </c>
      <c r="F30" s="318" t="s">
        <v>3450</v>
      </c>
      <c r="G30" s="445" t="s">
        <v>3479</v>
      </c>
      <c r="H30" s="448" t="s">
        <v>3505</v>
      </c>
      <c r="I30" s="442" t="str">
        <f t="shared" ca="1" si="1"/>
        <v/>
      </c>
      <c r="J30" s="420"/>
      <c r="K30" s="421"/>
      <c r="L30" s="422"/>
      <c r="M30" s="421"/>
      <c r="N30" s="423" t="str">
        <f>CONCATENATE(VLOOKUP(A30,CatModules!B:I,8,FALSE),TEXT(IF(A30=A29,RIGHT(N29,2)+1,"1"),"0#"))</f>
        <v>MHD08</v>
      </c>
      <c r="O30" s="423" t="str">
        <f t="shared" ca="1" si="2"/>
        <v/>
      </c>
    </row>
    <row r="31" spans="1:15" x14ac:dyDescent="0.2">
      <c r="A31" s="297">
        <v>13</v>
      </c>
      <c r="B31" s="297" t="str">
        <f>VLOOKUP(A31,CatModules!B:D,3,FALSE)</f>
        <v>Prevention programs for other vulnerable populations (please specify)</v>
      </c>
      <c r="C31" s="297">
        <v>5</v>
      </c>
      <c r="D31" s="298" t="str">
        <f t="shared" ca="1" si="0"/>
        <v>Behavioral change as part of programs for other vulnerable populations</v>
      </c>
      <c r="E31" s="317" t="s">
        <v>2235</v>
      </c>
      <c r="F31" s="318" t="s">
        <v>1559</v>
      </c>
      <c r="G31" s="445" t="s">
        <v>1455</v>
      </c>
      <c r="H31" s="450" t="s">
        <v>3350</v>
      </c>
      <c r="I31" s="442" t="str">
        <f t="shared" ca="1" si="1"/>
        <v>Designing, developing and implementing behavioural change programs  such as  individual-level ,Community-level behavioural interventions, Targeted internet-based strategies, Social marketing-based strategies, Sex venue-based outreach strategies: including planning, human resources, training, material,  outreach and peer education. Exclude programs for general population,  youth, and other Key Populations.</v>
      </c>
      <c r="J31" s="420" t="s">
        <v>2321</v>
      </c>
      <c r="K31" s="421" t="s">
        <v>2587</v>
      </c>
      <c r="L31" s="422" t="s">
        <v>2588</v>
      </c>
      <c r="M31" s="421" t="s">
        <v>2589</v>
      </c>
      <c r="N31" s="423" t="str">
        <f>CONCATENATE(VLOOKUP(A31,CatModules!B:I,8,FALSE),TEXT(IF(A31=A30,RIGHT(N30,2)+1,"1"),"0#"))</f>
        <v>MHE01</v>
      </c>
      <c r="O31" s="423" t="str">
        <f t="shared" ca="1" si="2"/>
        <v/>
      </c>
    </row>
    <row r="32" spans="1:15" x14ac:dyDescent="0.2">
      <c r="A32" s="297">
        <v>13</v>
      </c>
      <c r="B32" s="297" t="str">
        <f>VLOOKUP(A32,CatModules!B:D,3,FALSE)</f>
        <v>Prevention programs for other vulnerable populations (please specify)</v>
      </c>
      <c r="C32" s="297">
        <v>10</v>
      </c>
      <c r="D32" s="298" t="str">
        <f t="shared" ca="1" si="0"/>
        <v>Condoms as part of programs for other vulnerable populations</v>
      </c>
      <c r="E32" s="317" t="s">
        <v>2236</v>
      </c>
      <c r="F32" s="318" t="s">
        <v>1560</v>
      </c>
      <c r="G32" s="445" t="s">
        <v>1456</v>
      </c>
      <c r="H32" s="450" t="s">
        <v>3351</v>
      </c>
      <c r="I32" s="442" t="str">
        <f t="shared" ca="1" si="1"/>
        <v xml:space="preserve">Promotion and distribution of female and male condoms for HIV prevention  - this includes demand creation , training and distribution. Links to Behaviour Change programs.     </v>
      </c>
      <c r="J32" s="420" t="s">
        <v>2328</v>
      </c>
      <c r="K32" s="421" t="s">
        <v>2575</v>
      </c>
      <c r="L32" s="422" t="s">
        <v>2576</v>
      </c>
      <c r="M32" s="421" t="s">
        <v>2577</v>
      </c>
      <c r="N32" s="423" t="str">
        <f>CONCATENATE(VLOOKUP(A32,CatModules!B:I,8,FALSE),TEXT(IF(A32=A31,RIGHT(N31,2)+1,"1"),"0#"))</f>
        <v>MHE02</v>
      </c>
      <c r="O32" s="423" t="str">
        <f t="shared" ca="1" si="2"/>
        <v/>
      </c>
    </row>
    <row r="33" spans="1:15" x14ac:dyDescent="0.2">
      <c r="A33" s="297">
        <v>13</v>
      </c>
      <c r="B33" s="297" t="str">
        <f>VLOOKUP(A33,CatModules!B:D,3,FALSE)</f>
        <v>Prevention programs for other vulnerable populations (please specify)</v>
      </c>
      <c r="C33" s="297">
        <v>15</v>
      </c>
      <c r="D33" s="298" t="str">
        <f t="shared" ca="1" si="0"/>
        <v>HIV testing and counseling as part of programs for other vulnerable populations</v>
      </c>
      <c r="E33" s="317" t="s">
        <v>2237</v>
      </c>
      <c r="F33" s="318" t="s">
        <v>1561</v>
      </c>
      <c r="G33" s="445" t="s">
        <v>1457</v>
      </c>
      <c r="H33" s="450" t="s">
        <v>3506</v>
      </c>
      <c r="I33" s="442" t="str">
        <f t="shared" ca="1" si="1"/>
        <v xml:space="preserve">Designing, developing and implementing HIV testing and counselling:  provider-initiated ,client-initiated and community-based including mobile services and partner's testing. This includes demand creation , training, human resources and links to care and treatment.  </v>
      </c>
      <c r="J33" s="420" t="s">
        <v>2329</v>
      </c>
      <c r="K33" s="421" t="s">
        <v>2606</v>
      </c>
      <c r="L33" s="422" t="s">
        <v>2607</v>
      </c>
      <c r="M33" s="421" t="s">
        <v>2608</v>
      </c>
      <c r="N33" s="423" t="str">
        <f>CONCATENATE(VLOOKUP(A33,CatModules!B:I,8,FALSE),TEXT(IF(A33=A32,RIGHT(N32,2)+1,"1"),"0#"))</f>
        <v>MHE03</v>
      </c>
      <c r="O33" s="423" t="str">
        <f t="shared" ca="1" si="2"/>
        <v/>
      </c>
    </row>
    <row r="34" spans="1:15" x14ac:dyDescent="0.2">
      <c r="A34" s="297">
        <v>13</v>
      </c>
      <c r="B34" s="297" t="str">
        <f>VLOOKUP(A34,CatModules!B:D,3,FALSE)</f>
        <v>Prevention programs for other vulnerable populations (please specify)</v>
      </c>
      <c r="C34" s="297">
        <v>20</v>
      </c>
      <c r="D34" s="298" t="str">
        <f t="shared" ref="D34:D65" ca="1" si="3">OFFSET(E34,0,LangOffset,1,1)</f>
        <v>Diagnosis and treatment of STIs (other vulnerable populations)</v>
      </c>
      <c r="E34" s="337" t="s">
        <v>3414</v>
      </c>
      <c r="F34" s="318" t="s">
        <v>1562</v>
      </c>
      <c r="G34" s="445" t="s">
        <v>1458</v>
      </c>
      <c r="H34" s="450" t="s">
        <v>3352</v>
      </c>
      <c r="I34" s="442" t="str">
        <f t="shared" ref="I34:I65" ca="1" si="4">IF(ISBLANK(OFFSET(J34,0,LangOffset,1,1)),"",OFFSET(J34,0,LangOffset,1,1))</f>
        <v>Designing, developing and implementing Syndromic and Clinical management  programs of sexually transmitted infections</v>
      </c>
      <c r="J34" s="420" t="s">
        <v>2324</v>
      </c>
      <c r="K34" s="421" t="s">
        <v>2594</v>
      </c>
      <c r="L34" s="422" t="s">
        <v>2595</v>
      </c>
      <c r="M34" s="421" t="s">
        <v>2596</v>
      </c>
      <c r="N34" s="423" t="str">
        <f>CONCATENATE(VLOOKUP(A34,CatModules!B:I,8,FALSE),TEXT(IF(A34=A33,RIGHT(N33,2)+1,"1"),"0#"))</f>
        <v>MHE04</v>
      </c>
      <c r="O34" s="423" t="str">
        <f t="shared" ca="1" si="2"/>
        <v/>
      </c>
    </row>
    <row r="35" spans="1:15" x14ac:dyDescent="0.2">
      <c r="A35" s="297">
        <v>13</v>
      </c>
      <c r="B35" s="297" t="str">
        <f>VLOOKUP(A35,CatModules!B:D,3,FALSE)</f>
        <v>Prevention programs for other vulnerable populations (please specify)</v>
      </c>
      <c r="C35" s="297">
        <v>25</v>
      </c>
      <c r="D35" s="298" t="str">
        <f t="shared" ca="1" si="3"/>
        <v>Other interventions for other vulnerable populations - Please specify</v>
      </c>
      <c r="E35" s="317" t="s">
        <v>3415</v>
      </c>
      <c r="F35" s="318" t="s">
        <v>3451</v>
      </c>
      <c r="G35" s="445" t="s">
        <v>3480</v>
      </c>
      <c r="H35" s="448" t="s">
        <v>3507</v>
      </c>
      <c r="I35" s="442" t="str">
        <f t="shared" ca="1" si="4"/>
        <v/>
      </c>
      <c r="J35" s="420"/>
      <c r="K35" s="421"/>
      <c r="L35" s="422"/>
      <c r="M35" s="421"/>
      <c r="N35" s="423" t="str">
        <f>CONCATENATE(VLOOKUP(A35,CatModules!B:I,8,FALSE),TEXT(IF(A35=A34,RIGHT(N34,2)+1,"1"),"0#"))</f>
        <v>MHE05</v>
      </c>
      <c r="O35" s="423" t="str">
        <f t="shared" ca="1" si="2"/>
        <v/>
      </c>
    </row>
    <row r="36" spans="1:15" x14ac:dyDescent="0.2">
      <c r="A36" s="297">
        <v>15</v>
      </c>
      <c r="B36" s="297" t="str">
        <f>VLOOKUP(A36,CatModules!B:D,3,FALSE)</f>
        <v>Prevention programs for adolescents and youth, in and out of school</v>
      </c>
      <c r="C36" s="297">
        <v>5</v>
      </c>
      <c r="D36" s="298" t="str">
        <f t="shared" ca="1" si="3"/>
        <v>Behavioral change as part of programs for adolescent and youth</v>
      </c>
      <c r="E36" s="317" t="s">
        <v>2238</v>
      </c>
      <c r="F36" s="318" t="s">
        <v>1563</v>
      </c>
      <c r="G36" s="445" t="s">
        <v>1459</v>
      </c>
      <c r="H36" s="448" t="s">
        <v>1654</v>
      </c>
      <c r="I36" s="442" t="str">
        <f t="shared" ca="1" si="4"/>
        <v>Designing, developing and implementing behavioural change programs aimed at young people including   individual-level ,Community-level behavioural interventions, Targeted internet-based strategies, Social marketing-based strategies, Sex venue-based outreach strategies: including   outreach and peer education, life and risk-reduction skills. Exclude programs for general population and other Key Populations.</v>
      </c>
      <c r="J36" s="420" t="s">
        <v>2337</v>
      </c>
      <c r="K36" s="421" t="s">
        <v>2609</v>
      </c>
      <c r="L36" s="422" t="s">
        <v>2610</v>
      </c>
      <c r="M36" s="421" t="s">
        <v>2611</v>
      </c>
      <c r="N36" s="423" t="str">
        <f>CONCATENATE(VLOOKUP(A36,CatModules!B:I,8,FALSE),TEXT(IF(A36=A35,RIGHT(N35,2)+1,"1"),"0#"))</f>
        <v>MHF01</v>
      </c>
      <c r="O36" s="423" t="str">
        <f t="shared" ca="1" si="2"/>
        <v/>
      </c>
    </row>
    <row r="37" spans="1:15" x14ac:dyDescent="0.2">
      <c r="A37" s="297">
        <v>15</v>
      </c>
      <c r="B37" s="297" t="str">
        <f>VLOOKUP(A37,CatModules!B:D,3,FALSE)</f>
        <v>Prevention programs for adolescents and youth, in and out of school</v>
      </c>
      <c r="C37" s="297">
        <v>10</v>
      </c>
      <c r="D37" s="298" t="str">
        <f t="shared" ca="1" si="3"/>
        <v>Condoms part of programs for adolescent and youth</v>
      </c>
      <c r="E37" s="317" t="s">
        <v>821</v>
      </c>
      <c r="F37" s="317" t="s">
        <v>1564</v>
      </c>
      <c r="G37" s="447" t="s">
        <v>1460</v>
      </c>
      <c r="H37" s="425" t="s">
        <v>1655</v>
      </c>
      <c r="I37" s="442" t="str">
        <f t="shared" ca="1" si="4"/>
        <v xml:space="preserve">Promotion and distribution of condoms for sexually active young people  this includes demand creation , training and distribution; Links to Behaviour Change programs.     </v>
      </c>
      <c r="J37" s="420" t="s">
        <v>2338</v>
      </c>
      <c r="K37" s="421" t="s">
        <v>2612</v>
      </c>
      <c r="L37" s="422" t="s">
        <v>2613</v>
      </c>
      <c r="M37" s="421" t="s">
        <v>2614</v>
      </c>
      <c r="N37" s="423" t="str">
        <f>CONCATENATE(VLOOKUP(A37,CatModules!B:I,8,FALSE),TEXT(IF(A37=A36,RIGHT(N36,2)+1,"1"),"0#"))</f>
        <v>MHF02</v>
      </c>
      <c r="O37" s="423" t="str">
        <f t="shared" ca="1" si="2"/>
        <v/>
      </c>
    </row>
    <row r="38" spans="1:15" x14ac:dyDescent="0.2">
      <c r="A38" s="297">
        <v>15</v>
      </c>
      <c r="B38" s="297" t="str">
        <f>VLOOKUP(A38,CatModules!B:D,3,FALSE)</f>
        <v>Prevention programs for adolescents and youth, in and out of school</v>
      </c>
      <c r="C38" s="297">
        <v>15</v>
      </c>
      <c r="D38" s="298" t="str">
        <f t="shared" ca="1" si="3"/>
        <v>HIV testing and counseling as part of programs for adolescent and youth</v>
      </c>
      <c r="E38" s="317" t="s">
        <v>2239</v>
      </c>
      <c r="F38" s="318" t="s">
        <v>1565</v>
      </c>
      <c r="G38" s="445" t="s">
        <v>1461</v>
      </c>
      <c r="H38" s="448" t="s">
        <v>1656</v>
      </c>
      <c r="I38" s="442" t="str">
        <f t="shared" ca="1" si="4"/>
        <v xml:space="preserve">Designing, developing and implementing youth-friendly  HIV testing and counselling programs including   provider-initiated ,client-initiated and community-based HIV testing and counselling including mobile services and partner's testing. This includes demand creation , training, human resources and links to care and treatment.  </v>
      </c>
      <c r="J38" s="420" t="s">
        <v>2339</v>
      </c>
      <c r="K38" s="421" t="s">
        <v>2615</v>
      </c>
      <c r="L38" s="422" t="s">
        <v>2616</v>
      </c>
      <c r="M38" s="421" t="s">
        <v>2617</v>
      </c>
      <c r="N38" s="423" t="str">
        <f>CONCATENATE(VLOOKUP(A38,CatModules!B:I,8,FALSE),TEXT(IF(A38=A37,RIGHT(N37,2)+1,"1"),"0#"))</f>
        <v>MHF03</v>
      </c>
      <c r="O38" s="423" t="str">
        <f t="shared" ca="1" si="2"/>
        <v/>
      </c>
    </row>
    <row r="39" spans="1:15" x14ac:dyDescent="0.2">
      <c r="A39" s="297">
        <v>15</v>
      </c>
      <c r="B39" s="297" t="str">
        <f>VLOOKUP(A39,CatModules!B:D,3,FALSE)</f>
        <v>Prevention programs for adolescents and youth, in and out of school</v>
      </c>
      <c r="C39" s="297">
        <v>20</v>
      </c>
      <c r="D39" s="298" t="str">
        <f t="shared" ca="1" si="3"/>
        <v>RMNCH linkages and GBV as part of programs for adolescent youth</v>
      </c>
      <c r="E39" s="317" t="s">
        <v>3416</v>
      </c>
      <c r="F39" s="318" t="s">
        <v>2334</v>
      </c>
      <c r="G39" s="445" t="s">
        <v>2335</v>
      </c>
      <c r="H39" s="448" t="s">
        <v>2336</v>
      </c>
      <c r="I39" s="442" t="str">
        <f t="shared" ca="1" si="4"/>
        <v xml:space="preserve">Designing, developing and implementing gender responsive, adolescents and youth friendly services including prevention and responses to violence against children, youth-friendly RMNCH services, promotion of sexual and reproductive health. Exclude programs for general population and other Key Populations. </v>
      </c>
      <c r="J39" s="420" t="s">
        <v>2340</v>
      </c>
      <c r="K39" s="421" t="s">
        <v>2618</v>
      </c>
      <c r="L39" s="422" t="s">
        <v>2619</v>
      </c>
      <c r="M39" s="421" t="s">
        <v>2620</v>
      </c>
      <c r="N39" s="423" t="str">
        <f>CONCATENATE(VLOOKUP(A39,CatModules!B:I,8,FALSE),TEXT(IF(A39=A38,RIGHT(N38,2)+1,"1"),"0#"))</f>
        <v>MHF04</v>
      </c>
      <c r="O39" s="423" t="str">
        <f t="shared" ca="1" si="2"/>
        <v/>
      </c>
    </row>
    <row r="40" spans="1:15" x14ac:dyDescent="0.2">
      <c r="A40" s="297">
        <v>15</v>
      </c>
      <c r="B40" s="297" t="str">
        <f>VLOOKUP(A40,CatModules!B:D,3,FALSE)</f>
        <v>Prevention programs for adolescents and youth, in and out of school</v>
      </c>
      <c r="C40" s="297">
        <v>25</v>
      </c>
      <c r="D40" s="298" t="str">
        <f t="shared" ca="1" si="3"/>
        <v>Young Key Population interventions as part of programs for adolescent and youth</v>
      </c>
      <c r="E40" s="337" t="s">
        <v>3259</v>
      </c>
      <c r="F40" s="318" t="s">
        <v>2660</v>
      </c>
      <c r="G40" s="445" t="s">
        <v>2661</v>
      </c>
      <c r="H40" s="450" t="s">
        <v>2662</v>
      </c>
      <c r="I40" s="442" t="str">
        <f t="shared" ca="1" si="4"/>
        <v>Designing and implementing other specific interventions for young key populations e.g. interventions aimed at young MSM and harm reduction for young people who are injecting drug users.</v>
      </c>
      <c r="J40" s="420" t="s">
        <v>2341</v>
      </c>
      <c r="K40" s="421" t="s">
        <v>2621</v>
      </c>
      <c r="L40" s="422" t="s">
        <v>2622</v>
      </c>
      <c r="M40" s="421" t="s">
        <v>2623</v>
      </c>
      <c r="N40" s="423" t="str">
        <f>CONCATENATE(VLOOKUP(A40,CatModules!B:I,8,FALSE),TEXT(IF(A40=A39,RIGHT(N39,2)+1,"1"),"0#"))</f>
        <v>MHF05</v>
      </c>
      <c r="O40" s="423" t="str">
        <f t="shared" ca="1" si="2"/>
        <v/>
      </c>
    </row>
    <row r="41" spans="1:15" x14ac:dyDescent="0.2">
      <c r="A41" s="297">
        <v>15</v>
      </c>
      <c r="B41" s="297" t="str">
        <f>VLOOKUP(A41,CatModules!B:D,3,FALSE)</f>
        <v>Prevention programs for adolescents and youth, in and out of school</v>
      </c>
      <c r="C41" s="297">
        <v>30</v>
      </c>
      <c r="D41" s="298" t="str">
        <f t="shared" ca="1" si="3"/>
        <v>Other interventions for adolescent and youth</v>
      </c>
      <c r="E41" s="317" t="s">
        <v>2330</v>
      </c>
      <c r="F41" s="318" t="s">
        <v>2331</v>
      </c>
      <c r="G41" s="445" t="s">
        <v>2332</v>
      </c>
      <c r="H41" s="448" t="s">
        <v>2333</v>
      </c>
      <c r="I41" s="442" t="str">
        <f t="shared" ca="1" si="4"/>
        <v/>
      </c>
      <c r="J41" s="420"/>
      <c r="K41" s="421"/>
      <c r="L41" s="422"/>
      <c r="M41" s="421"/>
      <c r="N41" s="423" t="str">
        <f>CONCATENATE(VLOOKUP(A41,CatModules!B:I,8,FALSE),TEXT(IF(A41=A40,RIGHT(N40,2)+1,"1"),"0#"))</f>
        <v>MHF06</v>
      </c>
      <c r="O41" s="423" t="str">
        <f t="shared" ca="1" si="2"/>
        <v/>
      </c>
    </row>
    <row r="42" spans="1:15" x14ac:dyDescent="0.2">
      <c r="A42" s="297">
        <v>20</v>
      </c>
      <c r="B42" s="297" t="str">
        <f>VLOOKUP(A42,CatModules!B:D,3,FALSE)</f>
        <v>PMTCT</v>
      </c>
      <c r="C42" s="297">
        <v>5</v>
      </c>
      <c r="D42" s="298" t="str">
        <f t="shared" ca="1" si="3"/>
        <v>Prong 1: Primary prevention of HIV infection among women of childbearing age</v>
      </c>
      <c r="E42" s="317" t="s">
        <v>1377</v>
      </c>
      <c r="F42" s="318" t="s">
        <v>1566</v>
      </c>
      <c r="G42" s="445" t="s">
        <v>1462</v>
      </c>
      <c r="H42" s="448" t="s">
        <v>1657</v>
      </c>
      <c r="I42" s="442" t="str">
        <f t="shared" ca="1" si="4"/>
        <v xml:space="preserve">Designing, developing and implementing programs aimed at primary prevention of HIV among women of reproductive age within services related to reproductive health such as antenatal care, postpartum/natal care and other health and HIV service delivery points, including working with community structures. </v>
      </c>
      <c r="J42" s="420" t="s">
        <v>2342</v>
      </c>
      <c r="K42" s="421" t="s">
        <v>2624</v>
      </c>
      <c r="L42" s="422" t="s">
        <v>2625</v>
      </c>
      <c r="M42" s="421" t="s">
        <v>2626</v>
      </c>
      <c r="N42" s="423" t="str">
        <f>CONCATENATE(VLOOKUP(A42,CatModules!B:I,8,FALSE),TEXT(IF(A42=A41,RIGHT(N41,2)+1,"1"),"0#"))</f>
        <v>MHG01</v>
      </c>
      <c r="O42" s="423" t="str">
        <f t="shared" ca="1" si="2"/>
        <v/>
      </c>
    </row>
    <row r="43" spans="1:15" x14ac:dyDescent="0.2">
      <c r="A43" s="297">
        <v>20</v>
      </c>
      <c r="B43" s="297" t="str">
        <f>VLOOKUP(A43,CatModules!B:D,3,FALSE)</f>
        <v>PMTCT</v>
      </c>
      <c r="C43" s="297">
        <v>10</v>
      </c>
      <c r="D43" s="298" t="str">
        <f t="shared" ca="1" si="3"/>
        <v>Prong 2: Preventing unintended pregnancies among women living with HIV</v>
      </c>
      <c r="E43" s="317" t="s">
        <v>1376</v>
      </c>
      <c r="F43" s="318" t="s">
        <v>1567</v>
      </c>
      <c r="G43" s="445" t="s">
        <v>1463</v>
      </c>
      <c r="H43" s="448" t="s">
        <v>1658</v>
      </c>
      <c r="I43" s="442" t="str">
        <f t="shared" ca="1" si="4"/>
        <v>Designing, developing and implementing reproductive health programs targeting women living with HIV including linkages and referrals.</v>
      </c>
      <c r="J43" s="420" t="s">
        <v>2343</v>
      </c>
      <c r="K43" s="421" t="s">
        <v>2627</v>
      </c>
      <c r="L43" s="422" t="s">
        <v>2628</v>
      </c>
      <c r="M43" s="421" t="s">
        <v>2629</v>
      </c>
      <c r="N43" s="423" t="str">
        <f>CONCATENATE(VLOOKUP(A43,CatModules!B:I,8,FALSE),TEXT(IF(A43=A42,RIGHT(N42,2)+1,"1"),"0#"))</f>
        <v>MHG02</v>
      </c>
      <c r="O43" s="423" t="str">
        <f t="shared" ca="1" si="2"/>
        <v/>
      </c>
    </row>
    <row r="44" spans="1:15" x14ac:dyDescent="0.2">
      <c r="A44" s="297">
        <v>20</v>
      </c>
      <c r="B44" s="297" t="str">
        <f>VLOOKUP(A44,CatModules!B:D,3,FALSE)</f>
        <v>PMTCT</v>
      </c>
      <c r="C44" s="297">
        <v>15</v>
      </c>
      <c r="D44" s="298" t="str">
        <f t="shared" ca="1" si="3"/>
        <v>Prong 3: Preventing vertical HIV transmission</v>
      </c>
      <c r="E44" s="317" t="s">
        <v>3417</v>
      </c>
      <c r="F44" s="318" t="s">
        <v>3452</v>
      </c>
      <c r="G44" s="445" t="s">
        <v>3481</v>
      </c>
      <c r="H44" s="448" t="s">
        <v>3508</v>
      </c>
      <c r="I44" s="442" t="str">
        <f t="shared" ca="1" si="4"/>
        <v xml:space="preserve">Designing, developing and implementing programs aimed at preventing vertical transmission this includes HIV testing and counselling, ARVs,  interventions along the continuum pregnancy, delivery and breastfeeding. Please include provisions for option A and B. </v>
      </c>
      <c r="J44" s="420" t="s">
        <v>2344</v>
      </c>
      <c r="K44" s="421" t="s">
        <v>2630</v>
      </c>
      <c r="L44" s="422" t="s">
        <v>2631</v>
      </c>
      <c r="M44" s="421" t="s">
        <v>2632</v>
      </c>
      <c r="N44" s="423" t="str">
        <f>CONCATENATE(VLOOKUP(A44,CatModules!B:I,8,FALSE),TEXT(IF(A44=A43,RIGHT(N43,2)+1,"1"),"0#"))</f>
        <v>MHG03</v>
      </c>
      <c r="O44" s="423" t="str">
        <f t="shared" ca="1" si="2"/>
        <v/>
      </c>
    </row>
    <row r="45" spans="1:15" x14ac:dyDescent="0.2">
      <c r="A45" s="297">
        <v>20</v>
      </c>
      <c r="B45" s="297" t="str">
        <f>VLOOKUP(A45,CatModules!B:D,3,FALSE)</f>
        <v>PMTCT</v>
      </c>
      <c r="C45" s="297">
        <v>20</v>
      </c>
      <c r="D45" s="298" t="str">
        <f t="shared" ca="1" si="3"/>
        <v>Prong 4: Treatment, care &amp; support to mothers living with HIV, their children &amp;</v>
      </c>
      <c r="E45" s="317" t="s">
        <v>3418</v>
      </c>
      <c r="F45" s="318" t="s">
        <v>1568</v>
      </c>
      <c r="G45" s="445" t="s">
        <v>1464</v>
      </c>
      <c r="H45" s="448" t="s">
        <v>1659</v>
      </c>
      <c r="I45" s="442" t="str">
        <f t="shared" ca="1" si="4"/>
        <v xml:space="preserve">Designing, developing and implementing programs aimed to provide HIV care, treatment and support for women found to be positive and their families including Early Infant Diagnosis (EID) </v>
      </c>
      <c r="J45" s="420" t="s">
        <v>2345</v>
      </c>
      <c r="K45" s="421" t="s">
        <v>2633</v>
      </c>
      <c r="L45" s="422" t="s">
        <v>2634</v>
      </c>
      <c r="M45" s="421" t="s">
        <v>2635</v>
      </c>
      <c r="N45" s="423" t="str">
        <f>CONCATENATE(VLOOKUP(A45,CatModules!B:I,8,FALSE),TEXT(IF(A45=A44,RIGHT(N44,2)+1,"1"),"0#"))</f>
        <v>MHG04</v>
      </c>
      <c r="O45" s="423" t="str">
        <f t="shared" ca="1" si="2"/>
        <v/>
      </c>
    </row>
    <row r="46" spans="1:15" x14ac:dyDescent="0.2">
      <c r="A46" s="297">
        <v>20</v>
      </c>
      <c r="B46" s="297" t="str">
        <f>VLOOKUP(A46,CatModules!B:D,3,FALSE)</f>
        <v>PMTCT</v>
      </c>
      <c r="C46" s="297">
        <v>25</v>
      </c>
      <c r="D46" s="298" t="str">
        <f t="shared" ca="1" si="3"/>
        <v>Other interventions for PMTCT- Please specify</v>
      </c>
      <c r="E46" s="317" t="s">
        <v>3419</v>
      </c>
      <c r="F46" s="318" t="s">
        <v>3453</v>
      </c>
      <c r="G46" s="445" t="s">
        <v>3482</v>
      </c>
      <c r="H46" s="448" t="s">
        <v>3509</v>
      </c>
      <c r="I46" s="442" t="str">
        <f t="shared" ca="1" si="4"/>
        <v/>
      </c>
      <c r="J46" s="420"/>
      <c r="K46" s="421"/>
      <c r="L46" s="422"/>
      <c r="M46" s="421"/>
      <c r="N46" s="423" t="str">
        <f>CONCATENATE(VLOOKUP(A46,CatModules!B:I,8,FALSE),TEXT(IF(A46=A45,RIGHT(N45,2)+1,"1"),"0#"))</f>
        <v>MHG05</v>
      </c>
      <c r="O46" s="423" t="str">
        <f t="shared" ca="1" si="2"/>
        <v/>
      </c>
    </row>
    <row r="47" spans="1:15" x14ac:dyDescent="0.2">
      <c r="A47" s="297">
        <v>22</v>
      </c>
      <c r="B47" s="297" t="str">
        <f>VLOOKUP(A47,CatModules!B:D,3,FALSE)</f>
        <v>Treatment, care and support</v>
      </c>
      <c r="C47" s="297">
        <v>5</v>
      </c>
      <c r="D47" s="298" t="str">
        <f t="shared" ca="1" si="3"/>
        <v>Pre-ART care</v>
      </c>
      <c r="E47" s="317" t="s">
        <v>3420</v>
      </c>
      <c r="F47" s="318" t="s">
        <v>3454</v>
      </c>
      <c r="G47" s="445" t="s">
        <v>3483</v>
      </c>
      <c r="H47" s="448" t="s">
        <v>3510</v>
      </c>
      <c r="I47" s="442" t="str">
        <f t="shared" ca="1" si="4"/>
        <v>Designing, developing and implementing comprehensive  pre-ART interventions including confirmation of HIV infection status, staging of the disease, baseline clinical assessment and monitoring before treatment initiation including treatment preparedness.</v>
      </c>
      <c r="J47" s="420" t="s">
        <v>2350</v>
      </c>
      <c r="K47" s="421" t="s">
        <v>2636</v>
      </c>
      <c r="L47" s="422" t="s">
        <v>2637</v>
      </c>
      <c r="M47" s="421" t="s">
        <v>2638</v>
      </c>
      <c r="N47" s="423" t="str">
        <f>CONCATENATE(VLOOKUP(A47,CatModules!B:I,8,FALSE),TEXT(IF(A47=A46,RIGHT(N46,2)+1,"1"),"0#"))</f>
        <v>MHI01</v>
      </c>
      <c r="O47" s="423" t="str">
        <f t="shared" ca="1" si="2"/>
        <v/>
      </c>
    </row>
    <row r="48" spans="1:15" x14ac:dyDescent="0.2">
      <c r="A48" s="297">
        <v>22</v>
      </c>
      <c r="B48" s="297" t="str">
        <f>VLOOKUP(A48,CatModules!B:D,3,FALSE)</f>
        <v>Treatment, care and support</v>
      </c>
      <c r="C48" s="297">
        <v>10</v>
      </c>
      <c r="D48" s="298" t="str">
        <f t="shared" ca="1" si="3"/>
        <v>Antiretroviral Therapy (ART)</v>
      </c>
      <c r="E48" s="317" t="s">
        <v>2346</v>
      </c>
      <c r="F48" s="318" t="s">
        <v>2347</v>
      </c>
      <c r="G48" s="445" t="s">
        <v>2348</v>
      </c>
      <c r="H48" s="448" t="s">
        <v>2349</v>
      </c>
      <c r="I48" s="442" t="str">
        <f t="shared" ca="1" si="4"/>
        <v xml:space="preserve">Designing, developing and implementing ART programs  for all populations with the exception of prophylaxis under options A and B which are included in the PMTCT module. This includes, first , second and third-line for both adults and children, Treatment as Prevention and provisions for expansion to option B+ as well as Pre and Post-exposure prophylaxis (PrEP and PEP). This includes  links and referrals to  care and support.  </v>
      </c>
      <c r="J48" s="420" t="s">
        <v>2351</v>
      </c>
      <c r="K48" s="421" t="s">
        <v>2639</v>
      </c>
      <c r="L48" s="422" t="s">
        <v>2640</v>
      </c>
      <c r="M48" s="421" t="s">
        <v>2641</v>
      </c>
      <c r="N48" s="423" t="str">
        <f>CONCATENATE(VLOOKUP(A48,CatModules!B:I,8,FALSE),TEXT(IF(A48=A47,RIGHT(N47,2)+1,"1"),"0#"))</f>
        <v>MHI02</v>
      </c>
      <c r="O48" s="423" t="str">
        <f t="shared" ca="1" si="2"/>
        <v/>
      </c>
    </row>
    <row r="49" spans="1:15" x14ac:dyDescent="0.2">
      <c r="A49" s="297">
        <v>22</v>
      </c>
      <c r="B49" s="297" t="str">
        <f>VLOOKUP(A49,CatModules!B:D,3,FALSE)</f>
        <v>Treatment, care and support</v>
      </c>
      <c r="C49" s="297">
        <v>15</v>
      </c>
      <c r="D49" s="298" t="str">
        <f t="shared" ca="1" si="3"/>
        <v>Treatment monitoring</v>
      </c>
      <c r="E49" s="317" t="s">
        <v>3421</v>
      </c>
      <c r="F49" s="318" t="s">
        <v>3455</v>
      </c>
      <c r="G49" s="445" t="s">
        <v>3484</v>
      </c>
      <c r="H49" s="448" t="s">
        <v>3511</v>
      </c>
      <c r="I49" s="442" t="str">
        <f t="shared" ca="1" si="4"/>
        <v xml:space="preserve">This includes  Clinical and laboratory monitoring at treatment initiation and during ART. </v>
      </c>
      <c r="J49" s="420" t="s">
        <v>2352</v>
      </c>
      <c r="K49" s="421" t="s">
        <v>2642</v>
      </c>
      <c r="L49" s="422" t="s">
        <v>2643</v>
      </c>
      <c r="M49" s="421" t="s">
        <v>2644</v>
      </c>
      <c r="N49" s="423" t="str">
        <f>CONCATENATE(VLOOKUP(A49,CatModules!B:I,8,FALSE),TEXT(IF(A49=A48,RIGHT(N48,2)+1,"1"),"0#"))</f>
        <v>MHI03</v>
      </c>
      <c r="O49" s="423" t="str">
        <f t="shared" ca="1" si="2"/>
        <v/>
      </c>
    </row>
    <row r="50" spans="1:15" x14ac:dyDescent="0.2">
      <c r="A50" s="297">
        <v>22</v>
      </c>
      <c r="B50" s="297" t="str">
        <f>VLOOKUP(A50,CatModules!B:D,3,FALSE)</f>
        <v>Treatment, care and support</v>
      </c>
      <c r="C50" s="297">
        <v>20</v>
      </c>
      <c r="D50" s="298" t="str">
        <f t="shared" ca="1" si="3"/>
        <v>Treatment adherence</v>
      </c>
      <c r="E50" s="317" t="s">
        <v>3422</v>
      </c>
      <c r="F50" s="318" t="s">
        <v>3456</v>
      </c>
      <c r="G50" s="445" t="s">
        <v>3485</v>
      </c>
      <c r="H50" s="448" t="s">
        <v>3512</v>
      </c>
      <c r="I50" s="442" t="str">
        <f t="shared" ca="1" si="4"/>
        <v>Designing, developing and implementing a comprehensive treatment adherence strategy both at the programmatic/facility level and at the community level.</v>
      </c>
      <c r="J50" s="420" t="s">
        <v>2353</v>
      </c>
      <c r="K50" s="421" t="s">
        <v>2645</v>
      </c>
      <c r="L50" s="422" t="s">
        <v>2646</v>
      </c>
      <c r="M50" s="421" t="s">
        <v>2647</v>
      </c>
      <c r="N50" s="423" t="str">
        <f>CONCATENATE(VLOOKUP(A50,CatModules!B:I,8,FALSE),TEXT(IF(A50=A49,RIGHT(N49,2)+1,"1"),"0#"))</f>
        <v>MHI04</v>
      </c>
      <c r="O50" s="423" t="str">
        <f t="shared" ca="1" si="2"/>
        <v/>
      </c>
    </row>
    <row r="51" spans="1:15" x14ac:dyDescent="0.2">
      <c r="A51" s="297">
        <v>22</v>
      </c>
      <c r="B51" s="297" t="str">
        <f>VLOOKUP(A51,CatModules!B:D,3,FALSE)</f>
        <v>Treatment, care and support</v>
      </c>
      <c r="C51" s="297">
        <v>25</v>
      </c>
      <c r="D51" s="298" t="str">
        <f t="shared" ca="1" si="3"/>
        <v>Prevention, diagnosis and treatment of opportunistic infections</v>
      </c>
      <c r="E51" s="317" t="s">
        <v>2225</v>
      </c>
      <c r="F51" s="318" t="s">
        <v>1569</v>
      </c>
      <c r="G51" s="445" t="s">
        <v>1465</v>
      </c>
      <c r="H51" s="448" t="s">
        <v>1660</v>
      </c>
      <c r="I51" s="442" t="str">
        <f t="shared" ca="1" si="4"/>
        <v>Designing, developing and implementing diagnosis and treatment programs of OIs including Vaccination, diagnosis and treatment of  viral hepatitis- excluding TB.</v>
      </c>
      <c r="J51" s="420" t="s">
        <v>2354</v>
      </c>
      <c r="K51" s="421" t="s">
        <v>2648</v>
      </c>
      <c r="L51" s="422" t="s">
        <v>2649</v>
      </c>
      <c r="M51" s="421" t="s">
        <v>2650</v>
      </c>
      <c r="N51" s="423" t="str">
        <f>CONCATENATE(VLOOKUP(A51,CatModules!B:I,8,FALSE),TEXT(IF(A51=A50,RIGHT(N50,2)+1,"1"),"0#"))</f>
        <v>MHI05</v>
      </c>
      <c r="O51" s="423" t="str">
        <f t="shared" ca="1" si="2"/>
        <v/>
      </c>
    </row>
    <row r="52" spans="1:15" x14ac:dyDescent="0.2">
      <c r="A52" s="297">
        <v>22</v>
      </c>
      <c r="B52" s="297" t="str">
        <f>VLOOKUP(A52,CatModules!B:D,3,FALSE)</f>
        <v>Treatment, care and support</v>
      </c>
      <c r="C52" s="297">
        <v>30</v>
      </c>
      <c r="D52" s="298" t="str">
        <f t="shared" ca="1" si="3"/>
        <v>Counseling and psycho-social support</v>
      </c>
      <c r="E52" s="317" t="s">
        <v>3423</v>
      </c>
      <c r="F52" s="318" t="s">
        <v>3457</v>
      </c>
      <c r="G52" s="445" t="s">
        <v>3486</v>
      </c>
      <c r="H52" s="448" t="s">
        <v>3513</v>
      </c>
      <c r="I52" s="442" t="str">
        <f t="shared" ca="1" si="4"/>
        <v xml:space="preserve"> Designing, developing and implementing a comprehensive support program including  psychosocial support; optimizing nutrition and  income generation ..etc. </v>
      </c>
      <c r="J52" s="420" t="s">
        <v>2355</v>
      </c>
      <c r="K52" s="421" t="s">
        <v>2651</v>
      </c>
      <c r="L52" s="422" t="s">
        <v>2652</v>
      </c>
      <c r="M52" s="421" t="s">
        <v>2653</v>
      </c>
      <c r="N52" s="423" t="str">
        <f>CONCATENATE(VLOOKUP(A52,CatModules!B:I,8,FALSE),TEXT(IF(A52=A51,RIGHT(N51,2)+1,"1"),"0#"))</f>
        <v>MHI06</v>
      </c>
      <c r="O52" s="423" t="str">
        <f t="shared" ca="1" si="2"/>
        <v/>
      </c>
    </row>
    <row r="53" spans="1:15" x14ac:dyDescent="0.2">
      <c r="A53" s="297">
        <v>22</v>
      </c>
      <c r="B53" s="297" t="str">
        <f>VLOOKUP(A53,CatModules!B:D,3,FALSE)</f>
        <v>Treatment, care and support</v>
      </c>
      <c r="C53" s="297">
        <v>35</v>
      </c>
      <c r="D53" s="298" t="str">
        <f t="shared" ca="1" si="3"/>
        <v>Out-patient care</v>
      </c>
      <c r="E53" s="317" t="s">
        <v>3424</v>
      </c>
      <c r="F53" s="318" t="s">
        <v>3458</v>
      </c>
      <c r="G53" s="445" t="s">
        <v>3487</v>
      </c>
      <c r="H53" s="448" t="s">
        <v>3514</v>
      </c>
      <c r="I53" s="442" t="str">
        <f t="shared" ca="1" si="4"/>
        <v>This includes other outpatient health services.</v>
      </c>
      <c r="J53" s="420" t="s">
        <v>2356</v>
      </c>
      <c r="K53" s="421" t="s">
        <v>2654</v>
      </c>
      <c r="L53" s="422" t="s">
        <v>2655</v>
      </c>
      <c r="M53" s="421" t="s">
        <v>2656</v>
      </c>
      <c r="N53" s="423" t="str">
        <f>CONCATENATE(VLOOKUP(A53,CatModules!B:I,8,FALSE),TEXT(IF(A53=A52,RIGHT(N52,2)+1,"1"),"0#"))</f>
        <v>MHI07</v>
      </c>
      <c r="O53" s="423" t="str">
        <f t="shared" ca="1" si="2"/>
        <v/>
      </c>
    </row>
    <row r="54" spans="1:15" x14ac:dyDescent="0.2">
      <c r="A54" s="297">
        <v>22</v>
      </c>
      <c r="B54" s="297" t="str">
        <f>VLOOKUP(A54,CatModules!B:D,3,FALSE)</f>
        <v>Treatment, care and support</v>
      </c>
      <c r="C54" s="297">
        <v>40</v>
      </c>
      <c r="D54" s="298" t="str">
        <f t="shared" ca="1" si="3"/>
        <v>In-patient care</v>
      </c>
      <c r="E54" s="317" t="s">
        <v>3425</v>
      </c>
      <c r="F54" s="318" t="s">
        <v>3459</v>
      </c>
      <c r="G54" s="445" t="s">
        <v>3488</v>
      </c>
      <c r="H54" s="448" t="s">
        <v>3515</v>
      </c>
      <c r="I54" s="442" t="str">
        <f t="shared" ca="1" si="4"/>
        <v xml:space="preserve">This includes inpatient care including palliative care.  </v>
      </c>
      <c r="J54" s="420" t="s">
        <v>2357</v>
      </c>
      <c r="K54" s="421" t="s">
        <v>2657</v>
      </c>
      <c r="L54" s="422" t="s">
        <v>2658</v>
      </c>
      <c r="M54" s="421" t="s">
        <v>2659</v>
      </c>
      <c r="N54" s="423" t="str">
        <f>CONCATENATE(VLOOKUP(A54,CatModules!B:I,8,FALSE),TEXT(IF(A54=A53,RIGHT(N53,2)+1,"1"),"0#"))</f>
        <v>MHI08</v>
      </c>
      <c r="O54" s="423" t="str">
        <f t="shared" ca="1" si="2"/>
        <v/>
      </c>
    </row>
    <row r="55" spans="1:15" x14ac:dyDescent="0.2">
      <c r="A55" s="297">
        <v>22</v>
      </c>
      <c r="B55" s="297" t="str">
        <f>VLOOKUP(A55,CatModules!B:D,3,FALSE)</f>
        <v>Treatment, care and support</v>
      </c>
      <c r="C55" s="297">
        <v>45</v>
      </c>
      <c r="D55" s="298" t="str">
        <f t="shared" ca="1" si="3"/>
        <v>Other interventions for treatment - Please specify</v>
      </c>
      <c r="E55" s="317" t="s">
        <v>3426</v>
      </c>
      <c r="F55" s="318" t="s">
        <v>3460</v>
      </c>
      <c r="G55" s="445" t="s">
        <v>3489</v>
      </c>
      <c r="H55" s="448" t="s">
        <v>3516</v>
      </c>
      <c r="I55" s="442" t="str">
        <f t="shared" ca="1" si="4"/>
        <v/>
      </c>
      <c r="J55" s="420"/>
      <c r="K55" s="419"/>
      <c r="L55" s="426"/>
      <c r="M55" s="419"/>
      <c r="N55" s="423" t="str">
        <f>CONCATENATE(VLOOKUP(A55,CatModules!B:I,8,FALSE),TEXT(IF(A55=A54,RIGHT(N54,2)+1,"1"),"0#"))</f>
        <v>MHI09</v>
      </c>
      <c r="O55" s="423" t="str">
        <f t="shared" ca="1" si="2"/>
        <v/>
      </c>
    </row>
    <row r="56" spans="1:15" x14ac:dyDescent="0.2">
      <c r="A56" s="297">
        <v>32</v>
      </c>
      <c r="B56" s="297" t="str">
        <f>VLOOKUP(A56,CatModules!B:D,3,FALSE)</f>
        <v>TB care and prevention</v>
      </c>
      <c r="C56" s="297">
        <v>5</v>
      </c>
      <c r="D56" s="298" t="str">
        <f t="shared" ca="1" si="3"/>
        <v>Case detection and diagnosis</v>
      </c>
      <c r="E56" s="317" t="s">
        <v>1375</v>
      </c>
      <c r="F56" s="318" t="s">
        <v>1575</v>
      </c>
      <c r="G56" s="445" t="s">
        <v>1471</v>
      </c>
      <c r="H56" s="448" t="s">
        <v>1665</v>
      </c>
      <c r="I56" s="442" t="str">
        <f t="shared" ca="1" si="4"/>
        <v xml:space="preserve">This intervention includes early detection of all forms of TB among all ages. It includes- diagnosis of TB using sputum smear microscopy (ZN and/or LED-FM) and Rapid molecular  tools for early and rapid diagnosis (e.g Xpert MTB/RIF) and also culture and DST; It also includes other tools such as X-rays to support diagnosis among smear-negative and extrapulmonary TB cases, children and PLHIV;  
Additionally it includes activities related to strengthening the delivery of TB services such as renovating and equipping laboratory infrastructure and specimen referral mechanisms from lower to higher level laboratories for additional tests. 
Support for access to diagnosis for poor. </v>
      </c>
      <c r="J56" s="420" t="s">
        <v>2388</v>
      </c>
      <c r="K56" s="421" t="s">
        <v>2667</v>
      </c>
      <c r="L56" s="422" t="s">
        <v>2668</v>
      </c>
      <c r="M56" s="420" t="s">
        <v>2470</v>
      </c>
      <c r="N56" s="423" t="str">
        <f>CONCATENATE(VLOOKUP(A56,CatModules!B:I,8,FALSE),TEXT(IF(A56=A55,RIGHT(N55,2)+1,"1"),"0#"))</f>
        <v>MTA01</v>
      </c>
      <c r="O56" s="423" t="str">
        <f t="shared" ca="1" si="2"/>
        <v/>
      </c>
    </row>
    <row r="57" spans="1:15" x14ac:dyDescent="0.2">
      <c r="A57" s="297">
        <v>32</v>
      </c>
      <c r="B57" s="297" t="str">
        <f>VLOOKUP(A57,CatModules!B:D,3,FALSE)</f>
        <v>TB care and prevention</v>
      </c>
      <c r="C57" s="297">
        <v>10</v>
      </c>
      <c r="D57" s="298" t="str">
        <f t="shared" ca="1" si="3"/>
        <v>Treatment</v>
      </c>
      <c r="E57" s="317" t="s">
        <v>3427</v>
      </c>
      <c r="F57" s="317" t="s">
        <v>3461</v>
      </c>
      <c r="G57" s="447" t="s">
        <v>1434</v>
      </c>
      <c r="H57" s="451" t="s">
        <v>1694</v>
      </c>
      <c r="I57" s="442" t="str">
        <f t="shared" ca="1" si="4"/>
        <v xml:space="preserve">It includes standard, supervised treatment with first line drugs (FLDs) including paediatric preparations, with social support for patients  with drug-sensitive TB and innovative patients-centred care. Clinical and/or laboratory tests to monitor treatment responses; Additonally it includes activities related to strengthening the delivery of TB services such as renovating and equipping service delivery infrastructure- e.g health facilities. 
Active pharmacovigilance (in the case of use of drugs which have not yet completed Phase III trials) </v>
      </c>
      <c r="J57" s="420" t="s">
        <v>2389</v>
      </c>
      <c r="K57" s="421" t="s">
        <v>2669</v>
      </c>
      <c r="L57" s="422" t="s">
        <v>2670</v>
      </c>
      <c r="M57" s="420" t="s">
        <v>2471</v>
      </c>
      <c r="N57" s="423" t="str">
        <f>CONCATENATE(VLOOKUP(A57,CatModules!B:I,8,FALSE),TEXT(IF(A57=A56,RIGHT(N56,2)+1,"1"),"0#"))</f>
        <v>MTA02</v>
      </c>
      <c r="O57" s="423" t="str">
        <f t="shared" ca="1" si="2"/>
        <v/>
      </c>
    </row>
    <row r="58" spans="1:15" x14ac:dyDescent="0.2">
      <c r="A58" s="297">
        <v>32</v>
      </c>
      <c r="B58" s="297" t="str">
        <f>VLOOKUP(A58,CatModules!B:D,3,FALSE)</f>
        <v>TB care and prevention</v>
      </c>
      <c r="C58" s="297">
        <v>15</v>
      </c>
      <c r="D58" s="298" t="str">
        <f t="shared" ca="1" si="3"/>
        <v>Prevention</v>
      </c>
      <c r="E58" s="317" t="s">
        <v>3428</v>
      </c>
      <c r="F58" s="318" t="s">
        <v>3462</v>
      </c>
      <c r="G58" s="445" t="s">
        <v>1432</v>
      </c>
      <c r="H58" s="448" t="s">
        <v>3517</v>
      </c>
      <c r="I58" s="442" t="str">
        <f t="shared" ca="1" si="4"/>
        <v>Provision of INH preventive therapy (IPT) for children in contact with bacteriologically confirmed TB cases, administrative controls for infection control</v>
      </c>
      <c r="J58" s="420" t="s">
        <v>2390</v>
      </c>
      <c r="K58" s="421" t="s">
        <v>2671</v>
      </c>
      <c r="L58" s="422" t="s">
        <v>2672</v>
      </c>
      <c r="M58" s="420" t="s">
        <v>2472</v>
      </c>
      <c r="N58" s="423" t="str">
        <f>CONCATENATE(VLOOKUP(A58,CatModules!B:I,8,FALSE),TEXT(IF(A58=A57,RIGHT(N57,2)+1,"1"),"0#"))</f>
        <v>MTA03</v>
      </c>
      <c r="O58" s="423" t="str">
        <f t="shared" ca="1" si="2"/>
        <v/>
      </c>
    </row>
    <row r="59" spans="1:15" x14ac:dyDescent="0.2">
      <c r="A59" s="297">
        <v>32</v>
      </c>
      <c r="B59" s="297" t="str">
        <f>VLOOKUP(A59,CatModules!B:D,3,FALSE)</f>
        <v>TB care and prevention</v>
      </c>
      <c r="C59" s="297">
        <v>20</v>
      </c>
      <c r="D59" s="298" t="str">
        <f t="shared" ca="1" si="3"/>
        <v>Engaging all care providers</v>
      </c>
      <c r="E59" s="453" t="s">
        <v>2358</v>
      </c>
      <c r="F59" s="453" t="s">
        <v>1577</v>
      </c>
      <c r="G59" s="454" t="s">
        <v>3490</v>
      </c>
      <c r="H59" s="455" t="s">
        <v>3518</v>
      </c>
      <c r="I59" s="456" t="str">
        <f t="shared" ca="1" si="4"/>
        <v>This includes engaging public and private providers, traditional healers in TB control  activities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v>
      </c>
      <c r="J59" s="457" t="s">
        <v>2391</v>
      </c>
      <c r="K59" s="457" t="s">
        <v>2673</v>
      </c>
      <c r="L59" s="458" t="s">
        <v>2674</v>
      </c>
      <c r="M59" s="457" t="s">
        <v>2473</v>
      </c>
      <c r="N59" s="423" t="str">
        <f>CONCATENATE(VLOOKUP(A59,CatModules!B:I,8,FALSE),TEXT(IF(A59=A58,RIGHT(N58,2)+1,"1"),"0#"))</f>
        <v>MTA04</v>
      </c>
      <c r="O59" s="423" t="str">
        <f t="shared" ca="1" si="2"/>
        <v/>
      </c>
    </row>
    <row r="60" spans="1:15" x14ac:dyDescent="0.2">
      <c r="A60" s="297">
        <v>32</v>
      </c>
      <c r="B60" s="297" t="str">
        <f>VLOOKUP(A60,CatModules!B:D,3,FALSE)</f>
        <v>TB care and prevention</v>
      </c>
      <c r="C60" s="297">
        <v>25</v>
      </c>
      <c r="D60" s="298" t="str">
        <f t="shared" ca="1" si="3"/>
        <v>Community TB care delivery</v>
      </c>
      <c r="E60" s="453" t="s">
        <v>2257</v>
      </c>
      <c r="F60" s="453" t="s">
        <v>2663</v>
      </c>
      <c r="G60" s="454" t="s">
        <v>2664</v>
      </c>
      <c r="H60" s="459" t="s">
        <v>2266</v>
      </c>
      <c r="I60" s="456" t="str">
        <f t="shared" ca="1" si="4"/>
        <v xml:space="preserve">Capacity building for community-level service delivery. This includes training and capacity-building of TB servce providers, TB patients, community-based interventions and outreach services for TB patients. </v>
      </c>
      <c r="J60" s="457" t="s">
        <v>2362</v>
      </c>
      <c r="K60" s="457" t="s">
        <v>2675</v>
      </c>
      <c r="L60" s="458" t="s">
        <v>2676</v>
      </c>
      <c r="M60" s="457" t="s">
        <v>2474</v>
      </c>
      <c r="N60" s="423" t="str">
        <f>CONCATENATE(VLOOKUP(A60,CatModules!B:I,8,FALSE),TEXT(IF(A60=A59,RIGHT(N59,2)+1,"1"),"0#"))</f>
        <v>MTA05</v>
      </c>
      <c r="O60" s="423" t="str">
        <f t="shared" ca="1" si="2"/>
        <v/>
      </c>
    </row>
    <row r="61" spans="1:15" x14ac:dyDescent="0.2">
      <c r="A61" s="297">
        <v>32</v>
      </c>
      <c r="B61" s="297" t="str">
        <f>VLOOKUP(A61,CatModules!B:D,3,FALSE)</f>
        <v>TB care and prevention</v>
      </c>
      <c r="C61" s="297">
        <v>30</v>
      </c>
      <c r="D61" s="298" t="str">
        <f t="shared" ca="1" si="3"/>
        <v>Key affected populations</v>
      </c>
      <c r="E61" s="453" t="s">
        <v>2258</v>
      </c>
      <c r="F61" s="453" t="s">
        <v>2665</v>
      </c>
      <c r="G61" s="454" t="s">
        <v>2666</v>
      </c>
      <c r="H61" s="459" t="s">
        <v>2267</v>
      </c>
      <c r="I61" s="456" t="str">
        <f t="shared" ca="1" si="4"/>
        <v xml:space="preserve">This include Active case finding among Key Affected Populations and high risk groups such as prisoners, displaced people, migrants and ethnic minorities/indigenous populations, miners, children, urban poor, elderly  and adapting models of TB care for high risk groups.  This includes adapting services to the needs of specific groups to make services people-centered and improve accessibility, appropriateness, and availability; adapt diagnostic and treatment structures to meet needs of key populations, e.g through community community-based TB care and prevention, mobile outreach to remote areas, community-based sputum collection, sputum transport arrangements, etc.                                                                 </v>
      </c>
      <c r="J61" s="457" t="s">
        <v>2392</v>
      </c>
      <c r="K61" s="457" t="s">
        <v>2677</v>
      </c>
      <c r="L61" s="458" t="s">
        <v>2678</v>
      </c>
      <c r="M61" s="457" t="s">
        <v>2475</v>
      </c>
      <c r="N61" s="423" t="str">
        <f>CONCATENATE(VLOOKUP(A61,CatModules!B:I,8,FALSE),TEXT(IF(A61=A60,RIGHT(N60,2)+1,"1"),"0#"))</f>
        <v>MTA06</v>
      </c>
      <c r="O61" s="423" t="str">
        <f t="shared" ca="1" si="2"/>
        <v/>
      </c>
    </row>
    <row r="62" spans="1:15" x14ac:dyDescent="0.2">
      <c r="A62" s="297">
        <v>32</v>
      </c>
      <c r="B62" s="297" t="str">
        <f>VLOOKUP(A62,CatModules!B:D,3,FALSE)</f>
        <v>TB care and prevention</v>
      </c>
      <c r="C62" s="297">
        <v>35</v>
      </c>
      <c r="D62" s="298" t="str">
        <f t="shared" ca="1" si="3"/>
        <v>Collaborative activities with other programs and sectors?</v>
      </c>
      <c r="E62" s="453" t="s">
        <v>3429</v>
      </c>
      <c r="F62" s="453" t="s">
        <v>1576</v>
      </c>
      <c r="G62" s="454" t="s">
        <v>1472</v>
      </c>
      <c r="H62" s="455" t="s">
        <v>1666</v>
      </c>
      <c r="I62" s="456" t="str">
        <f t="shared" ca="1" si="4"/>
        <v>Collaborating with other service providers for patients with co-morbidities including Reproductive Maternal Neonatal and Child Health (RMNCH), diabetes and collaborative activities for TB prevention and care with other sectors beyond health such as justice, labour, mining, etc.</v>
      </c>
      <c r="J62" s="457" t="s">
        <v>2393</v>
      </c>
      <c r="K62" s="457" t="s">
        <v>2679</v>
      </c>
      <c r="L62" s="458" t="s">
        <v>2680</v>
      </c>
      <c r="M62" s="457" t="s">
        <v>2476</v>
      </c>
      <c r="N62" s="423" t="str">
        <f>CONCATENATE(VLOOKUP(A62,CatModules!B:I,8,FALSE),TEXT(IF(A62=A61,RIGHT(N61,2)+1,"1"),"0#"))</f>
        <v>MTA07</v>
      </c>
      <c r="O62" s="423" t="str">
        <f t="shared" ca="1" si="2"/>
        <v/>
      </c>
    </row>
    <row r="63" spans="1:15" x14ac:dyDescent="0.2">
      <c r="A63" s="297">
        <v>32</v>
      </c>
      <c r="B63" s="297" t="str">
        <f>VLOOKUP(A63,CatModules!B:D,3,FALSE)</f>
        <v>TB care and prevention</v>
      </c>
      <c r="C63" s="297">
        <v>40</v>
      </c>
      <c r="D63" s="298" t="str">
        <f t="shared" ca="1" si="3"/>
        <v>Other</v>
      </c>
      <c r="E63" s="453" t="s">
        <v>1700</v>
      </c>
      <c r="F63" s="453" t="s">
        <v>1701</v>
      </c>
      <c r="G63" s="454" t="s">
        <v>1702</v>
      </c>
      <c r="H63" s="455" t="s">
        <v>1703</v>
      </c>
      <c r="I63" s="456" t="str">
        <f t="shared" ca="1" si="4"/>
        <v/>
      </c>
      <c r="J63" s="457"/>
      <c r="K63" s="457"/>
      <c r="L63" s="458"/>
      <c r="M63" s="457"/>
      <c r="N63" s="423" t="str">
        <f>CONCATENATE(VLOOKUP(A63,CatModules!B:I,8,FALSE),TEXT(IF(A63=A62,RIGHT(N62,2)+1,"1"),"0#"))</f>
        <v>MTA08</v>
      </c>
      <c r="O63" s="423" t="str">
        <f t="shared" ca="1" si="2"/>
        <v/>
      </c>
    </row>
    <row r="64" spans="1:15" x14ac:dyDescent="0.2">
      <c r="A64" s="297">
        <v>35</v>
      </c>
      <c r="B64" s="297" t="str">
        <f>VLOOKUP(A64,CatModules!B:D,3,FALSE)</f>
        <v>TB/HIV</v>
      </c>
      <c r="C64" s="297">
        <v>5</v>
      </c>
      <c r="D64" s="298" t="str">
        <f t="shared" ca="1" si="3"/>
        <v>TB/HIV collaborative interventions</v>
      </c>
      <c r="E64" s="317" t="s">
        <v>3430</v>
      </c>
      <c r="F64" s="318" t="s">
        <v>3463</v>
      </c>
      <c r="G64" s="445" t="s">
        <v>3491</v>
      </c>
      <c r="H64" s="448" t="s">
        <v>3519</v>
      </c>
      <c r="I64" s="442" t="str">
        <f t="shared" ca="1" si="4"/>
        <v>This intervention refers to implementation of the 12 elements of TB/HIV collaborative activities, that are aligned with the HIV program. These include- setting up and strengthening a coordinating body for collaborative TB/HIV activities functional at all levels, joint TB and HIV planning to integrate the delivery of TB and HIV services; HIV testing of TB patients and early initiation of ART and CPT for co-infected patients; It also includes screening of PLHIV for TB and rapid molecular tools for TB diagnosis among PLHIV with presumptive TB; IPT, infection control measures. It includes procurement of consumables and drugs which are not covered by the HIV program.</v>
      </c>
      <c r="J64" s="420" t="s">
        <v>2360</v>
      </c>
      <c r="K64" s="421" t="s">
        <v>2681</v>
      </c>
      <c r="L64" s="422" t="s">
        <v>2682</v>
      </c>
      <c r="M64" s="420" t="s">
        <v>2477</v>
      </c>
      <c r="N64" s="423" t="str">
        <f>CONCATENATE(VLOOKUP(A64,CatModules!B:I,8,FALSE),TEXT(IF(A64=A63,RIGHT(N63,2)+1,"1"),"0#"))</f>
        <v>MTB01</v>
      </c>
      <c r="O64" s="423" t="str">
        <f t="shared" ca="1" si="2"/>
        <v/>
      </c>
    </row>
    <row r="65" spans="1:15" x14ac:dyDescent="0.2">
      <c r="A65" s="297">
        <v>35</v>
      </c>
      <c r="B65" s="297" t="str">
        <f>VLOOKUP(A65,CatModules!B:D,3,FALSE)</f>
        <v>TB/HIV</v>
      </c>
      <c r="C65" s="297">
        <v>10</v>
      </c>
      <c r="D65" s="298" t="str">
        <f t="shared" ca="1" si="3"/>
        <v>Engaging all care providers</v>
      </c>
      <c r="E65" s="453" t="s">
        <v>2358</v>
      </c>
      <c r="F65" s="453" t="s">
        <v>1577</v>
      </c>
      <c r="G65" s="454" t="s">
        <v>3490</v>
      </c>
      <c r="H65" s="459" t="s">
        <v>1667</v>
      </c>
      <c r="I65" s="456" t="str">
        <f t="shared" ca="1" si="4"/>
        <v>This includes engaging public and private providers, traditional healers in TB/HIV control  activities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v>
      </c>
      <c r="J65" s="457" t="s">
        <v>2361</v>
      </c>
      <c r="K65" s="457" t="s">
        <v>2683</v>
      </c>
      <c r="L65" s="458" t="s">
        <v>2684</v>
      </c>
      <c r="M65" s="457" t="s">
        <v>2478</v>
      </c>
      <c r="N65" s="423" t="str">
        <f>CONCATENATE(VLOOKUP(A65,CatModules!B:I,8,FALSE),TEXT(IF(A65=A64,RIGHT(N64,2)+1,"1"),"0#"))</f>
        <v>MTB02</v>
      </c>
      <c r="O65" s="423" t="str">
        <f t="shared" ca="1" si="2"/>
        <v/>
      </c>
    </row>
    <row r="66" spans="1:15" x14ac:dyDescent="0.2">
      <c r="A66" s="297">
        <v>35</v>
      </c>
      <c r="B66" s="297" t="str">
        <f>VLOOKUP(A66,CatModules!B:D,3,FALSE)</f>
        <v>TB/HIV</v>
      </c>
      <c r="C66" s="297">
        <v>15</v>
      </c>
      <c r="D66" s="298" t="str">
        <f t="shared" ref="D66:D97" ca="1" si="5">OFFSET(E66,0,LangOffset,1,1)</f>
        <v>Community TB care delivery</v>
      </c>
      <c r="E66" s="453" t="s">
        <v>2257</v>
      </c>
      <c r="F66" s="453" t="s">
        <v>2663</v>
      </c>
      <c r="G66" s="454" t="s">
        <v>2664</v>
      </c>
      <c r="H66" s="455" t="s">
        <v>2268</v>
      </c>
      <c r="I66" s="456" t="str">
        <f t="shared" ref="I66:I97" ca="1" si="6">IF(ISBLANK(OFFSET(J66,0,LangOffset,1,1)),"",OFFSET(J66,0,LangOffset,1,1))</f>
        <v xml:space="preserve">Capacity building for community-level service delivery. This includes training and capacity-building of TB servce providers, TB patients, community-based interventions and outreach services for TB patients. </v>
      </c>
      <c r="J66" s="457" t="s">
        <v>2362</v>
      </c>
      <c r="K66" s="457" t="s">
        <v>2675</v>
      </c>
      <c r="L66" s="458" t="s">
        <v>2676</v>
      </c>
      <c r="M66" s="457" t="s">
        <v>2474</v>
      </c>
      <c r="N66" s="423" t="str">
        <f>CONCATENATE(VLOOKUP(A66,CatModules!B:I,8,FALSE),TEXT(IF(A66=A65,RIGHT(N65,2)+1,"1"),"0#"))</f>
        <v>MTB03</v>
      </c>
      <c r="O66" s="423" t="str">
        <f t="shared" ca="1" si="2"/>
        <v/>
      </c>
    </row>
    <row r="67" spans="1:15" x14ac:dyDescent="0.2">
      <c r="A67" s="297">
        <v>35</v>
      </c>
      <c r="B67" s="297" t="str">
        <f>VLOOKUP(A67,CatModules!B:D,3,FALSE)</f>
        <v>TB/HIV</v>
      </c>
      <c r="C67" s="297">
        <v>20</v>
      </c>
      <c r="D67" s="298" t="str">
        <f t="shared" ca="1" si="5"/>
        <v>Key Affected Populations</v>
      </c>
      <c r="E67" s="453" t="s">
        <v>2359</v>
      </c>
      <c r="F67" s="453" t="s">
        <v>2665</v>
      </c>
      <c r="G67" s="454" t="s">
        <v>2666</v>
      </c>
      <c r="H67" s="455" t="s">
        <v>2269</v>
      </c>
      <c r="I67" s="456" t="str">
        <f t="shared" ca="1" si="6"/>
        <v xml:space="preserve">This include Active case finding among Key Affected Populations and high risk groups such as prisoners, displaced people, migrants and ethnic minorities/indigenous populations, miners, children, urban poor, elderly  and adapting models of TB/HIV care for high risk groups such as people who inject drugs. This includes adapting services to the needs of specific groups to make services people-centered and improve accessibility, appropriateness, and availability. adapt diagnostic and treatment structures to meet needs of key populations, e.g through community-based TB care and prevention, mobile outreach to remote areas, community-based sputum collection, sputum transport arrangements, etc.                                                 </v>
      </c>
      <c r="J67" s="457" t="s">
        <v>2363</v>
      </c>
      <c r="K67" s="457" t="s">
        <v>2685</v>
      </c>
      <c r="L67" s="458" t="s">
        <v>2686</v>
      </c>
      <c r="M67" s="457" t="s">
        <v>2479</v>
      </c>
      <c r="N67" s="423" t="str">
        <f>CONCATENATE(VLOOKUP(A67,CatModules!B:I,8,FALSE),TEXT(IF(A67=A66,RIGHT(N66,2)+1,"1"),"0#"))</f>
        <v>MTB04</v>
      </c>
      <c r="O67" s="423" t="str">
        <f t="shared" ref="O67:O130" ca="1" si="7">IF(LEN(D67)&gt;=80,LEN(D67),"")</f>
        <v/>
      </c>
    </row>
    <row r="68" spans="1:15" x14ac:dyDescent="0.2">
      <c r="A68" s="297">
        <v>35</v>
      </c>
      <c r="B68" s="297" t="str">
        <f>VLOOKUP(A68,CatModules!B:D,3,FALSE)</f>
        <v>TB/HIV</v>
      </c>
      <c r="C68" s="297">
        <v>25</v>
      </c>
      <c r="D68" s="298" t="str">
        <f t="shared" ca="1" si="5"/>
        <v>Collaborative activities with other programs and sectors?</v>
      </c>
      <c r="E68" s="453" t="s">
        <v>3429</v>
      </c>
      <c r="F68" s="453" t="s">
        <v>1576</v>
      </c>
      <c r="G68" s="454" t="s">
        <v>1472</v>
      </c>
      <c r="H68" s="455" t="s">
        <v>1668</v>
      </c>
      <c r="I68" s="456" t="str">
        <f t="shared" ca="1" si="6"/>
        <v>This intervention includes collaboration with other service providers for patients with co-morbidities including Reproductive Maternal Neonatal and Child Health (RMNCH), diabetes co-morbidities and collaborative activities for TB /HIV prevention and care with other sectors beyond health</v>
      </c>
      <c r="J68" s="457" t="s">
        <v>2364</v>
      </c>
      <c r="K68" s="457" t="s">
        <v>2687</v>
      </c>
      <c r="L68" s="458" t="s">
        <v>2688</v>
      </c>
      <c r="M68" s="457" t="s">
        <v>2480</v>
      </c>
      <c r="N68" s="423" t="str">
        <f>CONCATENATE(VLOOKUP(A68,CatModules!B:I,8,FALSE),TEXT(IF(A68=A67,RIGHT(N67,2)+1,"1"),"0#"))</f>
        <v>MTB05</v>
      </c>
      <c r="O68" s="423" t="str">
        <f t="shared" ca="1" si="7"/>
        <v/>
      </c>
    </row>
    <row r="69" spans="1:15" x14ac:dyDescent="0.2">
      <c r="A69" s="297">
        <v>35</v>
      </c>
      <c r="B69" s="297" t="str">
        <f>VLOOKUP(A69,CatModules!B:D,3,FALSE)</f>
        <v>TB/HIV</v>
      </c>
      <c r="C69" s="297">
        <v>30</v>
      </c>
      <c r="D69" s="298" t="str">
        <f t="shared" ca="1" si="5"/>
        <v>Other</v>
      </c>
      <c r="E69" s="453" t="s">
        <v>1700</v>
      </c>
      <c r="F69" s="453" t="s">
        <v>1701</v>
      </c>
      <c r="G69" s="454" t="s">
        <v>1702</v>
      </c>
      <c r="H69" s="459" t="s">
        <v>1703</v>
      </c>
      <c r="I69" s="456" t="str">
        <f t="shared" ca="1" si="6"/>
        <v/>
      </c>
      <c r="J69" s="457"/>
      <c r="K69" s="457"/>
      <c r="L69" s="458"/>
      <c r="M69" s="457"/>
      <c r="N69" s="423" t="str">
        <f>CONCATENATE(VLOOKUP(A69,CatModules!B:I,8,FALSE),TEXT(IF(A69=A68,RIGHT(N68,2)+1,"1"),"0#"))</f>
        <v>MTB06</v>
      </c>
      <c r="O69" s="423" t="str">
        <f t="shared" ca="1" si="7"/>
        <v/>
      </c>
    </row>
    <row r="70" spans="1:15" x14ac:dyDescent="0.2">
      <c r="A70" s="297">
        <v>38</v>
      </c>
      <c r="B70" s="297" t="str">
        <f>VLOOKUP(A70,CatModules!B:D,3,FALSE)</f>
        <v>MDR-TB</v>
      </c>
      <c r="C70" s="297">
        <v>5</v>
      </c>
      <c r="D70" s="298" t="str">
        <f t="shared" ca="1" si="5"/>
        <v>Case detection and diagnosis: MDR-TB</v>
      </c>
      <c r="E70" s="317" t="s">
        <v>2259</v>
      </c>
      <c r="F70" s="318" t="s">
        <v>1578</v>
      </c>
      <c r="G70" s="445" t="s">
        <v>1473</v>
      </c>
      <c r="H70" s="448" t="s">
        <v>1669</v>
      </c>
      <c r="I70" s="442" t="str">
        <f t="shared" ca="1" si="6"/>
        <v xml:space="preserve">Early detection, including the use of rapid molecular diagnostics at decentralized settings and culture and DST in at least reference labs (if not included under community-based TB care and prevention module) </v>
      </c>
      <c r="J70" s="420" t="s">
        <v>2394</v>
      </c>
      <c r="K70" s="421" t="s">
        <v>2689</v>
      </c>
      <c r="L70" s="422" t="s">
        <v>2690</v>
      </c>
      <c r="M70" s="420" t="s">
        <v>2481</v>
      </c>
      <c r="N70" s="423" t="str">
        <f>CONCATENATE(VLOOKUP(A70,CatModules!B:I,8,FALSE),TEXT(IF(A70=A69,RIGHT(N69,2)+1,"1"),"0#"))</f>
        <v>MTC01</v>
      </c>
      <c r="O70" s="423" t="str">
        <f t="shared" ca="1" si="7"/>
        <v/>
      </c>
    </row>
    <row r="71" spans="1:15" x14ac:dyDescent="0.2">
      <c r="A71" s="297">
        <v>38</v>
      </c>
      <c r="B71" s="297" t="str">
        <f>VLOOKUP(A71,CatModules!B:D,3,FALSE)</f>
        <v>MDR-TB</v>
      </c>
      <c r="C71" s="297">
        <v>10</v>
      </c>
      <c r="D71" s="298" t="str">
        <f t="shared" ca="1" si="5"/>
        <v>Treatment: MDR-TB</v>
      </c>
      <c r="E71" s="317" t="s">
        <v>1374</v>
      </c>
      <c r="F71" s="318" t="s">
        <v>1579</v>
      </c>
      <c r="G71" s="445" t="s">
        <v>1474</v>
      </c>
      <c r="H71" s="448" t="s">
        <v>1670</v>
      </c>
      <c r="I71" s="442" t="str">
        <f t="shared" ca="1" si="6"/>
        <v xml:space="preserve">Provision of supervised second-line treatment for MDR-TB patients delivered through appropriate models of care, with social support, management of adverse drug effects, and monitoring of treatment response by clinical and lab services for patients on treatment; coordination of ARV treatment for patients with HIV coinfection.  Active pharmacovigilance (in the case of use of drugs which have not yet completed Phase III trials)              </v>
      </c>
      <c r="J71" s="420" t="s">
        <v>2395</v>
      </c>
      <c r="K71" s="421" t="s">
        <v>2691</v>
      </c>
      <c r="L71" s="422" t="s">
        <v>2692</v>
      </c>
      <c r="M71" s="420" t="s">
        <v>2482</v>
      </c>
      <c r="N71" s="423" t="str">
        <f>CONCATENATE(VLOOKUP(A71,CatModules!B:I,8,FALSE),TEXT(IF(A71=A70,RIGHT(N70,2)+1,"1"),"0#"))</f>
        <v>MTC02</v>
      </c>
      <c r="O71" s="423" t="str">
        <f t="shared" ca="1" si="7"/>
        <v/>
      </c>
    </row>
    <row r="72" spans="1:15" x14ac:dyDescent="0.2">
      <c r="A72" s="297">
        <v>38</v>
      </c>
      <c r="B72" s="297" t="str">
        <f>VLOOKUP(A72,CatModules!B:D,3,FALSE)</f>
        <v>MDR-TB</v>
      </c>
      <c r="C72" s="297">
        <v>15</v>
      </c>
      <c r="D72" s="298" t="str">
        <f t="shared" ca="1" si="5"/>
        <v>Prevention for MDR-TB</v>
      </c>
      <c r="E72" s="317" t="s">
        <v>2260</v>
      </c>
      <c r="F72" s="317" t="s">
        <v>2701</v>
      </c>
      <c r="G72" s="447" t="s">
        <v>2702</v>
      </c>
      <c r="H72" s="425" t="s">
        <v>2270</v>
      </c>
      <c r="I72" s="442" t="str">
        <f t="shared" ca="1" si="6"/>
        <v xml:space="preserve">Implementation of infection control measures at all levels, including appropriate administrative measures, coordination of IC activities, personal protection and environmental control measures. </v>
      </c>
      <c r="J72" s="420" t="s">
        <v>2396</v>
      </c>
      <c r="K72" s="421" t="s">
        <v>2693</v>
      </c>
      <c r="L72" s="422" t="s">
        <v>2694</v>
      </c>
      <c r="M72" s="420" t="s">
        <v>2483</v>
      </c>
      <c r="N72" s="423" t="str">
        <f>CONCATENATE(VLOOKUP(A72,CatModules!B:I,8,FALSE),TEXT(IF(A72=A71,RIGHT(N71,2)+1,"1"),"0#"))</f>
        <v>MTC03</v>
      </c>
      <c r="O72" s="423" t="str">
        <f t="shared" ca="1" si="7"/>
        <v/>
      </c>
    </row>
    <row r="73" spans="1:15" x14ac:dyDescent="0.2">
      <c r="A73" s="297">
        <v>38</v>
      </c>
      <c r="B73" s="297" t="str">
        <f>VLOOKUP(A73,CatModules!B:D,3,FALSE)</f>
        <v>MDR-TB</v>
      </c>
      <c r="C73" s="297">
        <v>20</v>
      </c>
      <c r="D73" s="298" t="str">
        <f t="shared" ca="1" si="5"/>
        <v>Engaging all care providers</v>
      </c>
      <c r="E73" s="453" t="s">
        <v>2358</v>
      </c>
      <c r="F73" s="453" t="s">
        <v>1577</v>
      </c>
      <c r="G73" s="454" t="s">
        <v>3490</v>
      </c>
      <c r="H73" s="455" t="s">
        <v>1667</v>
      </c>
      <c r="I73" s="456" t="str">
        <f t="shared" ca="1" si="6"/>
        <v>This includes engaging all public and private providers in MDR-TB control  activities at all levels (suspecting,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v>
      </c>
      <c r="J73" s="457" t="s">
        <v>2397</v>
      </c>
      <c r="K73" s="457" t="s">
        <v>2695</v>
      </c>
      <c r="L73" s="458" t="s">
        <v>2696</v>
      </c>
      <c r="M73" s="457" t="s">
        <v>2484</v>
      </c>
      <c r="N73" s="423" t="str">
        <f>CONCATENATE(VLOOKUP(A73,CatModules!B:I,8,FALSE),TEXT(IF(A73=A72,RIGHT(N72,2)+1,"1"),"0#"))</f>
        <v>MTC04</v>
      </c>
      <c r="O73" s="423" t="str">
        <f t="shared" ca="1" si="7"/>
        <v/>
      </c>
    </row>
    <row r="74" spans="1:15" x14ac:dyDescent="0.2">
      <c r="A74" s="297">
        <v>38</v>
      </c>
      <c r="B74" s="297" t="str">
        <f>VLOOKUP(A74,CatModules!B:D,3,FALSE)</f>
        <v>MDR-TB</v>
      </c>
      <c r="C74" s="297">
        <v>25</v>
      </c>
      <c r="D74" s="298" t="str">
        <f t="shared" ca="1" si="5"/>
        <v>Community TB care delivery</v>
      </c>
      <c r="E74" s="453" t="s">
        <v>2257</v>
      </c>
      <c r="F74" s="453" t="s">
        <v>2663</v>
      </c>
      <c r="G74" s="454" t="s">
        <v>2664</v>
      </c>
      <c r="H74" s="455" t="s">
        <v>2266</v>
      </c>
      <c r="I74" s="456" t="str">
        <f t="shared" ca="1" si="6"/>
        <v xml:space="preserve">Capacity building for community-level service delivery. This includes training and capacity-building of TB servce providers, TB patients, community-based interventions and outreach services for TB patients. </v>
      </c>
      <c r="J74" s="457" t="s">
        <v>2362</v>
      </c>
      <c r="K74" s="457" t="s">
        <v>2675</v>
      </c>
      <c r="L74" s="458" t="s">
        <v>2676</v>
      </c>
      <c r="M74" s="457" t="s">
        <v>2474</v>
      </c>
      <c r="N74" s="423" t="str">
        <f>CONCATENATE(VLOOKUP(A74,CatModules!B:I,8,FALSE),TEXT(IF(A74=A73,RIGHT(N73,2)+1,"1"),"0#"))</f>
        <v>MTC05</v>
      </c>
      <c r="O74" s="423" t="str">
        <f t="shared" ca="1" si="7"/>
        <v/>
      </c>
    </row>
    <row r="75" spans="1:15" x14ac:dyDescent="0.2">
      <c r="A75" s="297">
        <v>38</v>
      </c>
      <c r="B75" s="297" t="str">
        <f>VLOOKUP(A75,CatModules!B:D,3,FALSE)</f>
        <v>MDR-TB</v>
      </c>
      <c r="C75" s="297">
        <v>30</v>
      </c>
      <c r="D75" s="298" t="str">
        <f t="shared" ca="1" si="5"/>
        <v>Key Affected Populations</v>
      </c>
      <c r="E75" s="460" t="s">
        <v>2359</v>
      </c>
      <c r="F75" s="453" t="s">
        <v>2703</v>
      </c>
      <c r="G75" s="454" t="s">
        <v>2666</v>
      </c>
      <c r="H75" s="455" t="s">
        <v>2267</v>
      </c>
      <c r="I75" s="456" t="str">
        <f t="shared" ca="1" si="6"/>
        <v xml:space="preserve">This include Active case finding among Key Affected Populations and high risk groups such as prisoners, displaced people, migrants and ethnic minorities/indigenous populations, miners, children, urban poor, elderly  and adapting models of MDR-TB care for high risk groups.  This includes adapting services to the needs of specific groups to make services people-centered and improve accessibility, appropriateness, and availability; adapt diagnostic and treatment structures to meet needs of key populations, e.g through community-based TB care and prevention, mobile outreach to remote areas, community-based sputum collection, sputum transport arrangements, etc.                                                                  </v>
      </c>
      <c r="J75" s="457" t="s">
        <v>2398</v>
      </c>
      <c r="K75" s="457" t="s">
        <v>2697</v>
      </c>
      <c r="L75" s="458" t="s">
        <v>2698</v>
      </c>
      <c r="M75" s="457" t="s">
        <v>2485</v>
      </c>
      <c r="N75" s="423" t="str">
        <f>CONCATENATE(VLOOKUP(A75,CatModules!B:I,8,FALSE),TEXT(IF(A75=A74,RIGHT(N74,2)+1,"1"),"0#"))</f>
        <v>MTC06</v>
      </c>
      <c r="O75" s="423" t="str">
        <f t="shared" ca="1" si="7"/>
        <v/>
      </c>
    </row>
    <row r="76" spans="1:15" x14ac:dyDescent="0.2">
      <c r="A76" s="297">
        <v>38</v>
      </c>
      <c r="B76" s="297" t="str">
        <f>VLOOKUP(A76,CatModules!B:D,3,FALSE)</f>
        <v>MDR-TB</v>
      </c>
      <c r="C76" s="297">
        <v>35</v>
      </c>
      <c r="D76" s="298" t="str">
        <f t="shared" ca="1" si="5"/>
        <v>Collaborative activities with other programs and sectors?</v>
      </c>
      <c r="E76" s="453" t="s">
        <v>3429</v>
      </c>
      <c r="F76" s="453" t="s">
        <v>1576</v>
      </c>
      <c r="G76" s="454" t="s">
        <v>1472</v>
      </c>
      <c r="H76" s="455" t="s">
        <v>1668</v>
      </c>
      <c r="I76" s="456" t="str">
        <f t="shared" ca="1" si="6"/>
        <v>Collaborating with other service providers for patients with co-morbidities including Reproductive Maternal Neonatal and Child Health (RMNCH), diabetes co-morbidities and collaborative activities for MDR-TB prevention and care with other sectors beyond health</v>
      </c>
      <c r="J76" s="457" t="s">
        <v>2399</v>
      </c>
      <c r="K76" s="457" t="s">
        <v>2699</v>
      </c>
      <c r="L76" s="458" t="s">
        <v>2700</v>
      </c>
      <c r="M76" s="457" t="s">
        <v>2486</v>
      </c>
      <c r="N76" s="423" t="str">
        <f>CONCATENATE(VLOOKUP(A76,CatModules!B:I,8,FALSE),TEXT(IF(A76=A75,RIGHT(N75,2)+1,"1"),"0#"))</f>
        <v>MTC07</v>
      </c>
      <c r="O76" s="423" t="str">
        <f t="shared" ca="1" si="7"/>
        <v/>
      </c>
    </row>
    <row r="77" spans="1:15" x14ac:dyDescent="0.2">
      <c r="A77" s="297">
        <v>38</v>
      </c>
      <c r="B77" s="297" t="str">
        <f>VLOOKUP(A77,CatModules!B:D,3,FALSE)</f>
        <v>MDR-TB</v>
      </c>
      <c r="C77" s="297">
        <v>40</v>
      </c>
      <c r="D77" s="298" t="str">
        <f t="shared" ca="1" si="5"/>
        <v>Other</v>
      </c>
      <c r="E77" s="453" t="s">
        <v>1700</v>
      </c>
      <c r="F77" s="453" t="s">
        <v>1701</v>
      </c>
      <c r="G77" s="454" t="s">
        <v>1702</v>
      </c>
      <c r="H77" s="455" t="s">
        <v>1703</v>
      </c>
      <c r="I77" s="456" t="str">
        <f t="shared" ca="1" si="6"/>
        <v/>
      </c>
      <c r="J77" s="457"/>
      <c r="K77" s="457"/>
      <c r="L77" s="458"/>
      <c r="M77" s="457"/>
      <c r="N77" s="423" t="str">
        <f>CONCATENATE(VLOOKUP(A77,CatModules!B:I,8,FALSE),TEXT(IF(A77=A76,RIGHT(N76,2)+1,"1"),"0#"))</f>
        <v>MTC08</v>
      </c>
      <c r="O77" s="423" t="str">
        <f t="shared" ca="1" si="7"/>
        <v/>
      </c>
    </row>
    <row r="78" spans="1:15" x14ac:dyDescent="0.2">
      <c r="A78" s="297">
        <v>42</v>
      </c>
      <c r="B78" s="297" t="str">
        <f>VLOOKUP(A78,CatModules!B:D,3,FALSE)</f>
        <v>Vector control</v>
      </c>
      <c r="C78" s="297">
        <v>5</v>
      </c>
      <c r="D78" s="298" t="str">
        <f t="shared" ca="1" si="5"/>
        <v>Long-lasting insecticidal nets (LLIN) - Mass campaign</v>
      </c>
      <c r="E78" s="317" t="s">
        <v>2240</v>
      </c>
      <c r="F78" s="318" t="s">
        <v>1581</v>
      </c>
      <c r="G78" s="445" t="s">
        <v>1476</v>
      </c>
      <c r="H78" s="448" t="s">
        <v>1672</v>
      </c>
      <c r="I78" s="442" t="str">
        <f t="shared" ca="1" si="6"/>
        <v>Includes activities related to planning and implementation of mass LLIN distributions, whether targeted to specific population groups or for universal coverage. It includes coordination, planning and budgeting, procurement, logistics, communication, implementation, training, etc.</v>
      </c>
      <c r="J78" s="420" t="s">
        <v>2401</v>
      </c>
      <c r="K78" s="421" t="s">
        <v>2706</v>
      </c>
      <c r="L78" s="422" t="s">
        <v>2707</v>
      </c>
      <c r="M78" s="421" t="s">
        <v>2708</v>
      </c>
      <c r="N78" s="423" t="str">
        <f>CONCATENATE(VLOOKUP(A78,CatModules!B:I,8,FALSE),TEXT(IF(A78=A77,RIGHT(N77,2)+1,"1"),"0#"))</f>
        <v>MMA01</v>
      </c>
      <c r="O78" s="423" t="str">
        <f t="shared" ca="1" si="7"/>
        <v/>
      </c>
    </row>
    <row r="79" spans="1:15" x14ac:dyDescent="0.2">
      <c r="A79" s="297">
        <v>42</v>
      </c>
      <c r="B79" s="297" t="str">
        <f>VLOOKUP(A79,CatModules!B:D,3,FALSE)</f>
        <v>Vector control</v>
      </c>
      <c r="C79" s="297">
        <v>10</v>
      </c>
      <c r="D79" s="298" t="str">
        <f t="shared" ca="1" si="5"/>
        <v>Long-lasting insecticidal nets (LLIN) - Continuous distribution</v>
      </c>
      <c r="E79" s="318" t="s">
        <v>3261</v>
      </c>
      <c r="F79" s="351" t="s">
        <v>1582</v>
      </c>
      <c r="G79" s="446" t="s">
        <v>3337</v>
      </c>
      <c r="H79" s="449" t="s">
        <v>3338</v>
      </c>
      <c r="I79" s="424" t="str">
        <f t="shared" ca="1" si="6"/>
        <v>This intervention encompasses efforts to
start, strengthen or scale up continuous delivery of LLINs through antenatal care (ANC) clinics, the Expanded Programme on Immunization (EPI), or other routine services at public and private health facilities, to sustain high LLIN coverage. It includes activities related to- Coordination and Planning; Training; Logistics; Communication; Supervision, etc.</v>
      </c>
      <c r="J79" s="421" t="s">
        <v>2402</v>
      </c>
      <c r="K79" s="421" t="s">
        <v>2709</v>
      </c>
      <c r="L79" s="422" t="s">
        <v>2710</v>
      </c>
      <c r="M79" s="421" t="s">
        <v>2711</v>
      </c>
      <c r="N79" s="423" t="str">
        <f>CONCATENATE(VLOOKUP(A79,CatModules!B:I,8,FALSE),TEXT(IF(A79=A78,RIGHT(N78,2)+1,"1"),"0#"))</f>
        <v>MMA02</v>
      </c>
      <c r="O79" s="423" t="str">
        <f t="shared" ca="1" si="7"/>
        <v/>
      </c>
    </row>
    <row r="80" spans="1:15" x14ac:dyDescent="0.2">
      <c r="A80" s="297">
        <v>42</v>
      </c>
      <c r="B80" s="297" t="str">
        <f>VLOOKUP(A80,CatModules!B:D,3,FALSE)</f>
        <v>Vector control</v>
      </c>
      <c r="C80" s="297">
        <v>15</v>
      </c>
      <c r="D80" s="298" t="str">
        <f t="shared" ca="1" si="5"/>
        <v>Indoor residual spraying (IRS)</v>
      </c>
      <c r="E80" s="317" t="s">
        <v>2241</v>
      </c>
      <c r="F80" s="319" t="s">
        <v>1583</v>
      </c>
      <c r="G80" s="319" t="s">
        <v>1477</v>
      </c>
      <c r="H80" s="428" t="s">
        <v>1673</v>
      </c>
      <c r="I80" s="442" t="str">
        <f t="shared" ca="1" si="6"/>
        <v>It includes planning and implementation of Indoor Residual Spraying campaigns as well as enumeration of households to be sprayed. Activities include procurement of insecticides, equipment, other commodities, IEC material for IRS campaigns, trainings, etc.</v>
      </c>
      <c r="J80" s="420" t="s">
        <v>2403</v>
      </c>
      <c r="K80" s="421" t="s">
        <v>2712</v>
      </c>
      <c r="L80" s="422" t="s">
        <v>2713</v>
      </c>
      <c r="M80" s="421" t="s">
        <v>2714</v>
      </c>
      <c r="N80" s="423" t="str">
        <f>CONCATENATE(VLOOKUP(A80,CatModules!B:I,8,FALSE),TEXT(IF(A80=A79,RIGHT(N79,2)+1,"1"),"0#"))</f>
        <v>MMA03</v>
      </c>
      <c r="O80" s="423" t="str">
        <f t="shared" ca="1" si="7"/>
        <v/>
      </c>
    </row>
    <row r="81" spans="1:15" x14ac:dyDescent="0.2">
      <c r="A81" s="297">
        <v>42</v>
      </c>
      <c r="B81" s="297" t="str">
        <f>VLOOKUP(A81,CatModules!B:D,3,FALSE)</f>
        <v>Vector control</v>
      </c>
      <c r="C81" s="297">
        <v>20</v>
      </c>
      <c r="D81" s="298" t="str">
        <f t="shared" ca="1" si="5"/>
        <v>Other vector vontrol measures</v>
      </c>
      <c r="E81" s="317" t="s">
        <v>2242</v>
      </c>
      <c r="F81" s="318" t="s">
        <v>1584</v>
      </c>
      <c r="G81" s="445" t="s">
        <v>1478</v>
      </c>
      <c r="H81" s="448" t="s">
        <v>1674</v>
      </c>
      <c r="I81" s="442" t="str">
        <f t="shared" ca="1" si="6"/>
        <v>This includes environmental management strategies that can reduce or eliminate vector breeding grounds, through improved design or operation of water resources development projects; and the use of biological controls (e.g. bacterial larvicides and larvivorous fish) that target and kill vector larvae. In addtion it includes chemical larvicides and adulticides that reduce disease transmission by shortening or interrupting the lifespan of vectors.</v>
      </c>
      <c r="J81" s="420" t="s">
        <v>2404</v>
      </c>
      <c r="K81" s="421" t="s">
        <v>2715</v>
      </c>
      <c r="L81" s="422" t="s">
        <v>2716</v>
      </c>
      <c r="M81" s="421" t="s">
        <v>2717</v>
      </c>
      <c r="N81" s="423" t="str">
        <f>CONCATENATE(VLOOKUP(A81,CatModules!B:I,8,FALSE),TEXT(IF(A81=A80,RIGHT(N80,2)+1,"1"),"0#"))</f>
        <v>MMA04</v>
      </c>
      <c r="O81" s="423" t="str">
        <f t="shared" ca="1" si="7"/>
        <v/>
      </c>
    </row>
    <row r="82" spans="1:15" x14ac:dyDescent="0.2">
      <c r="A82" s="297">
        <v>42</v>
      </c>
      <c r="B82" s="297" t="str">
        <f>VLOOKUP(A82,CatModules!B:D,3,FALSE)</f>
        <v>Vector control</v>
      </c>
      <c r="C82" s="297">
        <v>25</v>
      </c>
      <c r="D82" s="298" t="str">
        <f t="shared" ca="1" si="5"/>
        <v>Entomological monitoring</v>
      </c>
      <c r="E82" s="317" t="s">
        <v>2243</v>
      </c>
      <c r="F82" s="318" t="s">
        <v>1585</v>
      </c>
      <c r="G82" s="445" t="s">
        <v>1479</v>
      </c>
      <c r="H82" s="448" t="s">
        <v>1675</v>
      </c>
      <c r="I82" s="442" t="str">
        <f t="shared" ca="1" si="6"/>
        <v>Includes activities to determine and characterize the dominant mosquito species in the area, vector density, biting behaviour as well as test mosquitoes' susceptibility to insecticides. The activities range from planning for entomological monitoring and implementation, mosquito collection and testing, procurement of entomological equipment, training, maintenance of insectary, etc.</v>
      </c>
      <c r="J82" s="420" t="s">
        <v>2405</v>
      </c>
      <c r="K82" s="421" t="s">
        <v>2718</v>
      </c>
      <c r="L82" s="422" t="s">
        <v>2719</v>
      </c>
      <c r="M82" s="421" t="s">
        <v>2720</v>
      </c>
      <c r="N82" s="423" t="str">
        <f>CONCATENATE(VLOOKUP(A82,CatModules!B:I,8,FALSE),TEXT(IF(A82=A81,RIGHT(N81,2)+1,"1"),"0#"))</f>
        <v>MMA05</v>
      </c>
      <c r="O82" s="423" t="str">
        <f t="shared" ca="1" si="7"/>
        <v/>
      </c>
    </row>
    <row r="83" spans="1:15" x14ac:dyDescent="0.2">
      <c r="A83" s="297">
        <v>42</v>
      </c>
      <c r="B83" s="297" t="str">
        <f>VLOOKUP(A83,CatModules!B:D,3,FALSE)</f>
        <v>Vector control</v>
      </c>
      <c r="C83" s="297">
        <v>30</v>
      </c>
      <c r="D83" s="298" t="str">
        <f t="shared" ca="1" si="5"/>
        <v>IEC/BCC</v>
      </c>
      <c r="E83" s="317" t="s">
        <v>2400</v>
      </c>
      <c r="F83" s="318" t="s">
        <v>2704</v>
      </c>
      <c r="G83" s="445" t="s">
        <v>2704</v>
      </c>
      <c r="H83" s="450" t="s">
        <v>2705</v>
      </c>
      <c r="I83" s="442" t="str">
        <f t="shared" ca="1" si="6"/>
        <v>It includes advocacy, communication and social mobilization activities related to vector control- Preparation of advocacy kits (including kits for CBOs and NGOs); sensitization and mobilisation events targeting the policy makers and key players; periodic multi-media campaigns, radio and TV instructional series, jingles, billboards and community radio, etc.; development and distributtion of IEC materials; training of community health workers and community volunteers on effective BCC and Community Mobilisation on malaria; periodic sensitization meetings for opinion leaders at community and village level.</v>
      </c>
      <c r="J83" s="420" t="s">
        <v>2406</v>
      </c>
      <c r="K83" s="421" t="s">
        <v>2721</v>
      </c>
      <c r="L83" s="422" t="s">
        <v>2722</v>
      </c>
      <c r="M83" s="421" t="s">
        <v>2723</v>
      </c>
      <c r="N83" s="423" t="str">
        <f>CONCATENATE(VLOOKUP(A83,CatModules!B:I,8,FALSE),TEXT(IF(A83=A82,RIGHT(N82,2)+1,"1"),"0#"))</f>
        <v>MMA06</v>
      </c>
      <c r="O83" s="423" t="str">
        <f t="shared" ca="1" si="7"/>
        <v/>
      </c>
    </row>
    <row r="84" spans="1:15" x14ac:dyDescent="0.2">
      <c r="A84" s="297">
        <v>45</v>
      </c>
      <c r="B84" s="297" t="str">
        <f>VLOOKUP(A84,CatModules!B:D,3,FALSE)</f>
        <v>Case management</v>
      </c>
      <c r="C84" s="297">
        <v>5</v>
      </c>
      <c r="D84" s="298" t="str">
        <f t="shared" ca="1" si="5"/>
        <v>Facility-based treatment</v>
      </c>
      <c r="E84" s="317" t="s">
        <v>2244</v>
      </c>
      <c r="F84" s="318" t="s">
        <v>1586</v>
      </c>
      <c r="G84" s="445" t="s">
        <v>1480</v>
      </c>
      <c r="H84" s="448" t="s">
        <v>1676</v>
      </c>
      <c r="I84" s="442" t="str">
        <f t="shared" ca="1" si="6"/>
        <v>Includes activities related to testing and treating malaria cases ranging from procuremnt of diagnositic equipment, rapid diagnostic tests, reagents and anti-malaria drugs, quality assurance of laboratories, training of health care providers and technical assistance.</v>
      </c>
      <c r="J84" s="420" t="s">
        <v>2407</v>
      </c>
      <c r="K84" s="421" t="s">
        <v>2724</v>
      </c>
      <c r="L84" s="422" t="s">
        <v>2725</v>
      </c>
      <c r="M84" s="421" t="s">
        <v>2726</v>
      </c>
      <c r="N84" s="423" t="str">
        <f>CONCATENATE(VLOOKUP(A84,CatModules!B:I,8,FALSE),TEXT(IF(A84=A83,RIGHT(N83,2)+1,"1"),"0#"))</f>
        <v>MMB01</v>
      </c>
      <c r="O84" s="423" t="str">
        <f t="shared" ca="1" si="7"/>
        <v/>
      </c>
    </row>
    <row r="85" spans="1:15" x14ac:dyDescent="0.2">
      <c r="A85" s="297">
        <v>45</v>
      </c>
      <c r="B85" s="297" t="str">
        <f>VLOOKUP(A85,CatModules!B:D,3,FALSE)</f>
        <v>Case management</v>
      </c>
      <c r="C85" s="297">
        <v>10</v>
      </c>
      <c r="D85" s="298" t="str">
        <f t="shared" ca="1" si="5"/>
        <v>Epidemic preparedness and response</v>
      </c>
      <c r="E85" s="317" t="s">
        <v>1371</v>
      </c>
      <c r="F85" s="317" t="s">
        <v>1587</v>
      </c>
      <c r="G85" s="447" t="s">
        <v>1481</v>
      </c>
      <c r="H85" s="425" t="s">
        <v>1677</v>
      </c>
      <c r="I85" s="442" t="str">
        <f t="shared" ca="1" si="6"/>
        <v>Includes refining en epidemic response strategy, providing support to epidemic detection, management of health commodities and supplies, and recruitment and salary support.</v>
      </c>
      <c r="J85" s="420" t="s">
        <v>2408</v>
      </c>
      <c r="K85" s="421" t="s">
        <v>2727</v>
      </c>
      <c r="L85" s="422" t="s">
        <v>2728</v>
      </c>
      <c r="M85" s="421" t="s">
        <v>2729</v>
      </c>
      <c r="N85" s="423" t="str">
        <f>CONCATENATE(VLOOKUP(A85,CatModules!B:I,8,FALSE),TEXT(IF(A85=A84,RIGHT(N84,2)+1,"1"),"0#"))</f>
        <v>MMB02</v>
      </c>
      <c r="O85" s="423" t="str">
        <f t="shared" ca="1" si="7"/>
        <v/>
      </c>
    </row>
    <row r="86" spans="1:15" x14ac:dyDescent="0.2">
      <c r="A86" s="297">
        <v>45</v>
      </c>
      <c r="B86" s="297" t="str">
        <f>VLOOKUP(A86,CatModules!B:D,3,FALSE)</f>
        <v>Case management</v>
      </c>
      <c r="C86" s="297">
        <v>15</v>
      </c>
      <c r="D86" s="298" t="str">
        <f t="shared" ca="1" si="5"/>
        <v>Integrated community case management (ICCM)</v>
      </c>
      <c r="E86" s="317" t="s">
        <v>2245</v>
      </c>
      <c r="F86" s="318" t="s">
        <v>1588</v>
      </c>
      <c r="G86" s="445" t="s">
        <v>1482</v>
      </c>
      <c r="H86" s="448" t="s">
        <v>1678</v>
      </c>
      <c r="I86" s="442" t="str">
        <f t="shared" ca="1" si="6"/>
        <v>Includes activities related to testing and treating malaria cases at the community level ranging from procurement rapid diagnostic tests and anti-malaria drugs, , training of health care providers and technical assistance.</v>
      </c>
      <c r="J86" s="420" t="s">
        <v>2409</v>
      </c>
      <c r="K86" s="421" t="s">
        <v>2730</v>
      </c>
      <c r="L86" s="422" t="s">
        <v>2731</v>
      </c>
      <c r="M86" s="421" t="s">
        <v>2732</v>
      </c>
      <c r="N86" s="423" t="str">
        <f>CONCATENATE(VLOOKUP(A86,CatModules!B:I,8,FALSE),TEXT(IF(A86=A85,RIGHT(N85,2)+1,"1"),"0#"))</f>
        <v>MMB03</v>
      </c>
      <c r="O86" s="423" t="str">
        <f t="shared" ca="1" si="7"/>
        <v/>
      </c>
    </row>
    <row r="87" spans="1:15" x14ac:dyDescent="0.2">
      <c r="A87" s="297">
        <v>45</v>
      </c>
      <c r="B87" s="297" t="str">
        <f>VLOOKUP(A87,CatModules!B:D,3,FALSE)</f>
        <v>Case management</v>
      </c>
      <c r="C87" s="297">
        <v>20</v>
      </c>
      <c r="D87" s="298" t="str">
        <f t="shared" ca="1" si="5"/>
        <v>Active case detection and investigation (elimination phase)</v>
      </c>
      <c r="E87" s="317" t="s">
        <v>2246</v>
      </c>
      <c r="F87" s="318" t="s">
        <v>2247</v>
      </c>
      <c r="G87" s="445" t="s">
        <v>2248</v>
      </c>
      <c r="H87" s="448" t="s">
        <v>2249</v>
      </c>
      <c r="I87" s="442" t="str">
        <f t="shared" ca="1" si="6"/>
        <v>Includes activities to conduct active case detection / foci investigations, training and technical assistance.</v>
      </c>
      <c r="J87" s="420" t="s">
        <v>2410</v>
      </c>
      <c r="K87" s="421" t="s">
        <v>2733</v>
      </c>
      <c r="L87" s="422" t="s">
        <v>2734</v>
      </c>
      <c r="M87" s="421" t="s">
        <v>2735</v>
      </c>
      <c r="N87" s="423" t="str">
        <f>CONCATENATE(VLOOKUP(A87,CatModules!B:I,8,FALSE),TEXT(IF(A87=A86,RIGHT(N86,2)+1,"1"),"0#"))</f>
        <v>MMB04</v>
      </c>
      <c r="O87" s="423" t="str">
        <f t="shared" ca="1" si="7"/>
        <v/>
      </c>
    </row>
    <row r="88" spans="1:15" x14ac:dyDescent="0.2">
      <c r="A88" s="297">
        <v>45</v>
      </c>
      <c r="B88" s="297" t="str">
        <f>VLOOKUP(A88,CatModules!B:D,3,FALSE)</f>
        <v>Case management</v>
      </c>
      <c r="C88" s="297">
        <v>25</v>
      </c>
      <c r="D88" s="298" t="str">
        <f t="shared" ca="1" si="5"/>
        <v>Therapeutic efficacy surveillance</v>
      </c>
      <c r="E88" s="317" t="s">
        <v>2250</v>
      </c>
      <c r="F88" s="318" t="s">
        <v>1589</v>
      </c>
      <c r="G88" s="445" t="s">
        <v>1483</v>
      </c>
      <c r="H88" s="448" t="s">
        <v>1679</v>
      </c>
      <c r="I88" s="442" t="str">
        <f t="shared" ca="1" si="6"/>
        <v>Including activities to conduct therapeutic efficacy surveillance including any required technical assistance</v>
      </c>
      <c r="J88" s="420" t="s">
        <v>2411</v>
      </c>
      <c r="K88" s="421" t="s">
        <v>2736</v>
      </c>
      <c r="L88" s="422" t="s">
        <v>2737</v>
      </c>
      <c r="M88" s="421" t="s">
        <v>2738</v>
      </c>
      <c r="N88" s="423" t="str">
        <f>CONCATENATE(VLOOKUP(A88,CatModules!B:I,8,FALSE),TEXT(IF(A88=A87,RIGHT(N87,2)+1,"1"),"0#"))</f>
        <v>MMB05</v>
      </c>
      <c r="O88" s="423" t="str">
        <f t="shared" ca="1" si="7"/>
        <v/>
      </c>
    </row>
    <row r="89" spans="1:15" x14ac:dyDescent="0.2">
      <c r="A89" s="297">
        <v>45</v>
      </c>
      <c r="B89" s="297" t="str">
        <f>VLOOKUP(A89,CatModules!B:D,3,FALSE)</f>
        <v>Case management</v>
      </c>
      <c r="C89" s="297">
        <v>30</v>
      </c>
      <c r="D89" s="298" t="str">
        <f t="shared" ca="1" si="5"/>
        <v>Severe malaria</v>
      </c>
      <c r="E89" s="317" t="s">
        <v>2251</v>
      </c>
      <c r="F89" s="318" t="s">
        <v>1590</v>
      </c>
      <c r="G89" s="445" t="s">
        <v>1484</v>
      </c>
      <c r="H89" s="448" t="s">
        <v>1680</v>
      </c>
      <c r="I89" s="442" t="str">
        <f t="shared" ca="1" si="6"/>
        <v>Includes activities related to treating severe malaria cases from procurement of anti-malaria drugs, support to blood transfusion services, training of health care providers and technical assistance.</v>
      </c>
      <c r="J89" s="420" t="s">
        <v>2412</v>
      </c>
      <c r="K89" s="421" t="s">
        <v>2739</v>
      </c>
      <c r="L89" s="422" t="s">
        <v>2740</v>
      </c>
      <c r="M89" s="421" t="s">
        <v>2741</v>
      </c>
      <c r="N89" s="423" t="str">
        <f>CONCATENATE(VLOOKUP(A89,CatModules!B:I,8,FALSE),TEXT(IF(A89=A88,RIGHT(N88,2)+1,"1"),"0#"))</f>
        <v>MMB06</v>
      </c>
      <c r="O89" s="423" t="str">
        <f t="shared" ca="1" si="7"/>
        <v/>
      </c>
    </row>
    <row r="90" spans="1:15" x14ac:dyDescent="0.2">
      <c r="A90" s="297">
        <v>45</v>
      </c>
      <c r="B90" s="297" t="str">
        <f>VLOOKUP(A90,CatModules!B:D,3,FALSE)</f>
        <v>Case management</v>
      </c>
      <c r="C90" s="297">
        <v>35</v>
      </c>
      <c r="D90" s="298" t="str">
        <f t="shared" ca="1" si="5"/>
        <v>Private sector co-payment mechanism</v>
      </c>
      <c r="E90" s="317" t="s">
        <v>2252</v>
      </c>
      <c r="F90" s="318" t="s">
        <v>1591</v>
      </c>
      <c r="G90" s="445" t="s">
        <v>1485</v>
      </c>
      <c r="H90" s="448" t="s">
        <v>1681</v>
      </c>
      <c r="I90" s="442" t="str">
        <f t="shared" ca="1" si="6"/>
        <v>Includes activities related to the private sector co-payment mechanism including the co-payments and the supporting interventions</v>
      </c>
      <c r="J90" s="420" t="s">
        <v>2413</v>
      </c>
      <c r="K90" s="421" t="s">
        <v>2742</v>
      </c>
      <c r="L90" s="422" t="s">
        <v>2743</v>
      </c>
      <c r="M90" s="421" t="s">
        <v>2744</v>
      </c>
      <c r="N90" s="423" t="str">
        <f>CONCATENATE(VLOOKUP(A90,CatModules!B:I,8,FALSE),TEXT(IF(A90=A89,RIGHT(N89,2)+1,"1"),"0#"))</f>
        <v>MMB07</v>
      </c>
      <c r="O90" s="423" t="str">
        <f t="shared" ca="1" si="7"/>
        <v/>
      </c>
    </row>
    <row r="91" spans="1:15" x14ac:dyDescent="0.2">
      <c r="A91" s="297">
        <v>45</v>
      </c>
      <c r="B91" s="297" t="str">
        <f>VLOOKUP(A91,CatModules!B:D,3,FALSE)</f>
        <v>Case management</v>
      </c>
      <c r="C91" s="297">
        <v>40</v>
      </c>
      <c r="D91" s="298" t="str">
        <f t="shared" ca="1" si="5"/>
        <v>Private sector case management (other)</v>
      </c>
      <c r="E91" s="317" t="s">
        <v>1370</v>
      </c>
      <c r="F91" s="317" t="s">
        <v>1592</v>
      </c>
      <c r="G91" s="447" t="s">
        <v>1486</v>
      </c>
      <c r="H91" s="425" t="s">
        <v>1682</v>
      </c>
      <c r="I91" s="442" t="str">
        <f t="shared" ca="1" si="6"/>
        <v>Includes activities related to testing and treating malaria cases in the private sector ranging from procurement of diagnostic equipment, rapid diagnostic tests, reagents and anti-malaria drugs, quality assurance of laboratories, training of health care providers and technical assistance.</v>
      </c>
      <c r="J91" s="420" t="s">
        <v>2414</v>
      </c>
      <c r="K91" s="421" t="s">
        <v>2745</v>
      </c>
      <c r="L91" s="422" t="s">
        <v>2746</v>
      </c>
      <c r="M91" s="421" t="s">
        <v>2747</v>
      </c>
      <c r="N91" s="423" t="str">
        <f>CONCATENATE(VLOOKUP(A91,CatModules!B:I,8,FALSE),TEXT(IF(A91=A90,RIGHT(N90,2)+1,"1"),"0#"))</f>
        <v>MMB08</v>
      </c>
      <c r="O91" s="423" t="str">
        <f t="shared" ca="1" si="7"/>
        <v/>
      </c>
    </row>
    <row r="92" spans="1:15" x14ac:dyDescent="0.2">
      <c r="A92" s="297">
        <v>45</v>
      </c>
      <c r="B92" s="297" t="str">
        <f>VLOOKUP(A92,CatModules!B:D,3,FALSE)</f>
        <v>Case management</v>
      </c>
      <c r="C92" s="297">
        <v>45</v>
      </c>
      <c r="D92" s="298" t="str">
        <f t="shared" ca="1" si="5"/>
        <v>Ensuring drug quality</v>
      </c>
      <c r="E92" s="317" t="s">
        <v>2253</v>
      </c>
      <c r="F92" s="318" t="s">
        <v>1593</v>
      </c>
      <c r="G92" s="445" t="s">
        <v>1487</v>
      </c>
      <c r="H92" s="448" t="s">
        <v>1683</v>
      </c>
      <c r="I92" s="442" t="str">
        <f t="shared" ca="1" si="6"/>
        <v>Includes activities related to the removal of artemisinin monotherapies, removal of substandard or counterfeit medicines, training and technical assistance</v>
      </c>
      <c r="J92" s="420" t="s">
        <v>2415</v>
      </c>
      <c r="K92" s="421" t="s">
        <v>2748</v>
      </c>
      <c r="L92" s="422" t="s">
        <v>2749</v>
      </c>
      <c r="M92" s="421" t="s">
        <v>2750</v>
      </c>
      <c r="N92" s="423" t="str">
        <f>CONCATENATE(VLOOKUP(A92,CatModules!B:I,8,FALSE),TEXT(IF(A92=A91,RIGHT(N91,2)+1,"1"),"0#"))</f>
        <v>MMB09</v>
      </c>
      <c r="O92" s="423" t="str">
        <f t="shared" ca="1" si="7"/>
        <v/>
      </c>
    </row>
    <row r="93" spans="1:15" x14ac:dyDescent="0.2">
      <c r="A93" s="297">
        <v>45</v>
      </c>
      <c r="B93" s="297" t="str">
        <f>VLOOKUP(A93,CatModules!B:D,3,FALSE)</f>
        <v>Case management</v>
      </c>
      <c r="C93" s="297">
        <v>50</v>
      </c>
      <c r="D93" s="298" t="str">
        <f t="shared" ca="1" si="5"/>
        <v>IEC/BCC</v>
      </c>
      <c r="E93" s="317" t="s">
        <v>2400</v>
      </c>
      <c r="F93" s="318" t="s">
        <v>2704</v>
      </c>
      <c r="G93" s="445" t="s">
        <v>2704</v>
      </c>
      <c r="H93" s="450" t="s">
        <v>2705</v>
      </c>
      <c r="I93" s="442" t="str">
        <f t="shared" ca="1" si="6"/>
        <v>It includes advocacy, communication and social mobilization activities related to malaria case mangement- Preparation of advocacy kits (including kits for CBOs and NGOs); sensitization and mobilisation events targeting the policy makers and key players; periodic multi-media campaigns, radio and TV instructional series, jingles, billboards and community radio, etc.; development and distributtion of IEC materials; training of community health workers and community volunteers on effective BCC and Community Mobilisation on malaria; periodic sensitization meetings for opinion leaders at community and village level.</v>
      </c>
      <c r="J93" s="420" t="s">
        <v>2416</v>
      </c>
      <c r="K93" s="421" t="s">
        <v>2751</v>
      </c>
      <c r="L93" s="422" t="s">
        <v>2752</v>
      </c>
      <c r="M93" s="421" t="s">
        <v>2753</v>
      </c>
      <c r="N93" s="423" t="str">
        <f>CONCATENATE(VLOOKUP(A93,CatModules!B:I,8,FALSE),TEXT(IF(A93=A92,RIGHT(N92,2)+1,"1"),"0#"))</f>
        <v>MMB10</v>
      </c>
      <c r="O93" s="423" t="str">
        <f t="shared" ca="1" si="7"/>
        <v/>
      </c>
    </row>
    <row r="94" spans="1:15" x14ac:dyDescent="0.2">
      <c r="A94" s="297">
        <v>45</v>
      </c>
      <c r="B94" s="297" t="str">
        <f>VLOOKUP(A94,CatModules!B:D,3,FALSE)</f>
        <v>Case management</v>
      </c>
      <c r="C94" s="297">
        <v>55</v>
      </c>
      <c r="D94" s="298" t="str">
        <f t="shared" ca="1" si="5"/>
        <v>Other</v>
      </c>
      <c r="E94" s="317" t="s">
        <v>1700</v>
      </c>
      <c r="F94" s="318" t="s">
        <v>1701</v>
      </c>
      <c r="G94" s="445" t="s">
        <v>1702</v>
      </c>
      <c r="H94" s="448" t="s">
        <v>1703</v>
      </c>
      <c r="I94" s="442" t="str">
        <f t="shared" ca="1" si="6"/>
        <v/>
      </c>
      <c r="J94" s="420"/>
      <c r="K94" s="419"/>
      <c r="L94" s="426"/>
      <c r="M94" s="419"/>
      <c r="N94" s="423" t="str">
        <f>CONCATENATE(VLOOKUP(A94,CatModules!B:I,8,FALSE),TEXT(IF(A94=A93,RIGHT(N93,2)+1,"1"),"0#"))</f>
        <v>MMB11</v>
      </c>
      <c r="O94" s="423" t="str">
        <f t="shared" ca="1" si="7"/>
        <v/>
      </c>
    </row>
    <row r="95" spans="1:15" x14ac:dyDescent="0.2">
      <c r="A95" s="297">
        <v>48</v>
      </c>
      <c r="B95" s="297" t="str">
        <f>VLOOKUP(A95,CatModules!B:D,3,FALSE)</f>
        <v>Specific prevention interventions (SPI)</v>
      </c>
      <c r="C95" s="297">
        <v>5</v>
      </c>
      <c r="D95" s="298" t="str">
        <f t="shared" ca="1" si="5"/>
        <v>Intermittent preventive treatment (IPT) - In pregnancy</v>
      </c>
      <c r="E95" s="317" t="s">
        <v>2254</v>
      </c>
      <c r="F95" s="318" t="s">
        <v>1594</v>
      </c>
      <c r="G95" s="445" t="s">
        <v>1488</v>
      </c>
      <c r="H95" s="448" t="s">
        <v>1684</v>
      </c>
      <c r="I95" s="442" t="str">
        <f t="shared" ca="1" si="6"/>
        <v xml:space="preserve">Includes procurement and provision of of intermittent preventive treatment with sulfadoxine-pyrimethamine during pregnancy. </v>
      </c>
      <c r="J95" s="420" t="s">
        <v>2417</v>
      </c>
      <c r="K95" s="421" t="s">
        <v>2792</v>
      </c>
      <c r="L95" s="422" t="s">
        <v>2793</v>
      </c>
      <c r="M95" s="421" t="s">
        <v>2794</v>
      </c>
      <c r="N95" s="423" t="str">
        <f>CONCATENATE(VLOOKUP(A95,CatModules!B:I,8,FALSE),TEXT(IF(A95=A94,RIGHT(N94,2)+1,"1"),"0#"))</f>
        <v>MMC01</v>
      </c>
      <c r="O95" s="423" t="str">
        <f t="shared" ca="1" si="7"/>
        <v/>
      </c>
    </row>
    <row r="96" spans="1:15" x14ac:dyDescent="0.2">
      <c r="A96" s="297">
        <v>48</v>
      </c>
      <c r="B96" s="297" t="str">
        <f>VLOOKUP(A96,CatModules!B:D,3,FALSE)</f>
        <v>Specific prevention interventions (SPI)</v>
      </c>
      <c r="C96" s="297">
        <v>10</v>
      </c>
      <c r="D96" s="298" t="str">
        <f t="shared" ca="1" si="5"/>
        <v>Intermittent preventive treatment (IPT) - In infancy</v>
      </c>
      <c r="E96" s="317" t="s">
        <v>2255</v>
      </c>
      <c r="F96" s="318" t="s">
        <v>1595</v>
      </c>
      <c r="G96" s="445" t="s">
        <v>1489</v>
      </c>
      <c r="H96" s="448" t="s">
        <v>1685</v>
      </c>
      <c r="I96" s="442" t="str">
        <f t="shared" ca="1" si="6"/>
        <v>It refers to activities related to administration of a full therapeutic course of sulfadoxine-pyrimethamine delivered through the Expanded Program on immunization (EPI) at defined intervals corresponding to routine vaccination schedules</v>
      </c>
      <c r="J96" s="420" t="s">
        <v>2418</v>
      </c>
      <c r="K96" s="421" t="s">
        <v>2795</v>
      </c>
      <c r="L96" s="422" t="s">
        <v>2796</v>
      </c>
      <c r="M96" s="421" t="s">
        <v>2797</v>
      </c>
      <c r="N96" s="423" t="str">
        <f>CONCATENATE(VLOOKUP(A96,CatModules!B:I,8,FALSE),TEXT(IF(A96=A95,RIGHT(N95,2)+1,"1"),"0#"))</f>
        <v>MMC02</v>
      </c>
      <c r="O96" s="423" t="str">
        <f t="shared" ca="1" si="7"/>
        <v/>
      </c>
    </row>
    <row r="97" spans="1:15" x14ac:dyDescent="0.2">
      <c r="A97" s="297">
        <v>48</v>
      </c>
      <c r="B97" s="297" t="str">
        <f>VLOOKUP(A97,CatModules!B:D,3,FALSE)</f>
        <v>Specific prevention interventions (SPI)</v>
      </c>
      <c r="C97" s="297">
        <v>15</v>
      </c>
      <c r="D97" s="298" t="str">
        <f t="shared" ca="1" si="5"/>
        <v>Seasonal malaria chemoprevention</v>
      </c>
      <c r="E97" s="317" t="s">
        <v>2256</v>
      </c>
      <c r="F97" s="318" t="s">
        <v>1596</v>
      </c>
      <c r="G97" s="445" t="s">
        <v>1490</v>
      </c>
      <c r="H97" s="448" t="s">
        <v>1686</v>
      </c>
      <c r="I97" s="442" t="str">
        <f t="shared" ca="1" si="6"/>
        <v>It includes activities (in areas with highly seasonal malaria transmission) related to intermittent administration of full treatment courses of an antimalarial medicine during the malaria season to prevent malarial illness by maintaining therapeutic antimalarial drug concentrations in the blood throughout the period of greatest malarial risk. The activities include procurement of anti-malarials (AQ-SP), pharmacovigilance, drug resistance monitoring, etc.</v>
      </c>
      <c r="J97" s="420" t="s">
        <v>2419</v>
      </c>
      <c r="K97" s="421" t="s">
        <v>2798</v>
      </c>
      <c r="L97" s="422" t="s">
        <v>2799</v>
      </c>
      <c r="M97" s="421" t="s">
        <v>2800</v>
      </c>
      <c r="N97" s="423" t="str">
        <f>CONCATENATE(VLOOKUP(A97,CatModules!B:I,8,FALSE),TEXT(IF(A97=A96,RIGHT(N96,2)+1,"1"),"0#"))</f>
        <v>MMC03</v>
      </c>
      <c r="O97" s="423" t="str">
        <f t="shared" ca="1" si="7"/>
        <v/>
      </c>
    </row>
    <row r="98" spans="1:15" x14ac:dyDescent="0.2">
      <c r="A98" s="297">
        <v>48</v>
      </c>
      <c r="B98" s="297" t="str">
        <f>VLOOKUP(A98,CatModules!B:D,3,FALSE)</f>
        <v>Specific prevention interventions (SPI)</v>
      </c>
      <c r="C98" s="297">
        <v>20</v>
      </c>
      <c r="D98" s="298" t="str">
        <f t="shared" ref="D98:D130" ca="1" si="8">OFFSET(E98,0,LangOffset,1,1)</f>
        <v>IEC/BCC</v>
      </c>
      <c r="E98" s="317" t="s">
        <v>2400</v>
      </c>
      <c r="F98" s="318" t="s">
        <v>2704</v>
      </c>
      <c r="G98" s="445" t="s">
        <v>2704</v>
      </c>
      <c r="H98" s="450" t="s">
        <v>2705</v>
      </c>
      <c r="I98" s="442" t="str">
        <f t="shared" ref="I98:I130" ca="1" si="9">IF(ISBLANK(OFFSET(J98,0,LangOffset,1,1)),"",OFFSET(J98,0,LangOffset,1,1))</f>
        <v>It includes advocacy, communication and social mobilization activities related to specific prevention interventions- Preparation of advocacy kits (including kits for CBOs and NGOs); sensitization and mobilisation events targeting the policy makers and key players; creating demand for ANC attendence, periodic multi-media campaigns, radio and TV instructional series, jingles, billboards and community radio, etc.; development and distributtion of IEC materials; training of community health workers and community volunteers on effective BCC and Community Mobilisation on malaria; periodic sensitization meetings for opinion leaders at community and village level.</v>
      </c>
      <c r="J98" s="420" t="s">
        <v>2420</v>
      </c>
      <c r="K98" s="421" t="s">
        <v>2801</v>
      </c>
      <c r="L98" s="422" t="s">
        <v>2802</v>
      </c>
      <c r="M98" s="421" t="s">
        <v>2803</v>
      </c>
      <c r="N98" s="423" t="str">
        <f>CONCATENATE(VLOOKUP(A98,CatModules!B:I,8,FALSE),TEXT(IF(A98=A97,RIGHT(N97,2)+1,"1"),"0#"))</f>
        <v>MMC04</v>
      </c>
      <c r="O98" s="423" t="str">
        <f t="shared" ca="1" si="7"/>
        <v/>
      </c>
    </row>
    <row r="99" spans="1:15" x14ac:dyDescent="0.2">
      <c r="A99" s="297">
        <v>48</v>
      </c>
      <c r="B99" s="297" t="str">
        <f>VLOOKUP(A99,CatModules!B:D,3,FALSE)</f>
        <v>Specific prevention interventions (SPI)</v>
      </c>
      <c r="C99" s="297">
        <v>25</v>
      </c>
      <c r="D99" s="298" t="str">
        <f t="shared" ca="1" si="8"/>
        <v>Other</v>
      </c>
      <c r="E99" s="317" t="s">
        <v>1700</v>
      </c>
      <c r="F99" s="317" t="s">
        <v>1701</v>
      </c>
      <c r="G99" s="447" t="s">
        <v>1702</v>
      </c>
      <c r="H99" s="425" t="s">
        <v>1703</v>
      </c>
      <c r="I99" s="442" t="str">
        <f t="shared" ca="1" si="9"/>
        <v/>
      </c>
      <c r="J99" s="420"/>
      <c r="K99" s="419"/>
      <c r="L99" s="426"/>
      <c r="M99" s="419"/>
      <c r="N99" s="423" t="str">
        <f>CONCATENATE(VLOOKUP(A99,CatModules!B:I,8,FALSE),TEXT(IF(A99=A98,RIGHT(N98,2)+1,"1"),"0#"))</f>
        <v>MMC05</v>
      </c>
      <c r="O99" s="423" t="str">
        <f t="shared" ca="1" si="7"/>
        <v/>
      </c>
    </row>
    <row r="100" spans="1:15" x14ac:dyDescent="0.2">
      <c r="A100" s="297">
        <v>62</v>
      </c>
      <c r="B100" s="297" t="str">
        <f>VLOOKUP(A100,CatModules!B:D,3,FALSE)</f>
        <v>HSS - Service delivery</v>
      </c>
      <c r="C100" s="297">
        <v>5</v>
      </c>
      <c r="D100" s="298" t="str">
        <f t="shared" ca="1" si="8"/>
        <v>Service organization and facility management</v>
      </c>
      <c r="E100" s="317" t="s">
        <v>3431</v>
      </c>
      <c r="F100" s="445" t="s">
        <v>3464</v>
      </c>
      <c r="G100" s="445" t="s">
        <v>3492</v>
      </c>
      <c r="H100" s="448" t="s">
        <v>3520</v>
      </c>
      <c r="I100" s="442" t="str">
        <f t="shared" ca="1" si="9"/>
        <v>Includes activities that are aimed at improving effectiveness and efficiency of organizational management systems for service delivery, whether in health facilities or in community based organizations,  such as training healthcare facility managers,  developing and implementing regulations related to service delivery, improving service organization and management systems (e.g. referral system, waste management etc.), developing supervision mechanisms for quality assuance etc. May also include necessary operational inputs (limited to low-income countries and fragile states, please refer to the HSS Guidance Note).  These activities should benefit more than one of the three disease outcomes (HIV, TB, malaria) and may also have broader reach to other health outcomes  (e.g. RMNCH).  Similar activities benefitting only one disease outcomes within HIV, TB and malaria, should be included in respective disease grants.</v>
      </c>
      <c r="J100" s="420" t="s">
        <v>2421</v>
      </c>
      <c r="K100" s="421" t="s">
        <v>2804</v>
      </c>
      <c r="L100" s="422" t="s">
        <v>2805</v>
      </c>
      <c r="M100" s="421" t="s">
        <v>2806</v>
      </c>
      <c r="N100" s="423" t="str">
        <f>CONCATENATE(VLOOKUP(A100,CatModules!B:I,8,FALSE),TEXT(IF(A100=A99,RIGHT(N99,2)+1,"1"),"0#"))</f>
        <v>MSC01</v>
      </c>
      <c r="O100" s="423" t="str">
        <f t="shared" ca="1" si="7"/>
        <v/>
      </c>
    </row>
    <row r="101" spans="1:15" x14ac:dyDescent="0.2">
      <c r="A101" s="297">
        <v>62</v>
      </c>
      <c r="B101" s="297" t="str">
        <f>VLOOKUP(A101,CatModules!B:D,3,FALSE)</f>
        <v>HSS - Service delivery</v>
      </c>
      <c r="C101" s="297">
        <v>10</v>
      </c>
      <c r="D101" s="298" t="str">
        <f ca="1">OFFSET(E101,0,LangOffset,1,1)</f>
        <v>Improving laboratory systems</v>
      </c>
      <c r="E101" s="324" t="s">
        <v>2521</v>
      </c>
      <c r="F101" s="348" t="s">
        <v>3216</v>
      </c>
      <c r="G101" s="445" t="s">
        <v>3339</v>
      </c>
      <c r="H101" s="429" t="s">
        <v>3521</v>
      </c>
      <c r="I101" s="442" t="str">
        <f ca="1">IF(ISBLANK(OFFSET(J101,0,LangOffset,1,1)),"",OFFSET(J101,0,LangOffset,1,1))</f>
        <v xml:space="preserve">Assuring accurate, safe and appropriate diagnostics and reliable laboratory services for disease management, surveillance and monitoring. Stengthening and optimizing the laboratory network for sustainability. </v>
      </c>
      <c r="J101" s="430" t="s">
        <v>3228</v>
      </c>
      <c r="K101" s="431" t="s">
        <v>3229</v>
      </c>
      <c r="L101" s="432" t="s">
        <v>3231</v>
      </c>
      <c r="M101" s="431" t="s">
        <v>3230</v>
      </c>
      <c r="N101" s="423" t="str">
        <f>CONCATENATE(VLOOKUP(A101,CatModules!B:I,8,FALSE),TEXT(IF(A101=A100,RIGHT(N100,2)+1,"1"),"0#"))</f>
        <v>MSC02</v>
      </c>
      <c r="O101" s="423" t="str">
        <f t="shared" ca="1" si="7"/>
        <v/>
      </c>
    </row>
    <row r="102" spans="1:15" x14ac:dyDescent="0.2">
      <c r="A102" s="297">
        <v>62</v>
      </c>
      <c r="B102" s="297" t="str">
        <f>VLOOKUP(A102,CatModules!B:D,3,FALSE)</f>
        <v>HSS - Service delivery</v>
      </c>
      <c r="C102" s="297">
        <v>15</v>
      </c>
      <c r="D102" s="298" t="str">
        <f ca="1">OFFSET(E102,0,LangOffset,1,1)</f>
        <v>Improving service delivery infrastructure</v>
      </c>
      <c r="E102" s="335" t="s">
        <v>2524</v>
      </c>
      <c r="F102" s="335" t="s">
        <v>3210</v>
      </c>
      <c r="G102" s="445" t="s">
        <v>3209</v>
      </c>
      <c r="H102" s="433" t="s">
        <v>3220</v>
      </c>
      <c r="I102" s="442" t="str">
        <f ca="1">IF(ISBLANK(OFFSET(J102,0,LangOffset,1,1)),"",OFFSET(J102,0,LangOffset,1,1))</f>
        <v xml:space="preserve">Interventions aimed at supporting the scale-up, accessibility, availability and quality of health services, whether in health facilities or in community based organizations, by upgrading or scaling-up service delivery infrastructure including facilities, equipment, furniture, vehicles etc. It may also include necessary operational inputs that are essential for uninterrupted service delivey (limited to low-income countries and fragile states, please refer to the HSS Information Note for more information). These activities should benefit more than one of the three disease outcomes (HIV, TB, malaria) and may also have broader reach to other health outcomes  (e.g. RMNCH).  Similar activities benefitting only one disease outcomes within HIV, TB and malaria, should be included in relevant  disease grants.  Large-scale construction projects (e.g.  building a multi-functional hospital) are not funded by the Global Fund. </v>
      </c>
      <c r="J102" s="434" t="s">
        <v>3205</v>
      </c>
      <c r="K102" s="430" t="s">
        <v>3211</v>
      </c>
      <c r="L102" s="435" t="s">
        <v>3212</v>
      </c>
      <c r="M102" s="430" t="s">
        <v>3225</v>
      </c>
      <c r="N102" s="423" t="str">
        <f>CONCATENATE(VLOOKUP(A102,CatModules!B:I,8,FALSE),TEXT(IF(A102=A101,RIGHT(N101,2)+1,"1"),"0#"))</f>
        <v>MSC03</v>
      </c>
      <c r="O102" s="423" t="str">
        <f t="shared" ca="1" si="7"/>
        <v/>
      </c>
    </row>
    <row r="103" spans="1:15" x14ac:dyDescent="0.2">
      <c r="A103" s="297">
        <v>62</v>
      </c>
      <c r="B103" s="297" t="str">
        <f>VLOOKUP(A103,CatModules!B:D,3,FALSE)</f>
        <v>HSS - Service delivery</v>
      </c>
      <c r="C103" s="297">
        <v>20</v>
      </c>
      <c r="D103" s="298" t="str">
        <f t="shared" ca="1" si="8"/>
        <v>Other</v>
      </c>
      <c r="E103" s="317" t="s">
        <v>1700</v>
      </c>
      <c r="F103" s="318" t="s">
        <v>1701</v>
      </c>
      <c r="G103" s="445" t="s">
        <v>1702</v>
      </c>
      <c r="H103" s="448" t="s">
        <v>1703</v>
      </c>
      <c r="I103" s="442" t="str">
        <f t="shared" ca="1" si="9"/>
        <v/>
      </c>
      <c r="J103" s="420"/>
      <c r="K103" s="419"/>
      <c r="L103" s="426"/>
      <c r="M103" s="419"/>
      <c r="N103" s="423" t="str">
        <f>CONCATENATE(VLOOKUP(A103,CatModules!B:I,8,FALSE),TEXT(IF(A103=A102,RIGHT(N102,2)+1,"1"),"0#"))</f>
        <v>MSC04</v>
      </c>
      <c r="O103" s="423" t="str">
        <f t="shared" ca="1" si="7"/>
        <v/>
      </c>
    </row>
    <row r="104" spans="1:15" x14ac:dyDescent="0.2">
      <c r="A104" s="297">
        <v>65</v>
      </c>
      <c r="B104" s="297" t="str">
        <f>VLOOKUP(A104,CatModules!B:D,3,FALSE)</f>
        <v>HSS - Health and community workforce</v>
      </c>
      <c r="C104" s="297">
        <v>5</v>
      </c>
      <c r="D104" s="298" t="str">
        <f t="shared" ca="1" si="8"/>
        <v>Health and community workers capacity building</v>
      </c>
      <c r="E104" s="317" t="s">
        <v>2422</v>
      </c>
      <c r="F104" s="318" t="s">
        <v>2754</v>
      </c>
      <c r="G104" s="445" t="s">
        <v>2755</v>
      </c>
      <c r="H104" s="433" t="s">
        <v>2756</v>
      </c>
      <c r="I104" s="442" t="str">
        <f t="shared" ca="1" si="9"/>
        <v>Activities that are aimed at imroving health workers' technical capacity in service delivery, provision of care, support, preventive and related social services, which benefit more than one of the three disease outcomes (HIV, TB, malaria), and  may also have broader reach to other health outcomes  (e.g. RMNCH); It may include pre- and in-service training in integrated packages (e.g. IMCI), which cover one or more of HIV, TB, malaria, but may also go beyond the three diseases. Training in single-disease specific areas (e.g. PMTCT) would be funded by relevant disease grants.</v>
      </c>
      <c r="J104" s="420" t="s">
        <v>2424</v>
      </c>
      <c r="K104" s="421" t="s">
        <v>2807</v>
      </c>
      <c r="L104" s="422" t="s">
        <v>2808</v>
      </c>
      <c r="M104" s="421" t="s">
        <v>2809</v>
      </c>
      <c r="N104" s="423" t="str">
        <f>CONCATENATE(VLOOKUP(A104,CatModules!B:I,8,FALSE),TEXT(IF(A104=A103,RIGHT(N103,2)+1,"1"),"0#"))</f>
        <v>MSB01</v>
      </c>
      <c r="O104" s="423" t="str">
        <f t="shared" ca="1" si="7"/>
        <v/>
      </c>
    </row>
    <row r="105" spans="1:15" x14ac:dyDescent="0.2">
      <c r="A105" s="297">
        <v>65</v>
      </c>
      <c r="B105" s="297" t="str">
        <f>VLOOKUP(A105,CatModules!B:D,3,FALSE)</f>
        <v>HSS - Health and community workforce</v>
      </c>
      <c r="C105" s="297">
        <v>10</v>
      </c>
      <c r="D105" s="298" t="str">
        <f t="shared" ca="1" si="8"/>
        <v>Scaling up health and community workers</v>
      </c>
      <c r="E105" s="317" t="s">
        <v>2423</v>
      </c>
      <c r="F105" s="318" t="s">
        <v>2757</v>
      </c>
      <c r="G105" s="445" t="s">
        <v>2758</v>
      </c>
      <c r="H105" s="433" t="s">
        <v>2759</v>
      </c>
      <c r="I105" s="442" t="str">
        <f t="shared" ca="1" si="9"/>
        <v xml:space="preserve">Activities that are aimed at expansion and scaling up skilled and competent  workforce, which primarily benefit more than one of the three disease outcomes (HIV, TB, malaria)  but may also have broader reach to other health outcomes  (e.g. RMNCH).  
Scale-up of multi-disciplinary health workforce (e.g. primary care doctors and nurses, community health workers etc.) may be  included here, as well as providing relevant support to training insitutions. Capacity buildikng of those who are engaged in single disease-specific practice (e.g. at ART clinics, TB dispanseries ), should be supported by relevant disease grant. </v>
      </c>
      <c r="J105" s="420" t="s">
        <v>2425</v>
      </c>
      <c r="K105" s="421" t="s">
        <v>2810</v>
      </c>
      <c r="L105" s="422" t="s">
        <v>2811</v>
      </c>
      <c r="M105" s="421" t="s">
        <v>2812</v>
      </c>
      <c r="N105" s="423" t="str">
        <f>CONCATENATE(VLOOKUP(A105,CatModules!B:I,8,FALSE),TEXT(IF(A105=A104,RIGHT(N104,2)+1,"1"),"0#"))</f>
        <v>MSB02</v>
      </c>
      <c r="O105" s="423" t="str">
        <f t="shared" ca="1" si="7"/>
        <v/>
      </c>
    </row>
    <row r="106" spans="1:15" x14ac:dyDescent="0.2">
      <c r="A106" s="297">
        <v>65</v>
      </c>
      <c r="B106" s="297" t="str">
        <f>VLOOKUP(A106,CatModules!B:D,3,FALSE)</f>
        <v>HSS - Health and community workforce</v>
      </c>
      <c r="C106" s="297">
        <v>15</v>
      </c>
      <c r="D106" s="298" t="str">
        <f t="shared" ca="1" si="8"/>
        <v>Retention and distribution of health and community workers</v>
      </c>
      <c r="E106" s="317" t="s">
        <v>3432</v>
      </c>
      <c r="F106" s="318" t="s">
        <v>3465</v>
      </c>
      <c r="G106" s="445" t="s">
        <v>3493</v>
      </c>
      <c r="H106" s="450" t="s">
        <v>3522</v>
      </c>
      <c r="I106" s="442" t="str">
        <f t="shared" ca="1" si="9"/>
        <v>Activities that are aimed at improving equitable distribution and retention of skilled workforce especially in hard-to-reach areas and to serve marginalized populations, which primarily benefit more than one of the three disease outcomes (HIV, TB, malaria)  but may also have broader reach to other health outcomes  (e.g. RMNCH). For example – implementing task-shifting, providing incentives etc.</v>
      </c>
      <c r="J106" s="436" t="s">
        <v>2522</v>
      </c>
      <c r="K106" s="430" t="s">
        <v>3206</v>
      </c>
      <c r="L106" s="435" t="s">
        <v>3207</v>
      </c>
      <c r="M106" s="430" t="s">
        <v>3208</v>
      </c>
      <c r="N106" s="423" t="str">
        <f>CONCATENATE(VLOOKUP(A106,CatModules!B:I,8,FALSE),TEXT(IF(A106=A105,RIGHT(N105,2)+1,"1"),"0#"))</f>
        <v>MSB03</v>
      </c>
      <c r="O106" s="423" t="str">
        <f t="shared" ca="1" si="7"/>
        <v/>
      </c>
    </row>
    <row r="107" spans="1:15" x14ac:dyDescent="0.2">
      <c r="A107" s="297">
        <v>65</v>
      </c>
      <c r="B107" s="297" t="str">
        <f>VLOOKUP(A107,CatModules!B:D,3,FALSE)</f>
        <v>HSS - Health and community workforce</v>
      </c>
      <c r="C107" s="297">
        <v>20</v>
      </c>
      <c r="D107" s="298" t="str">
        <f t="shared" ca="1" si="8"/>
        <v>Other</v>
      </c>
      <c r="E107" s="317" t="s">
        <v>1700</v>
      </c>
      <c r="F107" s="318" t="s">
        <v>1701</v>
      </c>
      <c r="G107" s="445" t="s">
        <v>1702</v>
      </c>
      <c r="H107" s="450" t="s">
        <v>1703</v>
      </c>
      <c r="I107" s="442" t="str">
        <f t="shared" ca="1" si="9"/>
        <v/>
      </c>
      <c r="J107" s="420"/>
      <c r="K107" s="421"/>
      <c r="L107" s="422"/>
      <c r="M107" s="421"/>
      <c r="N107" s="423" t="str">
        <f>CONCATENATE(VLOOKUP(A107,CatModules!B:I,8,FALSE),TEXT(IF(A107=A106,RIGHT(N106,2)+1,"1"),"0#"))</f>
        <v>MSB04</v>
      </c>
      <c r="O107" s="423" t="str">
        <f t="shared" ca="1" si="7"/>
        <v/>
      </c>
    </row>
    <row r="108" spans="1:15" ht="12.75" customHeight="1" x14ac:dyDescent="0.2">
      <c r="A108" s="297">
        <v>68</v>
      </c>
      <c r="B108" s="297" t="str">
        <f>VLOOKUP(A108,CatModules!B:D,3,FALSE)</f>
        <v>HSS - Procurement supply chain management (PSCM)</v>
      </c>
      <c r="C108" s="297">
        <v>10</v>
      </c>
      <c r="D108" s="298" t="str">
        <f ca="1">OFFSET(E108,0,LangOffset,1,1)</f>
        <v>Operationalization of procurement and supply chain management system</v>
      </c>
      <c r="E108" s="336" t="s">
        <v>2523</v>
      </c>
      <c r="F108" s="335" t="s">
        <v>3466</v>
      </c>
      <c r="G108" s="445" t="s">
        <v>3213</v>
      </c>
      <c r="H108" s="450" t="s">
        <v>3226</v>
      </c>
      <c r="I108" s="442" t="str">
        <f ca="1">IF(ISBLANK(OFFSET(J108,0,LangOffset,1,1)),"",OFFSET(J108,0,LangOffset,1,1))</f>
        <v>Interventions to ensure appropriate, uninterrupted, efficient and transparent planning, purchase and distribution of quality medicins, other health products and technologies all along the supply chain to benefit HIV/AIDS, TB and malaria programs as well as other national health programs. 
For example: supporting authorities in developing national pharmaceutical policy or operational plan, producing PSM system gap analysis, organizing national PSM coordination mechanisms, developing quality assurance and performance monitoring mechanisms etc.</v>
      </c>
      <c r="J108" s="437" t="s">
        <v>2878</v>
      </c>
      <c r="K108" s="430" t="s">
        <v>3217</v>
      </c>
      <c r="L108" s="435" t="s">
        <v>3222</v>
      </c>
      <c r="M108" s="430" t="s">
        <v>3221</v>
      </c>
      <c r="N108" s="423" t="str">
        <f>CONCATENATE(VLOOKUP(A108,CatModules!B:I,8,FALSE),TEXT(IF(A108=A107,RIGHT(N107,2)+1,"1"),"0#"))</f>
        <v>MSA01</v>
      </c>
      <c r="O108" s="423" t="str">
        <f t="shared" ca="1" si="7"/>
        <v/>
      </c>
    </row>
    <row r="109" spans="1:15" x14ac:dyDescent="0.2">
      <c r="A109" s="297">
        <v>68</v>
      </c>
      <c r="B109" s="297" t="str">
        <f>VLOOKUP(A109,CatModules!B:D,3,FALSE)</f>
        <v>HSS - Procurement supply chain management (PSCM)</v>
      </c>
      <c r="C109" s="297">
        <v>5</v>
      </c>
      <c r="D109" s="298" t="str">
        <f t="shared" ca="1" si="8"/>
        <v>PSM infrastructure and development of tools</v>
      </c>
      <c r="E109" s="340" t="s">
        <v>3433</v>
      </c>
      <c r="F109" s="335" t="s">
        <v>3218</v>
      </c>
      <c r="G109" s="445" t="s">
        <v>3223</v>
      </c>
      <c r="H109" s="450" t="s">
        <v>3224</v>
      </c>
      <c r="I109" s="442" t="str">
        <f t="shared" ca="1" si="9"/>
        <v>Activities to ensure appropriate storage and distribution of medicines and other health products, for example increasing storage capacity, transportation, hardware and software for the procurement and supply management system. etc.</v>
      </c>
      <c r="J109" s="430" t="s">
        <v>3214</v>
      </c>
      <c r="K109" s="430" t="s">
        <v>3219</v>
      </c>
      <c r="L109" s="435" t="s">
        <v>3215</v>
      </c>
      <c r="M109" s="430" t="s">
        <v>3227</v>
      </c>
      <c r="N109" s="423" t="str">
        <f>CONCATENATE(VLOOKUP(A109,CatModules!B:I,8,FALSE),TEXT(IF(A109=A108,RIGHT(N108,2)+1,"1"),"0#"))</f>
        <v>MSA02</v>
      </c>
      <c r="O109" s="423" t="str">
        <f t="shared" ca="1" si="7"/>
        <v/>
      </c>
    </row>
    <row r="110" spans="1:15" x14ac:dyDescent="0.2">
      <c r="A110" s="297">
        <v>68</v>
      </c>
      <c r="B110" s="297" t="str">
        <f>VLOOKUP(A110,CatModules!B:D,3,FALSE)</f>
        <v>HSS - Procurement supply chain management (PSCM)</v>
      </c>
      <c r="C110" s="297">
        <v>15</v>
      </c>
      <c r="D110" s="298" t="str">
        <f t="shared" ca="1" si="8"/>
        <v>Other</v>
      </c>
      <c r="E110" s="317" t="s">
        <v>1700</v>
      </c>
      <c r="F110" s="318" t="s">
        <v>1701</v>
      </c>
      <c r="G110" s="445" t="s">
        <v>1702</v>
      </c>
      <c r="H110" s="450" t="s">
        <v>1703</v>
      </c>
      <c r="I110" s="442" t="str">
        <f t="shared" ca="1" si="9"/>
        <v/>
      </c>
      <c r="J110" s="420"/>
      <c r="K110" s="421"/>
      <c r="L110" s="422"/>
      <c r="M110" s="421"/>
      <c r="N110" s="423" t="str">
        <f>CONCATENATE(VLOOKUP(A110,CatModules!B:I,8,FALSE),TEXT(IF(A110=A109,RIGHT(N109,2)+1,"1"),"0#"))</f>
        <v>MSA03</v>
      </c>
      <c r="O110" s="423" t="str">
        <f t="shared" ca="1" si="7"/>
        <v/>
      </c>
    </row>
    <row r="111" spans="1:15" x14ac:dyDescent="0.2">
      <c r="A111" s="297">
        <v>71</v>
      </c>
      <c r="B111" s="297" t="str">
        <f>VLOOKUP(A111,CatModules!B:D,3,FALSE)</f>
        <v>HSS - Policy and governance</v>
      </c>
      <c r="C111" s="297">
        <v>5</v>
      </c>
      <c r="D111" s="298" t="str">
        <f t="shared" ca="1" si="8"/>
        <v>Development and implementation of health legislation, stratgies and policies</v>
      </c>
      <c r="E111" s="337" t="s">
        <v>3260</v>
      </c>
      <c r="F111" s="318" t="s">
        <v>2760</v>
      </c>
      <c r="G111" s="445" t="s">
        <v>2761</v>
      </c>
      <c r="H111" s="450" t="s">
        <v>2762</v>
      </c>
      <c r="I111" s="442" t="str">
        <f t="shared" ca="1" si="9"/>
        <v>This includes activities which contribute to planning, developing and implementing health systems-related strategies, policies, regulations, guidelines and protocols with linkages to HIV, TB and malaria outcomes, that may also have broader reach to other health otcomes. May also include improving strategic and operational planning, management, accountability and leadership.</v>
      </c>
      <c r="J111" s="420" t="s">
        <v>2426</v>
      </c>
      <c r="K111" s="421" t="s">
        <v>2813</v>
      </c>
      <c r="L111" s="422" t="s">
        <v>2814</v>
      </c>
      <c r="M111" s="421" t="s">
        <v>2815</v>
      </c>
      <c r="N111" s="423" t="str">
        <f>CONCATENATE(VLOOKUP(A111,CatModules!B:I,8,FALSE),TEXT(IF(A111=A110,RIGHT(N110,2)+1,"1"),"0#"))</f>
        <v>MSE01</v>
      </c>
      <c r="O111" s="423" t="str">
        <f t="shared" ca="1" si="7"/>
        <v/>
      </c>
    </row>
    <row r="112" spans="1:15" x14ac:dyDescent="0.2">
      <c r="A112" s="297">
        <v>71</v>
      </c>
      <c r="B112" s="297" t="str">
        <f>VLOOKUP(A112,CatModules!B:D,3,FALSE)</f>
        <v>HSS - Policy and governance</v>
      </c>
      <c r="C112" s="297">
        <v>10</v>
      </c>
      <c r="D112" s="298" t="str">
        <f t="shared" ca="1" si="8"/>
        <v>Monitoring and reporting implementation of laws and policies</v>
      </c>
      <c r="E112" s="317" t="s">
        <v>1366</v>
      </c>
      <c r="F112" s="318" t="s">
        <v>1597</v>
      </c>
      <c r="G112" s="445" t="s">
        <v>1491</v>
      </c>
      <c r="H112" s="450" t="s">
        <v>1687</v>
      </c>
      <c r="I112" s="442" t="str">
        <f t="shared" ca="1" si="9"/>
        <v xml:space="preserve">This includes developing and supporting mechanisms to supervise, monitor and report on the implementation of laws and policies; Ensuring meaningful participation of healthcare stakeholders in national and other consultative forums, including policy, planning and other decision making bodies; </v>
      </c>
      <c r="J112" s="420" t="s">
        <v>2427</v>
      </c>
      <c r="K112" s="421" t="s">
        <v>2816</v>
      </c>
      <c r="L112" s="422" t="s">
        <v>2817</v>
      </c>
      <c r="M112" s="421" t="s">
        <v>2818</v>
      </c>
      <c r="N112" s="423" t="str">
        <f>CONCATENATE(VLOOKUP(A112,CatModules!B:I,8,FALSE),TEXT(IF(A112=A111,RIGHT(N111,2)+1,"1"),"0#"))</f>
        <v>MSE02</v>
      </c>
      <c r="O112" s="423" t="str">
        <f t="shared" ca="1" si="7"/>
        <v/>
      </c>
    </row>
    <row r="113" spans="1:15" x14ac:dyDescent="0.2">
      <c r="A113" s="297">
        <v>71</v>
      </c>
      <c r="B113" s="297" t="str">
        <f>VLOOKUP(A113,CatModules!B:D,3,FALSE)</f>
        <v>HSS - Policy and governance</v>
      </c>
      <c r="C113" s="297">
        <v>15</v>
      </c>
      <c r="D113" s="298" t="str">
        <f t="shared" ca="1" si="8"/>
        <v>Other</v>
      </c>
      <c r="E113" s="317" t="s">
        <v>1700</v>
      </c>
      <c r="F113" s="318" t="s">
        <v>1701</v>
      </c>
      <c r="G113" s="445" t="s">
        <v>1702</v>
      </c>
      <c r="H113" s="450" t="s">
        <v>1703</v>
      </c>
      <c r="I113" s="442" t="str">
        <f t="shared" ca="1" si="9"/>
        <v/>
      </c>
      <c r="J113" s="420"/>
      <c r="K113" s="421"/>
      <c r="L113" s="422"/>
      <c r="M113" s="421"/>
      <c r="N113" s="423" t="str">
        <f>CONCATENATE(VLOOKUP(A113,CatModules!B:I,8,FALSE),TEXT(IF(A113=A112,RIGHT(N112,2)+1,"1"),"0#"))</f>
        <v>MSE03</v>
      </c>
      <c r="O113" s="423" t="str">
        <f t="shared" ca="1" si="7"/>
        <v/>
      </c>
    </row>
    <row r="114" spans="1:15" x14ac:dyDescent="0.2">
      <c r="A114" s="297">
        <v>74</v>
      </c>
      <c r="B114" s="297" t="str">
        <f>VLOOKUP(A114,CatModules!B:D,3,FALSE)</f>
        <v xml:space="preserve">HSS - Healthcare financing </v>
      </c>
      <c r="C114" s="297">
        <v>5</v>
      </c>
      <c r="D114" s="298" t="str">
        <f t="shared" ca="1" si="8"/>
        <v>Financial sustainability</v>
      </c>
      <c r="E114" s="317" t="s">
        <v>1365</v>
      </c>
      <c r="F114" s="318" t="s">
        <v>1598</v>
      </c>
      <c r="G114" s="445" t="s">
        <v>1492</v>
      </c>
      <c r="H114" s="450" t="s">
        <v>1688</v>
      </c>
      <c r="I114" s="442" t="str">
        <f t="shared" ca="1" si="9"/>
        <v xml:space="preserve">Includes activities which contribute to improving  adequate provision of financial resources to public, private and non-government/community institutions for effective delivery of    services and disease control programs such as- improving revenue collection, pooling and purchasing for ensuring financial sustainability of service delivery.  </v>
      </c>
      <c r="J114" s="420" t="s">
        <v>2428</v>
      </c>
      <c r="K114" s="421" t="s">
        <v>2819</v>
      </c>
      <c r="L114" s="422" t="s">
        <v>2820</v>
      </c>
      <c r="M114" s="421" t="s">
        <v>2821</v>
      </c>
      <c r="N114" s="423" t="str">
        <f>CONCATENATE(VLOOKUP(A114,CatModules!B:I,8,FALSE),TEXT(IF(A114=A113,RIGHT(N113,2)+1,"1"),"0#"))</f>
        <v>MSF01</v>
      </c>
      <c r="O114" s="423" t="str">
        <f t="shared" ca="1" si="7"/>
        <v/>
      </c>
    </row>
    <row r="115" spans="1:15" x14ac:dyDescent="0.2">
      <c r="A115" s="297">
        <v>74</v>
      </c>
      <c r="B115" s="297" t="str">
        <f>VLOOKUP(A115,CatModules!B:D,3,FALSE)</f>
        <v xml:space="preserve">HSS - Healthcare financing </v>
      </c>
      <c r="C115" s="297">
        <v>10</v>
      </c>
      <c r="D115" s="298" t="str">
        <f t="shared" ca="1" si="8"/>
        <v>Equity of healthcare financing</v>
      </c>
      <c r="E115" s="317" t="s">
        <v>1364</v>
      </c>
      <c r="F115" s="318" t="s">
        <v>1599</v>
      </c>
      <c r="G115" s="445" t="s">
        <v>1493</v>
      </c>
      <c r="H115" s="433" t="s">
        <v>1689</v>
      </c>
      <c r="I115" s="442" t="str">
        <f t="shared" ca="1" si="9"/>
        <v xml:space="preserve">Activities which contribute to improving  equitable provision of financial resources to public, private and non-government institutions for effective delivery of    services and disease control programs;  </v>
      </c>
      <c r="J115" s="420" t="s">
        <v>2429</v>
      </c>
      <c r="K115" s="421" t="s">
        <v>2822</v>
      </c>
      <c r="L115" s="422" t="s">
        <v>2823</v>
      </c>
      <c r="M115" s="421" t="s">
        <v>2824</v>
      </c>
      <c r="N115" s="423" t="str">
        <f>CONCATENATE(VLOOKUP(A115,CatModules!B:I,8,FALSE),TEXT(IF(A115=A114,RIGHT(N114,2)+1,"1"),"0#"))</f>
        <v>MSF02</v>
      </c>
      <c r="O115" s="423" t="str">
        <f t="shared" ca="1" si="7"/>
        <v/>
      </c>
    </row>
    <row r="116" spans="1:15" x14ac:dyDescent="0.2">
      <c r="A116" s="297">
        <v>74</v>
      </c>
      <c r="B116" s="297" t="str">
        <f>VLOOKUP(A116,CatModules!B:D,3,FALSE)</f>
        <v xml:space="preserve">HSS - Healthcare financing </v>
      </c>
      <c r="C116" s="297">
        <v>15</v>
      </c>
      <c r="D116" s="298" t="str">
        <f t="shared" ca="1" si="8"/>
        <v>Other</v>
      </c>
      <c r="E116" s="317" t="s">
        <v>1700</v>
      </c>
      <c r="F116" s="318" t="s">
        <v>1701</v>
      </c>
      <c r="G116" s="445" t="s">
        <v>1702</v>
      </c>
      <c r="H116" s="450" t="s">
        <v>1703</v>
      </c>
      <c r="I116" s="442" t="str">
        <f t="shared" ca="1" si="9"/>
        <v/>
      </c>
      <c r="J116" s="420"/>
      <c r="K116" s="421"/>
      <c r="L116" s="422"/>
      <c r="M116" s="421"/>
      <c r="N116" s="423" t="str">
        <f>CONCATENATE(VLOOKUP(A116,CatModules!B:I,8,FALSE),TEXT(IF(A116=A115,RIGHT(N115,2)+1,"1"),"0#"))</f>
        <v>MSF03</v>
      </c>
      <c r="O116" s="423" t="str">
        <f t="shared" ca="1" si="7"/>
        <v/>
      </c>
    </row>
    <row r="117" spans="1:15" x14ac:dyDescent="0.2">
      <c r="A117" s="297">
        <v>77</v>
      </c>
      <c r="B117" s="297" t="str">
        <f>VLOOKUP(A117,CatModules!B:D,3,FALSE)</f>
        <v>HSS - Financial management</v>
      </c>
      <c r="C117" s="297">
        <v>5</v>
      </c>
      <c r="D117" s="298" t="str">
        <f t="shared" ca="1" si="8"/>
        <v>Performance,transparency&amp;accountability of financial management system in health</v>
      </c>
      <c r="E117" s="324" t="s">
        <v>3434</v>
      </c>
      <c r="F117" s="318" t="s">
        <v>2763</v>
      </c>
      <c r="G117" s="445" t="s">
        <v>2764</v>
      </c>
      <c r="H117" s="450" t="s">
        <v>2765</v>
      </c>
      <c r="I117" s="442" t="str">
        <f t="shared" ca="1" si="9"/>
        <v>Support is provided for activities that strengthen public financial management (PFM) system and processes in the health sector, including (a) strengthening institutions of accountability and civil society to enhance their oversight of public financial management processes and performance, (b) deepening knowledge about current public financial management practices, and (c) developing and implementing relevant tools, regulations and processes for improvement.   Illustrative examples of activities include capacity building of auditing bodies within the health sector, strengthening professional accountancy organizations, increasing awareness and oversight of government public financial management processes by diverse constituencies, improving knowledge of value-for-money challenges and public financial management governance gaps, contributing to improved design of public financial management interventions in the healthcare sector. Activities at the grant management level that are aimed at improving grant financial management (such as building PR and SRs capacity, developing tools and processes for grant budgeting, financial management, monitoring, reporting and accounting) should be requested though the Program Management module.</v>
      </c>
      <c r="J117" s="420" t="s">
        <v>2430</v>
      </c>
      <c r="K117" s="421" t="s">
        <v>2825</v>
      </c>
      <c r="L117" s="422" t="s">
        <v>2826</v>
      </c>
      <c r="M117" s="421" t="s">
        <v>2827</v>
      </c>
      <c r="N117" s="423" t="str">
        <f>CONCATENATE(VLOOKUP(A117,CatModules!B:I,8,FALSE),TEXT(IF(A117=A116,RIGHT(N116,2)+1,"1"),"0#"))</f>
        <v>MSD01</v>
      </c>
      <c r="O117" s="423">
        <f t="shared" ca="1" si="7"/>
        <v>80</v>
      </c>
    </row>
    <row r="118" spans="1:15" x14ac:dyDescent="0.2">
      <c r="A118" s="297">
        <v>77</v>
      </c>
      <c r="B118" s="297" t="str">
        <f>VLOOKUP(A118,CatModules!B:D,3,FALSE)</f>
        <v>HSS - Financial management</v>
      </c>
      <c r="C118" s="297">
        <v>10</v>
      </c>
      <c r="D118" s="298" t="str">
        <f t="shared" ca="1" si="8"/>
        <v>Other</v>
      </c>
      <c r="E118" s="317" t="s">
        <v>1700</v>
      </c>
      <c r="F118" s="318" t="s">
        <v>1701</v>
      </c>
      <c r="G118" s="445" t="s">
        <v>1702</v>
      </c>
      <c r="H118" s="450" t="s">
        <v>1703</v>
      </c>
      <c r="I118" s="442" t="str">
        <f t="shared" ca="1" si="9"/>
        <v/>
      </c>
      <c r="J118" s="420"/>
      <c r="K118" s="421"/>
      <c r="L118" s="422"/>
      <c r="M118" s="421"/>
      <c r="N118" s="423" t="str">
        <f>CONCATENATE(VLOOKUP(A118,CatModules!B:I,8,FALSE),TEXT(IF(A118=A117,RIGHT(N117,2)+1,"1"),"0#"))</f>
        <v>MSD02</v>
      </c>
      <c r="O118" s="423" t="str">
        <f t="shared" ca="1" si="7"/>
        <v/>
      </c>
    </row>
    <row r="119" spans="1:15" x14ac:dyDescent="0.2">
      <c r="A119" s="297">
        <v>102</v>
      </c>
      <c r="B119" s="297" t="str">
        <f>VLOOKUP(A119,CatModules!B:D,3,FALSE)</f>
        <v>Removing legal barriers to access</v>
      </c>
      <c r="C119" s="297">
        <v>5</v>
      </c>
      <c r="D119" s="298" t="str">
        <f t="shared" ca="1" si="8"/>
        <v>Legal and policy environment assessment and law reform</v>
      </c>
      <c r="E119" s="317" t="s">
        <v>2365</v>
      </c>
      <c r="F119" s="318" t="s">
        <v>2766</v>
      </c>
      <c r="G119" s="445" t="s">
        <v>2767</v>
      </c>
      <c r="H119" s="433" t="s">
        <v>2768</v>
      </c>
      <c r="I119" s="442" t="str">
        <f t="shared" ca="1" si="9"/>
        <v>Assess the legal and policy environment and share outcomes with those living with or directly affected by the disease. In consultation with them and with human rights experts, develop a measurable, time-bound plan to reform laws and policies, in order to remove barriers to accessing health services. PLEASE SEE THE GLOBAL FUND HUMAN RIGHTS GUIDANCE FOR MORE DETAILS.</v>
      </c>
      <c r="J119" s="420" t="s">
        <v>2369</v>
      </c>
      <c r="K119" s="421" t="s">
        <v>2828</v>
      </c>
      <c r="L119" s="422" t="s">
        <v>2829</v>
      </c>
      <c r="M119" s="421" t="s">
        <v>2830</v>
      </c>
      <c r="N119" s="423" t="str">
        <f>CONCATENATE(VLOOKUP(A119,CatModules!B:I,8,FALSE),TEXT(IF(A119=A118,RIGHT(N118,2)+1,"1"),"0#"))</f>
        <v>MSG01</v>
      </c>
      <c r="O119" s="423" t="str">
        <f t="shared" ca="1" si="7"/>
        <v/>
      </c>
    </row>
    <row r="120" spans="1:15" x14ac:dyDescent="0.2">
      <c r="A120" s="297">
        <v>102</v>
      </c>
      <c r="B120" s="297" t="str">
        <f>VLOOKUP(A120,CatModules!B:D,3,FALSE)</f>
        <v>Removing legal barriers to access</v>
      </c>
      <c r="C120" s="297">
        <v>10</v>
      </c>
      <c r="D120" s="298" t="str">
        <f t="shared" ca="1" si="8"/>
        <v>Legal aid services and legal literacy</v>
      </c>
      <c r="E120" s="317" t="s">
        <v>2261</v>
      </c>
      <c r="F120" s="318" t="s">
        <v>2769</v>
      </c>
      <c r="G120" s="445" t="s">
        <v>2770</v>
      </c>
      <c r="H120" s="450" t="s">
        <v>2771</v>
      </c>
      <c r="I120" s="442" t="str">
        <f t="shared" ca="1" si="9"/>
        <v>Provide training for people living with and affected by the disease in their legal rights. Provide access to justice through community paralegals or legal aid programs.</v>
      </c>
      <c r="J120" s="420" t="s">
        <v>2370</v>
      </c>
      <c r="K120" s="421" t="s">
        <v>2831</v>
      </c>
      <c r="L120" s="422" t="s">
        <v>2832</v>
      </c>
      <c r="M120" s="421" t="s">
        <v>2833</v>
      </c>
      <c r="N120" s="423" t="str">
        <f>CONCATENATE(VLOOKUP(A120,CatModules!B:I,8,FALSE),TEXT(IF(A120=A119,RIGHT(N119,2)+1,"1"),"0#"))</f>
        <v>MSG02</v>
      </c>
      <c r="O120" s="423" t="str">
        <f t="shared" ca="1" si="7"/>
        <v/>
      </c>
    </row>
    <row r="121" spans="1:15" x14ac:dyDescent="0.2">
      <c r="A121" s="297">
        <v>102</v>
      </c>
      <c r="B121" s="297" t="str">
        <f>VLOOKUP(A121,CatModules!B:D,3,FALSE)</f>
        <v>Removing legal barriers to access</v>
      </c>
      <c r="C121" s="297">
        <v>15</v>
      </c>
      <c r="D121" s="298" t="str">
        <f t="shared" ca="1" si="8"/>
        <v>Training on rights for officials, health workers and police</v>
      </c>
      <c r="E121" s="317" t="s">
        <v>2366</v>
      </c>
      <c r="F121" s="318" t="s">
        <v>2772</v>
      </c>
      <c r="G121" s="445" t="s">
        <v>2773</v>
      </c>
      <c r="H121" s="450" t="s">
        <v>2774</v>
      </c>
      <c r="I121" s="442" t="str">
        <f t="shared" ca="1" si="9"/>
        <v>Provide training for health officials, health workers and police who must implement rights-based laws and policies.</v>
      </c>
      <c r="J121" s="420" t="s">
        <v>2371</v>
      </c>
      <c r="K121" s="421" t="s">
        <v>2834</v>
      </c>
      <c r="L121" s="422" t="s">
        <v>2835</v>
      </c>
      <c r="M121" s="421" t="s">
        <v>2836</v>
      </c>
      <c r="N121" s="423" t="str">
        <f>CONCATENATE(VLOOKUP(A121,CatModules!B:I,8,FALSE),TEXT(IF(A121=A120,RIGHT(N120,2)+1,"1"),"0#"))</f>
        <v>MSG03</v>
      </c>
      <c r="O121" s="423" t="str">
        <f t="shared" ca="1" si="7"/>
        <v/>
      </c>
    </row>
    <row r="122" spans="1:15" x14ac:dyDescent="0.2">
      <c r="A122" s="297">
        <v>102</v>
      </c>
      <c r="B122" s="297" t="str">
        <f>VLOOKUP(A122,CatModules!B:D,3,FALSE)</f>
        <v>Removing legal barriers to access</v>
      </c>
      <c r="C122" s="297">
        <v>20</v>
      </c>
      <c r="D122" s="298" t="str">
        <f t="shared" ca="1" si="8"/>
        <v>Community-based monitoring of legal rights</v>
      </c>
      <c r="E122" s="317" t="s">
        <v>2367</v>
      </c>
      <c r="F122" s="318" t="s">
        <v>2775</v>
      </c>
      <c r="G122" s="445" t="s">
        <v>2776</v>
      </c>
      <c r="H122" s="450" t="s">
        <v>2777</v>
      </c>
      <c r="I122" s="442" t="str">
        <f t="shared" ca="1" si="9"/>
        <v xml:space="preserve">Community-based organizations establish and implement mechanisms for ongoing monitoring of laws, policies and their implementation to document barriers to an effective response to the disease. This can include monitoring of individual cases for purposes of sharing with ombudsmen, for litigation, for research reports, and submission to UN human rights mechanisms. </v>
      </c>
      <c r="J122" s="420" t="s">
        <v>2372</v>
      </c>
      <c r="K122" s="421" t="s">
        <v>2837</v>
      </c>
      <c r="L122" s="422" t="s">
        <v>2838</v>
      </c>
      <c r="M122" s="421" t="s">
        <v>2839</v>
      </c>
      <c r="N122" s="423" t="str">
        <f>CONCATENATE(VLOOKUP(A122,CatModules!B:I,8,FALSE),TEXT(IF(A122=A121,RIGHT(N121,2)+1,"1"),"0#"))</f>
        <v>MSG04</v>
      </c>
      <c r="O122" s="423" t="str">
        <f t="shared" ca="1" si="7"/>
        <v/>
      </c>
    </row>
    <row r="123" spans="1:15" x14ac:dyDescent="0.2">
      <c r="A123" s="297">
        <v>102</v>
      </c>
      <c r="B123" s="297" t="str">
        <f>VLOOKUP(A123,CatModules!B:D,3,FALSE)</f>
        <v>Removing legal barriers to access</v>
      </c>
      <c r="C123" s="297">
        <v>25</v>
      </c>
      <c r="D123" s="298" t="str">
        <f t="shared" ca="1" si="8"/>
        <v>Policy advocacy on legal rights</v>
      </c>
      <c r="E123" s="317" t="s">
        <v>2368</v>
      </c>
      <c r="F123" s="318" t="s">
        <v>2778</v>
      </c>
      <c r="G123" s="445" t="s">
        <v>2779</v>
      </c>
      <c r="H123" s="450" t="s">
        <v>2780</v>
      </c>
      <c r="I123" s="442" t="str">
        <f t="shared" ca="1" si="9"/>
        <v xml:space="preserve">Community-based organizations and networks of women and key populations implement a time-bound, measurable advocacy plan to advocate for either a) law and policy reform, b) better implementation of existing laws and policies, or c) to create and utilize platforms for social accountability, aimed at removing human rights barriers to accessing health services. </v>
      </c>
      <c r="J123" s="420" t="s">
        <v>2373</v>
      </c>
      <c r="K123" s="421" t="s">
        <v>2840</v>
      </c>
      <c r="L123" s="422" t="s">
        <v>2841</v>
      </c>
      <c r="M123" s="421" t="s">
        <v>2842</v>
      </c>
      <c r="N123" s="423" t="str">
        <f>CONCATENATE(VLOOKUP(A123,CatModules!B:I,8,FALSE),TEXT(IF(A123=A122,RIGHT(N122,2)+1,"1"),"0#"))</f>
        <v>MSG05</v>
      </c>
      <c r="O123" s="423" t="str">
        <f t="shared" ca="1" si="7"/>
        <v/>
      </c>
    </row>
    <row r="124" spans="1:15" x14ac:dyDescent="0.2">
      <c r="A124" s="297">
        <v>102</v>
      </c>
      <c r="B124" s="297" t="str">
        <f>VLOOKUP(A124,CatModules!B:D,3,FALSE)</f>
        <v>Removing legal barriers to access</v>
      </c>
      <c r="C124" s="297">
        <v>30</v>
      </c>
      <c r="D124" s="298" t="str">
        <f t="shared" ca="1" si="8"/>
        <v>Other</v>
      </c>
      <c r="E124" s="317" t="s">
        <v>1700</v>
      </c>
      <c r="F124" s="318" t="s">
        <v>1701</v>
      </c>
      <c r="G124" s="445" t="s">
        <v>1702</v>
      </c>
      <c r="H124" s="450" t="s">
        <v>1703</v>
      </c>
      <c r="I124" s="442" t="str">
        <f t="shared" ca="1" si="9"/>
        <v/>
      </c>
      <c r="J124" s="420"/>
      <c r="K124" s="421"/>
      <c r="L124" s="422"/>
      <c r="M124" s="421"/>
      <c r="N124" s="423" t="str">
        <f>CONCATENATE(VLOOKUP(A124,CatModules!B:I,8,FALSE),TEXT(IF(A124=A123,RIGHT(N123,2)+1,"1"),"0#"))</f>
        <v>MSG06</v>
      </c>
      <c r="O124" s="423" t="str">
        <f t="shared" ca="1" si="7"/>
        <v/>
      </c>
    </row>
    <row r="125" spans="1:15" x14ac:dyDescent="0.2">
      <c r="A125" s="297">
        <v>105</v>
      </c>
      <c r="B125" s="297" t="str">
        <f>VLOOKUP(A125,CatModules!B:D,3,FALSE)</f>
        <v>Community systems strengthening</v>
      </c>
      <c r="C125" s="297">
        <v>5</v>
      </c>
      <c r="D125" s="298" t="str">
        <f t="shared" ca="1" si="8"/>
        <v>Community-based monitoring for accountability</v>
      </c>
      <c r="E125" s="317" t="s">
        <v>2382</v>
      </c>
      <c r="F125" s="318" t="s">
        <v>2781</v>
      </c>
      <c r="G125" s="445" t="s">
        <v>2782</v>
      </c>
      <c r="H125" s="433" t="s">
        <v>2783</v>
      </c>
      <c r="I125" s="442" t="str">
        <f t="shared" ca="1" si="9"/>
        <v>Community-based organizations establish and implement mechanisms for ongoing monitoring of health policies and performance and quality of all services, activities, interventions and other factors that are relevant to the disease, including prevention, care and support services, financing of programs, and of issues and challenges in the environment, (such as discrimination and gender-based inequalities), that constitute barriers to an effective response to the disease and to an enabling environment.</v>
      </c>
      <c r="J125" s="438" t="s">
        <v>2384</v>
      </c>
      <c r="K125" s="421" t="s">
        <v>2843</v>
      </c>
      <c r="L125" s="422" t="s">
        <v>2844</v>
      </c>
      <c r="M125" s="421" t="s">
        <v>2487</v>
      </c>
      <c r="N125" s="423" t="str">
        <f>CONCATENATE(VLOOKUP(A125,CatModules!B:I,8,FALSE),TEXT(IF(A125=A124,RIGHT(N124,2)+1,"1"),"0#"))</f>
        <v>MXB01</v>
      </c>
      <c r="O125" s="423" t="str">
        <f t="shared" ca="1" si="7"/>
        <v/>
      </c>
    </row>
    <row r="126" spans="1:15" x14ac:dyDescent="0.2">
      <c r="A126" s="297">
        <v>105</v>
      </c>
      <c r="B126" s="297" t="str">
        <f>VLOOKUP(A126,CatModules!B:D,3,FALSE)</f>
        <v>Community systems strengthening</v>
      </c>
      <c r="C126" s="297">
        <v>10</v>
      </c>
      <c r="D126" s="298" t="str">
        <f t="shared" ca="1" si="8"/>
        <v>Advocacy for social accountability</v>
      </c>
      <c r="E126" s="317" t="s">
        <v>3435</v>
      </c>
      <c r="F126" s="318" t="s">
        <v>3467</v>
      </c>
      <c r="G126" s="445" t="s">
        <v>3494</v>
      </c>
      <c r="H126" s="450" t="s">
        <v>3523</v>
      </c>
      <c r="I126" s="442" t="str">
        <f t="shared" ca="1" si="9"/>
        <v xml:space="preserve">Communities and affected populations conduct consensus, dialogue and advocacy at local and national levels aimed at holding to account responses to the disease, including health services, disease specific programs as well as broader issues such as discrimination, gender inequality and sustainable financing, and aimed at social transformation.  </v>
      </c>
      <c r="J126" s="420" t="s">
        <v>2385</v>
      </c>
      <c r="K126" s="421" t="s">
        <v>2845</v>
      </c>
      <c r="L126" s="422" t="s">
        <v>2846</v>
      </c>
      <c r="M126" s="421" t="s">
        <v>2488</v>
      </c>
      <c r="N126" s="423" t="str">
        <f>CONCATENATE(VLOOKUP(A126,CatModules!B:I,8,FALSE),TEXT(IF(A126=A125,RIGHT(N125,2)+1,"1"),"0#"))</f>
        <v>MXB02</v>
      </c>
      <c r="O126" s="423" t="str">
        <f t="shared" ca="1" si="7"/>
        <v/>
      </c>
    </row>
    <row r="127" spans="1:15" x14ac:dyDescent="0.2">
      <c r="A127" s="297">
        <v>105</v>
      </c>
      <c r="B127" s="297" t="str">
        <f>VLOOKUP(A127,CatModules!B:D,3,FALSE)</f>
        <v>Community systems strengthening</v>
      </c>
      <c r="C127" s="297">
        <v>15</v>
      </c>
      <c r="D127" s="298" t="str">
        <f t="shared" ca="1" si="8"/>
        <v>Social mobilization, building community linkages, collaboration and coordination</v>
      </c>
      <c r="E127" s="317" t="s">
        <v>2383</v>
      </c>
      <c r="F127" s="318" t="s">
        <v>2784</v>
      </c>
      <c r="G127" s="445" t="s">
        <v>2785</v>
      </c>
      <c r="H127" s="450" t="s">
        <v>2786</v>
      </c>
      <c r="I127" s="442" t="str">
        <f t="shared" ca="1" si="9"/>
        <v>Community action, establishment of community organizations and creation of networking and effective linkages with other actors and broader movements such as human rights and women’s movements.
Strong informal and formal relationships between communities, community actors and other stakeholders enable them to work in complementary and mutually reinforcing ways, maximizing the use of resources and avoiding unnecessary duplication and competition.</v>
      </c>
      <c r="J127" s="420" t="s">
        <v>2386</v>
      </c>
      <c r="K127" s="421" t="s">
        <v>2847</v>
      </c>
      <c r="L127" s="422" t="s">
        <v>2848</v>
      </c>
      <c r="M127" s="421" t="s">
        <v>2849</v>
      </c>
      <c r="N127" s="423" t="str">
        <f>CONCATENATE(VLOOKUP(A127,CatModules!B:I,8,FALSE),TEXT(IF(A127=A126,RIGHT(N126,2)+1,"1"),"0#"))</f>
        <v>MXB03</v>
      </c>
      <c r="O127" s="423">
        <f t="shared" ca="1" si="7"/>
        <v>80</v>
      </c>
    </row>
    <row r="128" spans="1:15" x14ac:dyDescent="0.2">
      <c r="A128" s="297">
        <v>105</v>
      </c>
      <c r="B128" s="297" t="str">
        <f>VLOOKUP(A128,CatModules!B:D,3,FALSE)</f>
        <v>Community systems strengthening</v>
      </c>
      <c r="C128" s="297">
        <v>20</v>
      </c>
      <c r="D128" s="298" t="str">
        <f t="shared" ca="1" si="8"/>
        <v>Institutional capacity building, planning and leadership development</v>
      </c>
      <c r="E128" s="317" t="s">
        <v>3436</v>
      </c>
      <c r="F128" s="318" t="s">
        <v>2787</v>
      </c>
      <c r="G128" s="445" t="s">
        <v>2788</v>
      </c>
      <c r="H128" s="450" t="s">
        <v>2789</v>
      </c>
      <c r="I128" s="442" t="str">
        <f t="shared" ca="1" si="9"/>
        <v>Capacity building of community sector groups, organizations and networks in a range of areas necessary for them to fulfil their roles in service provision, social mobilization, monitoring and advocacy.  Includes support in planning, institutional and organizational development, systems development, human resources, leadership, and community sector organizing.
Provision of stable, predictable financial resources for communities and appropriate management of financial resources by community groups, organizations and networks.
Provision of technical, material and financial support to the community sector as required to enable them to fulfil roles in service provision, social mobilization, monitoring and advocacy.</v>
      </c>
      <c r="J128" s="420" t="s">
        <v>2387</v>
      </c>
      <c r="K128" s="421" t="s">
        <v>2850</v>
      </c>
      <c r="L128" s="422" t="s">
        <v>2851</v>
      </c>
      <c r="M128" s="421" t="s">
        <v>2489</v>
      </c>
      <c r="N128" s="423" t="str">
        <f>CONCATENATE(VLOOKUP(A128,CatModules!B:I,8,FALSE),TEXT(IF(A128=A127,RIGHT(N127,2)+1,"1"),"0#"))</f>
        <v>MXB04</v>
      </c>
      <c r="O128" s="423" t="str">
        <f t="shared" ca="1" si="7"/>
        <v/>
      </c>
    </row>
    <row r="129" spans="1:15" x14ac:dyDescent="0.2">
      <c r="A129" s="297">
        <v>105</v>
      </c>
      <c r="B129" s="297" t="str">
        <f>VLOOKUP(A129,CatModules!B:D,3,FALSE)</f>
        <v>Community systems strengthening</v>
      </c>
      <c r="C129" s="297">
        <v>25</v>
      </c>
      <c r="D129" s="298" t="str">
        <f t="shared" ca="1" si="8"/>
        <v>Other</v>
      </c>
      <c r="E129" s="317" t="s">
        <v>1700</v>
      </c>
      <c r="F129" s="318" t="s">
        <v>1701</v>
      </c>
      <c r="G129" s="445" t="s">
        <v>1702</v>
      </c>
      <c r="H129" s="450" t="s">
        <v>2271</v>
      </c>
      <c r="I129" s="442" t="str">
        <f t="shared" ca="1" si="9"/>
        <v/>
      </c>
      <c r="J129" s="420"/>
      <c r="K129" s="421"/>
      <c r="L129" s="422"/>
      <c r="M129" s="421"/>
      <c r="N129" s="423" t="str">
        <f>CONCATENATE(VLOOKUP(A129,CatModules!B:I,8,FALSE),TEXT(IF(A129=A128,RIGHT(N128,2)+1,"1"),"0#"))</f>
        <v>MXB05</v>
      </c>
      <c r="O129" s="423" t="str">
        <f t="shared" ca="1" si="7"/>
        <v/>
      </c>
    </row>
    <row r="130" spans="1:15" x14ac:dyDescent="0.2">
      <c r="A130" s="297">
        <v>112</v>
      </c>
      <c r="B130" s="297" t="str">
        <f>VLOOKUP(A130,CatModules!B:D,3,FALSE)</f>
        <v>HSS - Health information systems and M&amp;E</v>
      </c>
      <c r="C130" s="297">
        <v>5</v>
      </c>
      <c r="D130" s="298" t="str">
        <f t="shared" ca="1" si="8"/>
        <v>Routine reporting</v>
      </c>
      <c r="E130" s="317" t="s">
        <v>1369</v>
      </c>
      <c r="F130" s="318" t="s">
        <v>1580</v>
      </c>
      <c r="G130" s="445" t="s">
        <v>1475</v>
      </c>
      <c r="H130" s="450" t="s">
        <v>1671</v>
      </c>
      <c r="I130" s="442" t="str">
        <f t="shared" ca="1" si="9"/>
        <v>Establishment/maintenance/strengthening of national HMIS system including DHIS 2; Other systems or sentinel sites for routine data collection, recording and reporting of outpatients, in-patients and deaths– including public, private and community reporting; any related web-based/electronic system to support data reporting from all levels of health system; training; reporting forms and tools with appropriate disaggregation of indicators; Health facility assessment including quality of services; data quality assessment and validation including any specific supervisory visits related to data collection and reporting. 
For example, these could include:
HIV: Sentinel surveillance (ANC and Key Populations); HIV testing and treatment;  Longitudinal ART patient cohort monitoring over time, ideally nation-wide or in representative sentinel sites: patient adherence &amp; survival (tracking loss-to-follow-up); Data collection and reporting from other service providers (communities and civil society); Reporting on distribution of commodities such as- condoms, needles and syringes, IEC material, etc.; Routine reporting of TB/HIV collaborative activities and infection control measures; etc. 
TB: Routine R &amp; R/ e-TB register; Data collection and reporting from other care providers (PPM, communities and civil society); Routine reporting of TB/HIV collaborative activities and infection control measures; Surveillance systems Standards &amp; Benchmarks checklist applied (case and death notification and vital registration systems); Inventory (e.g. capture-recapture) studies assessing completeness of case/death reporting, including from private sector; etc.
Malaria: Routine systems for reporting on microscopy and RDT tests and anti-malaria treatment; reporting on stock-outs; data collection and reporting from other care providers (private, communities and civil society); reporting on ITN/LLIN distribution, IRS; etc.</v>
      </c>
      <c r="J130" s="439" t="s">
        <v>2378</v>
      </c>
      <c r="K130" s="421" t="s">
        <v>2852</v>
      </c>
      <c r="L130" s="422" t="s">
        <v>2853</v>
      </c>
      <c r="M130" s="421" t="s">
        <v>2490</v>
      </c>
      <c r="N130" s="423" t="str">
        <f>CONCATENATE(VLOOKUP(A130,CatModules!B:I,8,FALSE),TEXT(IF(A130=A129,RIGHT(N129,2)+1,"1"),"0#"))</f>
        <v>MXA01</v>
      </c>
      <c r="O130" s="423" t="str">
        <f t="shared" ca="1" si="7"/>
        <v/>
      </c>
    </row>
    <row r="131" spans="1:15" x14ac:dyDescent="0.2">
      <c r="A131" s="297">
        <v>112</v>
      </c>
      <c r="B131" s="297" t="str">
        <f>VLOOKUP(A131,CatModules!B:D,3,FALSE)</f>
        <v>HSS - Health information systems and M&amp;E</v>
      </c>
      <c r="C131" s="297">
        <v>10</v>
      </c>
      <c r="D131" s="298" t="str">
        <f t="shared" ref="D131:D141" ca="1" si="10">OFFSET(E131,0,LangOffset,1,1)</f>
        <v>Analysis, review and transparency</v>
      </c>
      <c r="E131" s="317" t="s">
        <v>1368</v>
      </c>
      <c r="F131" s="318" t="s">
        <v>1570</v>
      </c>
      <c r="G131" s="445" t="s">
        <v>1466</v>
      </c>
      <c r="H131" s="450" t="s">
        <v>1661</v>
      </c>
      <c r="I131" s="442" t="str">
        <f t="shared" ref="I131:I141" ca="1" si="11">IF(ISBLANK(OFFSET(J131,0,LangOffset,1,1)),"",OFFSET(J131,0,LangOffset,1,1))</f>
        <v>Analysis, interpretation and use of data and evidence generated through integrated program reviews, evaluation of whole or a specific component of the program; development and sharing of periodic reports through websites/publications; reviews and evaluations of national health strategies; Operations research- e.g. specific to any of the components of HIV, TB, and Malaria control programs; Model-based (EPP/Spectrum) estimations.</v>
      </c>
      <c r="J131" s="420" t="s">
        <v>2374</v>
      </c>
      <c r="K131" s="421" t="s">
        <v>2854</v>
      </c>
      <c r="L131" s="422" t="s">
        <v>2855</v>
      </c>
      <c r="M131" s="421" t="s">
        <v>2491</v>
      </c>
      <c r="N131" s="423" t="str">
        <f>CONCATENATE(VLOOKUP(A131,CatModules!B:I,8,FALSE),TEXT(IF(A131=A130,RIGHT(N130,2)+1,"1"),"0#"))</f>
        <v>MXA02</v>
      </c>
      <c r="O131" s="423" t="str">
        <f t="shared" ref="O131:O141" ca="1" si="12">IF(LEN(D131)&gt;=80,LEN(D131),"")</f>
        <v/>
      </c>
    </row>
    <row r="132" spans="1:15" ht="15" customHeight="1" x14ac:dyDescent="0.2">
      <c r="A132" s="297">
        <v>112</v>
      </c>
      <c r="B132" s="297" t="str">
        <f>VLOOKUP(A132,CatModules!B:D,3,FALSE)</f>
        <v>HSS - Health information systems and M&amp;E</v>
      </c>
      <c r="C132" s="297">
        <v>15</v>
      </c>
      <c r="D132" s="298" t="str">
        <f t="shared" ca="1" si="10"/>
        <v>Surveys</v>
      </c>
      <c r="E132" s="317" t="s">
        <v>1367</v>
      </c>
      <c r="F132" s="318" t="s">
        <v>1571</v>
      </c>
      <c r="G132" s="445" t="s">
        <v>1467</v>
      </c>
      <c r="H132" s="450" t="s">
        <v>1662</v>
      </c>
      <c r="I132" s="442" t="str">
        <f t="shared" ca="1" si="11"/>
        <v>Surveys/studies related to assessment of morbidity, mortality, service coverage and behavioral surveys/studies in general population or identified risk groups- e.g. DHS; health and morbidity surveys to assess out-of-pocket expenditures or burden; etc. For example, these could include:
HIV: Surveys measuring trends in HIV sero-prevalence; risk behaviour and KAP surveys, e.g. Integrated Bio Behavioural Surveys (IBBS) in MARPs in low-level and concentrated epidemics; Modes of Transmission studies; Population based surveys, for example, DHS or other nationally representative household surveys); Designing and establishing HIVDR surveillance.
TB: Surveys related to measuring TB burden, drug resistance, etc; population based surveys, for example, DHS, patient cost surveys; Special surveys to assess access barriers and specific needs of different key populations.
Malaria: Household surveys (e.g. DHS, MICS and MIS) to monitor anemia/ parasitemia prevalence, under-5 mortality and ITN/IRS/IPT/treatment coverage, etc.</v>
      </c>
      <c r="J132" s="440" t="s">
        <v>2377</v>
      </c>
      <c r="K132" s="421" t="s">
        <v>2856</v>
      </c>
      <c r="L132" s="422" t="s">
        <v>2857</v>
      </c>
      <c r="M132" s="421" t="s">
        <v>2492</v>
      </c>
      <c r="N132" s="423" t="str">
        <f>CONCATENATE(VLOOKUP(A132,CatModules!B:I,8,FALSE),TEXT(IF(A132=A131,RIGHT(N131,2)+1,"1"),"0#"))</f>
        <v>MXA03</v>
      </c>
      <c r="O132" s="423" t="str">
        <f t="shared" ca="1" si="12"/>
        <v/>
      </c>
    </row>
    <row r="133" spans="1:15" x14ac:dyDescent="0.2">
      <c r="A133" s="297">
        <v>112</v>
      </c>
      <c r="B133" s="297" t="str">
        <f>VLOOKUP(A133,CatModules!B:D,3,FALSE)</f>
        <v>HSS - Health information systems and M&amp;E</v>
      </c>
      <c r="C133" s="297">
        <v>20</v>
      </c>
      <c r="D133" s="298" t="str">
        <f t="shared" ca="1" si="10"/>
        <v>Administrative and finance data sources</v>
      </c>
      <c r="E133" s="317" t="s">
        <v>1373</v>
      </c>
      <c r="F133" s="318" t="s">
        <v>1572</v>
      </c>
      <c r="G133" s="445" t="s">
        <v>1468</v>
      </c>
      <c r="H133" s="450" t="s">
        <v>1663</v>
      </c>
      <c r="I133" s="442" t="str">
        <f t="shared" ca="1" si="11"/>
        <v>Includes establishing systems for periodic (annual) reporting on key health administrative and service availability statistics, such as- Health workforce, inventory of health care providers and institutions; National Health Accounts and sub-accounts; setting up of financial reporting/ accounting systems; annual review of health sector and/or disease program budget and expenditures by funding source; Expenditure studies-e.g. NASA or other spending assessments.</v>
      </c>
      <c r="J133" s="420" t="s">
        <v>2375</v>
      </c>
      <c r="K133" s="421" t="s">
        <v>2858</v>
      </c>
      <c r="L133" s="422" t="s">
        <v>2859</v>
      </c>
      <c r="M133" s="421" t="s">
        <v>2493</v>
      </c>
      <c r="N133" s="423" t="str">
        <f>CONCATENATE(VLOOKUP(A133,CatModules!B:I,8,FALSE),TEXT(IF(A133=A132,RIGHT(N132,2)+1,"1"),"0#"))</f>
        <v>MXA04</v>
      </c>
      <c r="O133" s="423" t="str">
        <f t="shared" ca="1" si="12"/>
        <v/>
      </c>
    </row>
    <row r="134" spans="1:15" x14ac:dyDescent="0.2">
      <c r="A134" s="297">
        <v>112</v>
      </c>
      <c r="B134" s="297" t="str">
        <f>VLOOKUP(A134,CatModules!B:D,3,FALSE)</f>
        <v>HSS - Health information systems and M&amp;E</v>
      </c>
      <c r="C134" s="297">
        <v>25</v>
      </c>
      <c r="D134" s="298" t="str">
        <f t="shared" ca="1" si="10"/>
        <v>Vital registration system</v>
      </c>
      <c r="E134" s="317" t="s">
        <v>541</v>
      </c>
      <c r="F134" s="318" t="s">
        <v>1573</v>
      </c>
      <c r="G134" s="445" t="s">
        <v>1469</v>
      </c>
      <c r="H134" s="433" t="s">
        <v>1417</v>
      </c>
      <c r="I134" s="442" t="str">
        <f t="shared" ca="1" si="11"/>
        <v>Establishing/ strengthening and scale up of  Vital registration information system including Sample Vital Registration systems, strengthening reporting of hospital morbidity and mortality statistics, cause of death, establishment of SMS system of reporting; training of community health workers on reporting vital events, drug stock-outs etc.</v>
      </c>
      <c r="J134" s="420" t="s">
        <v>2376</v>
      </c>
      <c r="K134" s="421" t="s">
        <v>2860</v>
      </c>
      <c r="L134" s="422" t="s">
        <v>2861</v>
      </c>
      <c r="M134" s="421" t="s">
        <v>2494</v>
      </c>
      <c r="N134" s="423" t="str">
        <f>CONCATENATE(VLOOKUP(A134,CatModules!B:I,8,FALSE),TEXT(IF(A134=A133,RIGHT(N133,2)+1,"1"),"0#"))</f>
        <v>MXA05</v>
      </c>
      <c r="O134" s="423" t="str">
        <f t="shared" ca="1" si="12"/>
        <v/>
      </c>
    </row>
    <row r="135" spans="1:15" x14ac:dyDescent="0.2">
      <c r="A135" s="297">
        <v>112</v>
      </c>
      <c r="B135" s="297" t="str">
        <f>VLOOKUP(A135,CatModules!B:D,3,FALSE)</f>
        <v>HSS - Health information systems and M&amp;E</v>
      </c>
      <c r="C135" s="297">
        <v>30</v>
      </c>
      <c r="D135" s="298" t="str">
        <f t="shared" ca="1" si="10"/>
        <v>Other</v>
      </c>
      <c r="E135" s="317" t="s">
        <v>1700</v>
      </c>
      <c r="F135" s="318" t="s">
        <v>1701</v>
      </c>
      <c r="G135" s="445" t="s">
        <v>1702</v>
      </c>
      <c r="H135" s="450" t="s">
        <v>1703</v>
      </c>
      <c r="I135" s="442" t="str">
        <f t="shared" ca="1" si="11"/>
        <v/>
      </c>
      <c r="J135" s="420"/>
      <c r="K135" s="421"/>
      <c r="L135" s="422"/>
      <c r="M135" s="421"/>
      <c r="N135" s="423" t="str">
        <f>CONCATENATE(VLOOKUP(A135,CatModules!B:I,8,FALSE),TEXT(IF(A135=A134,RIGHT(N134,2)+1,"1"),"0#"))</f>
        <v>MXA06</v>
      </c>
      <c r="O135" s="423" t="str">
        <f t="shared" ca="1" si="12"/>
        <v/>
      </c>
    </row>
    <row r="136" spans="1:15" x14ac:dyDescent="0.2">
      <c r="A136" s="297">
        <v>115</v>
      </c>
      <c r="B136" s="297" t="str">
        <f>VLOOKUP(A136,CatModules!B:D,3,FALSE)</f>
        <v>Program management</v>
      </c>
      <c r="C136" s="297">
        <v>5</v>
      </c>
      <c r="D136" s="298" t="str">
        <f t="shared" ca="1" si="10"/>
        <v>Policy, planning, coordination and management</v>
      </c>
      <c r="E136" s="317" t="s">
        <v>2262</v>
      </c>
      <c r="F136" s="318" t="s">
        <v>2790</v>
      </c>
      <c r="G136" s="445" t="s">
        <v>2791</v>
      </c>
      <c r="H136" s="433" t="s">
        <v>2272</v>
      </c>
      <c r="I136" s="442" t="str">
        <f t="shared" ca="1" si="11"/>
        <v>For the three diseases, it could include- national program activities at the administrative level outside the point of health care delivery, such as development of national strategic plans and annual operational plans and budgets; oversight, technical assistance and supervision from national to subnational levels; human resource- planning/ staffing and   overheads, operational costs; coordination with district and local authorities; quarterly meetings, training, and office/IT equipment; partnering process including advocacy and public awareness and communication carried out by partners and the national program; mobilizing leaders to support implementation and sustainability of the program. etc. 
In addition for TB, it could include cross sector policy and planning on TB social determinants and protection (e.g. justice, housing, labour, poverty and social welfare); involvement of Key Affected populations in planning.
For HSS, it could include- activities at the local, district, regional and national levels aimed at integrated planning, programmaing, budgeting and  financing health and disease control programs, integrating national disease strategies and budgets into broader health sector stratetgy, development of comprehensive national strategic plans, health sector budget and annual operational plan; oversight, technical assistance and supervision from national to subnational levels.</v>
      </c>
      <c r="J136" s="321" t="s">
        <v>2381</v>
      </c>
      <c r="K136" s="421" t="s">
        <v>2862</v>
      </c>
      <c r="L136" s="422" t="s">
        <v>2863</v>
      </c>
      <c r="M136" s="421" t="s">
        <v>2495</v>
      </c>
      <c r="N136" s="423" t="str">
        <f>CONCATENATE(VLOOKUP(A136,CatModules!B:I,8,FALSE),TEXT(IF(A136=A135,RIGHT(N135,2)+1,"1"),"0#"))</f>
        <v>MXC01</v>
      </c>
      <c r="O136" s="423" t="str">
        <f t="shared" ca="1" si="12"/>
        <v/>
      </c>
    </row>
    <row r="137" spans="1:15" x14ac:dyDescent="0.2">
      <c r="A137" s="297">
        <v>115</v>
      </c>
      <c r="B137" s="297" t="str">
        <f>VLOOKUP(A137,CatModules!B:D,3,FALSE)</f>
        <v>Program management</v>
      </c>
      <c r="C137" s="297">
        <v>10</v>
      </c>
      <c r="D137" s="298" t="str">
        <f t="shared" ca="1" si="10"/>
        <v>Grant management</v>
      </c>
      <c r="E137" s="317" t="s">
        <v>1372</v>
      </c>
      <c r="F137" s="317" t="s">
        <v>1574</v>
      </c>
      <c r="G137" s="447" t="s">
        <v>1470</v>
      </c>
      <c r="H137" s="452" t="s">
        <v>1664</v>
      </c>
      <c r="I137" s="442" t="str">
        <f t="shared" ca="1" si="11"/>
        <v>Includes specific Global Fund grant management related activities at the PMU/PR/SR level. These could include- development and submission of grant documents; oversight and technical assistance related to Global Fund grant implementation and management and specific Global Fund requirements; improvement of financial management; supervision from PR to SR level (applicable when the national disease control program is not the PR); human resource planning/ staffing and   overheads, operational costs; coordination with national program, district and local authorities;  quarterly meetings, training, and office/IT equipment at PR/SR level; mobilizing leaders to support implementation and sustainability of the program; Financial monitoring and audits.</v>
      </c>
      <c r="J137" s="321" t="s">
        <v>2379</v>
      </c>
      <c r="K137" s="421" t="s">
        <v>2864</v>
      </c>
      <c r="L137" s="422" t="s">
        <v>2865</v>
      </c>
      <c r="M137" s="421" t="s">
        <v>2496</v>
      </c>
      <c r="N137" s="423" t="str">
        <f>CONCATENATE(VLOOKUP(A137,CatModules!B:I,8,FALSE),TEXT(IF(A137=A136,RIGHT(N136,2)+1,"1"),"0#"))</f>
        <v>MXC02</v>
      </c>
      <c r="O137" s="423" t="str">
        <f t="shared" ca="1" si="12"/>
        <v/>
      </c>
    </row>
    <row r="138" spans="1:15" x14ac:dyDescent="0.2">
      <c r="A138" s="297">
        <v>115</v>
      </c>
      <c r="B138" s="297" t="str">
        <f>VLOOKUP(A138,CatModules!B:D,3,FALSE)</f>
        <v>Program management</v>
      </c>
      <c r="C138" s="297">
        <v>15</v>
      </c>
      <c r="D138" s="298" t="str">
        <f t="shared" ca="1" si="10"/>
        <v>Supporting procurement and supply management</v>
      </c>
      <c r="E138" s="324" t="s">
        <v>2525</v>
      </c>
      <c r="F138" s="324" t="s">
        <v>2526</v>
      </c>
      <c r="G138" s="447" t="s">
        <v>2527</v>
      </c>
      <c r="H138" s="452" t="s">
        <v>2528</v>
      </c>
      <c r="I138" s="442" t="str">
        <f t="shared" ca="1" si="11"/>
        <v>This includes interventions supporting the PSM capacity for the disease program. For example- capacity building on PSM, Renovating and equipping warehouses</v>
      </c>
      <c r="J138" s="321" t="s">
        <v>2380</v>
      </c>
      <c r="K138" s="421" t="s">
        <v>2866</v>
      </c>
      <c r="L138" s="422" t="s">
        <v>2867</v>
      </c>
      <c r="M138" s="421" t="s">
        <v>2497</v>
      </c>
      <c r="N138" s="423" t="str">
        <f>CONCATENATE(VLOOKUP(A138,CatModules!B:I,8,FALSE),TEXT(IF(A138=A137,RIGHT(N137,2)+1,"1"),"0#"))</f>
        <v>MXC03</v>
      </c>
      <c r="O138" s="423" t="str">
        <f t="shared" ca="1" si="12"/>
        <v/>
      </c>
    </row>
    <row r="139" spans="1:15" x14ac:dyDescent="0.2">
      <c r="A139" s="297">
        <v>115</v>
      </c>
      <c r="B139" s="297" t="str">
        <f>VLOOKUP(A139,CatModules!B:D,3,FALSE)</f>
        <v>Program management</v>
      </c>
      <c r="C139" s="297">
        <v>20</v>
      </c>
      <c r="D139" s="298" t="str">
        <f t="shared" ca="1" si="10"/>
        <v>Other</v>
      </c>
      <c r="E139" s="317" t="s">
        <v>1700</v>
      </c>
      <c r="F139" s="317" t="s">
        <v>1701</v>
      </c>
      <c r="G139" s="447" t="s">
        <v>1702</v>
      </c>
      <c r="H139" s="452" t="s">
        <v>1703</v>
      </c>
      <c r="I139" s="442" t="str">
        <f t="shared" ca="1" si="11"/>
        <v/>
      </c>
      <c r="J139" s="420"/>
      <c r="K139" s="419"/>
      <c r="L139" s="426"/>
      <c r="M139" s="420"/>
      <c r="N139" s="423" t="str">
        <f>CONCATENATE(VLOOKUP(A139,CatModules!B:I,8,FALSE),TEXT(IF(A139=A138,RIGHT(N138,2)+1,"1"),"0#"))</f>
        <v>MXC04</v>
      </c>
      <c r="O139" s="423" t="str">
        <f t="shared" ca="1" si="12"/>
        <v/>
      </c>
    </row>
    <row r="140" spans="1:15" x14ac:dyDescent="0.2">
      <c r="A140" s="297">
        <v>152</v>
      </c>
      <c r="B140" s="297" t="str">
        <f>VLOOKUP(A140,CatModules!B:D,3,FALSE)</f>
        <v>Results-based Financing</v>
      </c>
      <c r="C140" s="297">
        <v>5</v>
      </c>
      <c r="D140" s="298" t="str">
        <f t="shared" ca="1" si="10"/>
        <v>Results-based financing</v>
      </c>
      <c r="E140" s="317" t="s">
        <v>2213</v>
      </c>
      <c r="F140" s="317" t="s">
        <v>2216</v>
      </c>
      <c r="G140" s="447" t="s">
        <v>2214</v>
      </c>
      <c r="H140" s="425" t="s">
        <v>2215</v>
      </c>
      <c r="I140" s="442" t="str">
        <f t="shared" ca="1" si="11"/>
        <v/>
      </c>
      <c r="J140" s="420"/>
      <c r="K140" s="421"/>
      <c r="L140" s="422"/>
      <c r="M140" s="421"/>
      <c r="N140" s="423" t="str">
        <f>CONCATENATE(VLOOKUP(A140,CatModules!B:I,8,FALSE),TEXT(IF(A140=A139,RIGHT(N139,2)+1,"1"),"0#"))</f>
        <v>MXD01</v>
      </c>
      <c r="O140" s="423" t="str">
        <f t="shared" ca="1" si="12"/>
        <v/>
      </c>
    </row>
    <row r="141" spans="1:15" x14ac:dyDescent="0.2">
      <c r="A141" s="297">
        <v>200</v>
      </c>
      <c r="B141" s="297" t="str">
        <f>VLOOKUP(A141,CatModules!B:D,3,FALSE)</f>
        <v>Other</v>
      </c>
      <c r="C141" s="297">
        <v>5</v>
      </c>
      <c r="D141" s="298" t="str">
        <f t="shared" ca="1" si="10"/>
        <v>Other</v>
      </c>
      <c r="E141" s="317" t="s">
        <v>1700</v>
      </c>
      <c r="F141" s="317" t="s">
        <v>1701</v>
      </c>
      <c r="G141" s="447" t="s">
        <v>1702</v>
      </c>
      <c r="H141" s="452" t="s">
        <v>3367</v>
      </c>
      <c r="I141" s="442" t="str">
        <f t="shared" ca="1" si="11"/>
        <v>To be used only after prior consent from the Global Fund in exceptional circumstances when the envisaged interventions cannot be covered by any of the standard modules and interventions.</v>
      </c>
      <c r="J141" s="443" t="s">
        <v>3395</v>
      </c>
      <c r="K141" s="443" t="s">
        <v>3396</v>
      </c>
      <c r="L141" s="444" t="s">
        <v>3397</v>
      </c>
      <c r="M141" s="443" t="s">
        <v>3398</v>
      </c>
      <c r="N141" s="423" t="str">
        <f>CONCATENATE(VLOOKUP(A141,CatModules!B:I,8,FALSE),TEXT(IF(A141=A140,RIGHT(N140,2)+1,"1"),"0#"))</f>
        <v>MXE01</v>
      </c>
      <c r="O141" s="423" t="str">
        <f t="shared" ca="1" si="12"/>
        <v/>
      </c>
    </row>
    <row r="142" spans="1:15" x14ac:dyDescent="0.2">
      <c r="H142" s="420"/>
      <c r="J142" s="420"/>
      <c r="K142" s="420"/>
      <c r="L142" s="427"/>
      <c r="M142" s="420"/>
      <c r="N142" s="423"/>
      <c r="O142" s="423"/>
    </row>
    <row r="143" spans="1:15" x14ac:dyDescent="0.2">
      <c r="H143" s="420"/>
      <c r="J143" s="420"/>
      <c r="K143" s="420"/>
      <c r="L143" s="427"/>
      <c r="M143" s="420"/>
      <c r="N143" s="423"/>
      <c r="O143" s="423"/>
    </row>
    <row r="144" spans="1:15" x14ac:dyDescent="0.2">
      <c r="G144" s="415"/>
      <c r="J144" s="443"/>
      <c r="K144" s="443"/>
      <c r="L144" s="444"/>
      <c r="M144" s="443"/>
    </row>
  </sheetData>
  <sheetProtection password="C911" sheet="1" objects="1" scenarios="1" formatCells="0"/>
  <sortState ref="A2:L145">
    <sortCondition ref="A2:A145"/>
    <sortCondition ref="C2:C145"/>
  </sortState>
  <pageMargins left="0.7" right="0.7" top="0.75" bottom="0.75" header="0.3" footer="0.3"/>
  <pageSetup orientation="portrait"/>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75" zoomScaleNormal="75" zoomScalePageLayoutView="75" workbookViewId="0">
      <pane ySplit="1" topLeftCell="A2" activePane="bottomLeft" state="frozen"/>
      <selection activeCell="D70" sqref="D70"/>
      <selection pane="bottomLeft" activeCell="D70" sqref="D70"/>
    </sheetView>
  </sheetViews>
  <sheetFormatPr defaultColWidth="8.85546875" defaultRowHeight="14.25" x14ac:dyDescent="0.2"/>
  <cols>
    <col min="1" max="1" width="10.140625" style="151" bestFit="1" customWidth="1"/>
    <col min="2" max="2" width="10.7109375" style="151" bestFit="1" customWidth="1"/>
    <col min="3" max="3" width="13.140625" style="151" bestFit="1" customWidth="1"/>
    <col min="4" max="4" width="13.140625" style="313" customWidth="1"/>
    <col min="5" max="5" width="71.7109375" style="313" customWidth="1"/>
    <col min="6" max="6" width="19.28515625" style="313" bestFit="1" customWidth="1"/>
    <col min="7" max="7" width="20.28515625" style="313" bestFit="1" customWidth="1"/>
    <col min="8" max="8" width="20" style="313" bestFit="1" customWidth="1"/>
    <col min="9" max="16384" width="8.85546875" style="151"/>
  </cols>
  <sheetData>
    <row r="1" spans="1:14" s="150" customFormat="1" ht="15" x14ac:dyDescent="0.25">
      <c r="A1" s="513" t="s">
        <v>1348</v>
      </c>
      <c r="B1" s="513" t="s">
        <v>1393</v>
      </c>
      <c r="C1" s="513" t="s">
        <v>598</v>
      </c>
      <c r="D1" s="513" t="s">
        <v>2943</v>
      </c>
      <c r="E1" s="513" t="s">
        <v>1394</v>
      </c>
      <c r="F1" s="513" t="s">
        <v>1395</v>
      </c>
      <c r="G1" s="513" t="s">
        <v>1396</v>
      </c>
      <c r="H1" s="513" t="s">
        <v>1397</v>
      </c>
      <c r="I1" s="513"/>
      <c r="J1" s="513"/>
      <c r="K1" s="513"/>
      <c r="L1" s="513"/>
      <c r="M1" s="513"/>
      <c r="N1" s="513"/>
    </row>
    <row r="2" spans="1:14" x14ac:dyDescent="0.2">
      <c r="A2" s="514" t="s">
        <v>2432</v>
      </c>
      <c r="B2" s="515">
        <v>5</v>
      </c>
      <c r="C2" s="514" t="str">
        <f t="shared" ref="C2:C34" ca="1" si="0">CONCATENATE(D2,": ",OFFSET(E2,0,LangOffset,1,1))</f>
        <v>HIV I-1: Percentage of young people aged 15–24 who are living with HIV</v>
      </c>
      <c r="D2" s="515" t="s">
        <v>2879</v>
      </c>
      <c r="E2" s="516" t="s">
        <v>3912</v>
      </c>
      <c r="F2" s="516" t="s">
        <v>3913</v>
      </c>
      <c r="G2" s="516" t="s">
        <v>3914</v>
      </c>
      <c r="H2" s="516" t="s">
        <v>3915</v>
      </c>
      <c r="I2" s="517"/>
      <c r="J2" s="517"/>
      <c r="K2" s="517"/>
      <c r="L2" s="517"/>
      <c r="M2" s="517"/>
      <c r="N2" s="517"/>
    </row>
    <row r="3" spans="1:14" x14ac:dyDescent="0.2">
      <c r="A3" s="514" t="s">
        <v>2432</v>
      </c>
      <c r="B3" s="515">
        <v>10</v>
      </c>
      <c r="C3" s="514" t="str">
        <f t="shared" ca="1" si="0"/>
        <v>HIV I-2: HIV incidence among 15-49 age group</v>
      </c>
      <c r="D3" s="515" t="s">
        <v>2880</v>
      </c>
      <c r="E3" s="516" t="s">
        <v>3916</v>
      </c>
      <c r="F3" s="516" t="s">
        <v>3917</v>
      </c>
      <c r="G3" s="516" t="s">
        <v>3918</v>
      </c>
      <c r="H3" s="516" t="s">
        <v>3919</v>
      </c>
      <c r="I3" s="517"/>
      <c r="J3" s="517"/>
      <c r="K3" s="517"/>
      <c r="L3" s="517"/>
      <c r="M3" s="517"/>
      <c r="N3" s="517"/>
    </row>
    <row r="4" spans="1:14" x14ac:dyDescent="0.2">
      <c r="A4" s="514" t="s">
        <v>2432</v>
      </c>
      <c r="B4" s="515">
        <v>15</v>
      </c>
      <c r="C4" s="514" t="str">
        <f t="shared" ca="1" si="0"/>
        <v>HIV I-3a: Percentage of antenatal care attendees who were positive for syphilis</v>
      </c>
      <c r="D4" s="515" t="s">
        <v>2881</v>
      </c>
      <c r="E4" s="465" t="s">
        <v>2912</v>
      </c>
      <c r="F4" s="518" t="s">
        <v>2924</v>
      </c>
      <c r="G4" s="465" t="s">
        <v>2930</v>
      </c>
      <c r="H4" s="465" t="s">
        <v>2935</v>
      </c>
      <c r="I4" s="517"/>
      <c r="J4" s="517"/>
      <c r="K4" s="517"/>
      <c r="L4" s="517"/>
      <c r="M4" s="517"/>
      <c r="N4" s="517"/>
    </row>
    <row r="5" spans="1:14" x14ac:dyDescent="0.2">
      <c r="A5" s="514" t="s">
        <v>2432</v>
      </c>
      <c r="B5" s="515">
        <v>20</v>
      </c>
      <c r="C5" s="514" t="str">
        <f t="shared" ca="1" si="0"/>
        <v>HIV I-3b: Percentage of men who have sex with men with active syphilis</v>
      </c>
      <c r="D5" s="515" t="s">
        <v>2882</v>
      </c>
      <c r="E5" s="465" t="s">
        <v>2913</v>
      </c>
      <c r="F5" s="465" t="s">
        <v>3920</v>
      </c>
      <c r="G5" s="465" t="s">
        <v>2931</v>
      </c>
      <c r="H5" s="465" t="s">
        <v>2936</v>
      </c>
      <c r="I5" s="517"/>
      <c r="J5" s="517"/>
      <c r="K5" s="517"/>
      <c r="L5" s="517"/>
      <c r="M5" s="517"/>
      <c r="N5" s="517"/>
    </row>
    <row r="6" spans="1:14" x14ac:dyDescent="0.2">
      <c r="A6" s="514" t="s">
        <v>2432</v>
      </c>
      <c r="B6" s="515">
        <v>25</v>
      </c>
      <c r="C6" s="514" t="str">
        <f t="shared" ca="1" si="0"/>
        <v>HIV I-3c: Percentage of sex workers with active syphilis</v>
      </c>
      <c r="D6" s="515" t="s">
        <v>2883</v>
      </c>
      <c r="E6" s="465" t="s">
        <v>2914</v>
      </c>
      <c r="F6" s="465" t="s">
        <v>2925</v>
      </c>
      <c r="G6" s="465" t="s">
        <v>2932</v>
      </c>
      <c r="H6" s="465" t="s">
        <v>2937</v>
      </c>
      <c r="I6" s="517"/>
      <c r="J6" s="517"/>
      <c r="K6" s="517"/>
      <c r="L6" s="517"/>
      <c r="M6" s="517"/>
      <c r="N6" s="517"/>
    </row>
    <row r="7" spans="1:14" x14ac:dyDescent="0.2">
      <c r="A7" s="514" t="s">
        <v>2432</v>
      </c>
      <c r="B7" s="515">
        <v>30</v>
      </c>
      <c r="C7" s="514" t="str">
        <f t="shared" ca="1" si="0"/>
        <v>HIV I-4: AIDS related mortality per 100,000 population</v>
      </c>
      <c r="D7" s="515" t="s">
        <v>2884</v>
      </c>
      <c r="E7" s="516" t="s">
        <v>3921</v>
      </c>
      <c r="F7" s="516" t="s">
        <v>3922</v>
      </c>
      <c r="G7" s="516" t="s">
        <v>3923</v>
      </c>
      <c r="H7" s="516" t="s">
        <v>3924</v>
      </c>
      <c r="I7" s="517"/>
      <c r="J7" s="517"/>
      <c r="K7" s="517"/>
      <c r="L7" s="517"/>
      <c r="M7" s="517"/>
      <c r="N7" s="517"/>
    </row>
    <row r="8" spans="1:14" x14ac:dyDescent="0.2">
      <c r="A8" s="514" t="s">
        <v>2432</v>
      </c>
      <c r="B8" s="515">
        <v>35</v>
      </c>
      <c r="C8" s="514" t="str">
        <f t="shared" ca="1" si="0"/>
        <v>HIV I-5: New HIV infections among children</v>
      </c>
      <c r="D8" s="515" t="s">
        <v>2885</v>
      </c>
      <c r="E8" s="465" t="s">
        <v>3360</v>
      </c>
      <c r="F8" s="465" t="s">
        <v>3925</v>
      </c>
      <c r="G8" s="465" t="s">
        <v>3361</v>
      </c>
      <c r="H8" s="465" t="s">
        <v>3362</v>
      </c>
      <c r="I8" s="517"/>
      <c r="J8" s="517"/>
      <c r="K8" s="517"/>
      <c r="L8" s="517"/>
      <c r="M8" s="517"/>
      <c r="N8" s="517"/>
    </row>
    <row r="9" spans="1:14" x14ac:dyDescent="0.2">
      <c r="A9" s="514" t="s">
        <v>2432</v>
      </c>
      <c r="B9" s="515">
        <v>40</v>
      </c>
      <c r="C9" s="514" t="str">
        <f t="shared" ca="1" si="0"/>
        <v>HIV I-6: Estimated percentage of child HIV infections from HIV-positive women delivering in the past 12 months</v>
      </c>
      <c r="D9" s="515" t="s">
        <v>2886</v>
      </c>
      <c r="E9" s="465" t="s">
        <v>2916</v>
      </c>
      <c r="F9" s="465" t="s">
        <v>2927</v>
      </c>
      <c r="G9" s="465" t="s">
        <v>2929</v>
      </c>
      <c r="H9" s="465" t="s">
        <v>2939</v>
      </c>
      <c r="I9" s="517"/>
      <c r="J9" s="517"/>
      <c r="K9" s="517"/>
      <c r="L9" s="517"/>
      <c r="M9" s="517"/>
      <c r="N9" s="517"/>
    </row>
    <row r="10" spans="1:14" x14ac:dyDescent="0.2">
      <c r="A10" s="514" t="s">
        <v>2432</v>
      </c>
      <c r="B10" s="515">
        <v>45</v>
      </c>
      <c r="C10" s="514" t="str">
        <f t="shared" ca="1" si="0"/>
        <v>HIV I-7: Modelled lives saved based on latest epidemiological data</v>
      </c>
      <c r="D10" s="515" t="s">
        <v>2887</v>
      </c>
      <c r="E10" s="465" t="s">
        <v>2915</v>
      </c>
      <c r="F10" s="465" t="s">
        <v>1611</v>
      </c>
      <c r="G10" s="465" t="s">
        <v>1511</v>
      </c>
      <c r="H10" s="465" t="s">
        <v>1633</v>
      </c>
      <c r="I10" s="517"/>
      <c r="J10" s="517"/>
      <c r="K10" s="517"/>
      <c r="L10" s="517"/>
      <c r="M10" s="517"/>
      <c r="N10" s="517"/>
    </row>
    <row r="11" spans="1:14" x14ac:dyDescent="0.2">
      <c r="A11" s="514" t="s">
        <v>2432</v>
      </c>
      <c r="B11" s="515">
        <v>50</v>
      </c>
      <c r="C11" s="514" t="str">
        <f t="shared" ca="1" si="0"/>
        <v>HIV I-8: Modelled infections averted based on latest epidemiological data</v>
      </c>
      <c r="D11" s="515" t="s">
        <v>2888</v>
      </c>
      <c r="E11" s="465" t="s">
        <v>2920</v>
      </c>
      <c r="F11" s="465" t="s">
        <v>2926</v>
      </c>
      <c r="G11" s="465" t="s">
        <v>2933</v>
      </c>
      <c r="H11" s="465" t="s">
        <v>2938</v>
      </c>
      <c r="I11" s="517"/>
      <c r="J11" s="517"/>
      <c r="K11" s="517"/>
      <c r="L11" s="517"/>
      <c r="M11" s="517"/>
      <c r="N11" s="517"/>
    </row>
    <row r="12" spans="1:14" x14ac:dyDescent="0.2">
      <c r="A12" s="514" t="s">
        <v>2432</v>
      </c>
      <c r="B12" s="515">
        <v>55</v>
      </c>
      <c r="C12" s="514" t="str">
        <f t="shared" ca="1" si="0"/>
        <v xml:space="preserve">HIV I-9a: Percentage of men who have sex with men who are living with HIV </v>
      </c>
      <c r="D12" s="515" t="s">
        <v>2889</v>
      </c>
      <c r="E12" s="516" t="s">
        <v>3926</v>
      </c>
      <c r="F12" s="516" t="s">
        <v>3927</v>
      </c>
      <c r="G12" s="516" t="s">
        <v>3928</v>
      </c>
      <c r="H12" s="516" t="s">
        <v>3929</v>
      </c>
      <c r="I12" s="517"/>
      <c r="J12" s="517"/>
      <c r="K12" s="517"/>
      <c r="L12" s="517"/>
      <c r="M12" s="517"/>
      <c r="N12" s="517"/>
    </row>
    <row r="13" spans="1:14" x14ac:dyDescent="0.2">
      <c r="A13" s="514" t="s">
        <v>2432</v>
      </c>
      <c r="B13" s="515">
        <v>60</v>
      </c>
      <c r="C13" s="514" t="str">
        <f t="shared" ca="1" si="0"/>
        <v>HIV I-9b: Percentage of transgender people who are living with HIV</v>
      </c>
      <c r="D13" s="515" t="s">
        <v>2890</v>
      </c>
      <c r="E13" s="516" t="s">
        <v>3930</v>
      </c>
      <c r="F13" s="516" t="s">
        <v>3931</v>
      </c>
      <c r="G13" s="516" t="s">
        <v>3932</v>
      </c>
      <c r="H13" s="516" t="s">
        <v>3933</v>
      </c>
      <c r="I13" s="517"/>
      <c r="J13" s="517"/>
      <c r="K13" s="517"/>
      <c r="L13" s="517"/>
      <c r="M13" s="517"/>
      <c r="N13" s="517"/>
    </row>
    <row r="14" spans="1:14" x14ac:dyDescent="0.2">
      <c r="A14" s="514" t="s">
        <v>2432</v>
      </c>
      <c r="B14" s="515">
        <v>65</v>
      </c>
      <c r="C14" s="514" t="str">
        <f t="shared" ca="1" si="0"/>
        <v>HIV I-10: Percentage of sex workers who are living with HIV</v>
      </c>
      <c r="D14" s="515" t="s">
        <v>2891</v>
      </c>
      <c r="E14" s="465" t="s">
        <v>2917</v>
      </c>
      <c r="F14" s="465" t="s">
        <v>1612</v>
      </c>
      <c r="G14" s="465" t="s">
        <v>1508</v>
      </c>
      <c r="H14" s="465" t="s">
        <v>2940</v>
      </c>
      <c r="I14" s="517"/>
      <c r="J14" s="517"/>
      <c r="K14" s="517"/>
      <c r="L14" s="517"/>
      <c r="M14" s="517"/>
      <c r="N14" s="517"/>
    </row>
    <row r="15" spans="1:14" x14ac:dyDescent="0.2">
      <c r="A15" s="514" t="s">
        <v>2432</v>
      </c>
      <c r="B15" s="515">
        <v>70</v>
      </c>
      <c r="C15" s="514" t="str">
        <f t="shared" ca="1" si="0"/>
        <v>HIV I-11: Percentage of people who inject drugs who are living with HIV</v>
      </c>
      <c r="D15" s="515" t="s">
        <v>2892</v>
      </c>
      <c r="E15" s="465" t="s">
        <v>2918</v>
      </c>
      <c r="F15" s="465" t="s">
        <v>1613</v>
      </c>
      <c r="G15" s="465" t="s">
        <v>1509</v>
      </c>
      <c r="H15" s="465" t="s">
        <v>2941</v>
      </c>
      <c r="I15" s="517"/>
      <c r="J15" s="517"/>
      <c r="K15" s="517"/>
      <c r="L15" s="517"/>
      <c r="M15" s="517"/>
      <c r="N15" s="517"/>
    </row>
    <row r="16" spans="1:14" x14ac:dyDescent="0.2">
      <c r="A16" s="514" t="s">
        <v>2432</v>
      </c>
      <c r="B16" s="515">
        <v>80</v>
      </c>
      <c r="C16" s="514" t="str">
        <f t="shared" ca="1" si="0"/>
        <v>HIV I-12: Percentage of other vulnerable populations (specify) who are living with HIV</v>
      </c>
      <c r="D16" s="515" t="s">
        <v>2893</v>
      </c>
      <c r="E16" s="465" t="s">
        <v>2919</v>
      </c>
      <c r="F16" s="465" t="s">
        <v>1614</v>
      </c>
      <c r="G16" s="465" t="s">
        <v>1510</v>
      </c>
      <c r="H16" s="465" t="s">
        <v>2942</v>
      </c>
      <c r="I16" s="517"/>
      <c r="J16" s="517"/>
      <c r="K16" s="517"/>
      <c r="L16" s="517"/>
      <c r="M16" s="517"/>
      <c r="N16" s="517"/>
    </row>
    <row r="17" spans="1:14" x14ac:dyDescent="0.2">
      <c r="A17" s="514" t="s">
        <v>2433</v>
      </c>
      <c r="B17" s="515">
        <v>105</v>
      </c>
      <c r="C17" s="514" t="str">
        <f t="shared" ca="1" si="0"/>
        <v>TB I-1: TB prevalence rate (per 100,000 population)</v>
      </c>
      <c r="D17" s="515" t="s">
        <v>2894</v>
      </c>
      <c r="E17" s="465" t="s">
        <v>3528</v>
      </c>
      <c r="F17" s="465" t="s">
        <v>3529</v>
      </c>
      <c r="G17" s="465" t="s">
        <v>3530</v>
      </c>
      <c r="H17" s="465" t="s">
        <v>3531</v>
      </c>
      <c r="I17" s="517"/>
      <c r="J17" s="517"/>
      <c r="K17" s="517"/>
      <c r="L17" s="517"/>
      <c r="M17" s="517"/>
      <c r="N17" s="517"/>
    </row>
    <row r="18" spans="1:14" x14ac:dyDescent="0.2">
      <c r="A18" s="514" t="s">
        <v>2433</v>
      </c>
      <c r="B18" s="515">
        <v>110</v>
      </c>
      <c r="C18" s="514" t="str">
        <f t="shared" ca="1" si="0"/>
        <v>TB I-2: TB incidence rate (per 100,000 population)</v>
      </c>
      <c r="D18" s="515" t="s">
        <v>2895</v>
      </c>
      <c r="E18" s="465" t="s">
        <v>3532</v>
      </c>
      <c r="F18" s="465" t="s">
        <v>3533</v>
      </c>
      <c r="G18" s="465" t="s">
        <v>3534</v>
      </c>
      <c r="H18" s="465" t="s">
        <v>3535</v>
      </c>
      <c r="I18" s="517"/>
      <c r="J18" s="517"/>
      <c r="K18" s="517"/>
      <c r="L18" s="517"/>
      <c r="M18" s="517"/>
      <c r="N18" s="517"/>
    </row>
    <row r="19" spans="1:14" x14ac:dyDescent="0.2">
      <c r="A19" s="514" t="s">
        <v>2433</v>
      </c>
      <c r="B19" s="515">
        <v>115</v>
      </c>
      <c r="C19" s="514" t="str">
        <f t="shared" ca="1" si="0"/>
        <v>TB I-3: TB mortality rate (per 100,000 population)</v>
      </c>
      <c r="D19" s="515" t="s">
        <v>2896</v>
      </c>
      <c r="E19" s="465" t="s">
        <v>3536</v>
      </c>
      <c r="F19" s="465" t="s">
        <v>3537</v>
      </c>
      <c r="G19" s="465" t="s">
        <v>3538</v>
      </c>
      <c r="H19" s="465" t="s">
        <v>3539</v>
      </c>
      <c r="I19" s="517"/>
      <c r="J19" s="517"/>
      <c r="K19" s="517"/>
      <c r="L19" s="517"/>
      <c r="M19" s="517"/>
      <c r="N19" s="517"/>
    </row>
    <row r="20" spans="1:14" x14ac:dyDescent="0.2">
      <c r="A20" s="514" t="s">
        <v>2433</v>
      </c>
      <c r="B20" s="515">
        <v>125</v>
      </c>
      <c r="C20" s="514" t="str">
        <f t="shared" ca="1" si="0"/>
        <v>TB I-4: MDR-TB prevalence among new TB patients</v>
      </c>
      <c r="D20" s="515" t="s">
        <v>2897</v>
      </c>
      <c r="E20" s="465" t="s">
        <v>3836</v>
      </c>
      <c r="F20" s="465" t="s">
        <v>3837</v>
      </c>
      <c r="G20" s="465" t="s">
        <v>3838</v>
      </c>
      <c r="H20" s="465" t="s">
        <v>3839</v>
      </c>
      <c r="I20" s="517"/>
      <c r="J20" s="517"/>
      <c r="K20" s="517"/>
      <c r="L20" s="517"/>
      <c r="M20" s="517"/>
      <c r="N20" s="517"/>
    </row>
    <row r="21" spans="1:14" x14ac:dyDescent="0.2">
      <c r="A21" s="514" t="s">
        <v>2433</v>
      </c>
      <c r="B21" s="515">
        <v>130</v>
      </c>
      <c r="C21" s="514" t="str">
        <f t="shared" ca="1" si="0"/>
        <v>TB I-5: Modelled lives saved based on latest epidemiological data</v>
      </c>
      <c r="D21" s="515" t="s">
        <v>2898</v>
      </c>
      <c r="E21" s="465" t="s">
        <v>2915</v>
      </c>
      <c r="F21" s="465" t="s">
        <v>1615</v>
      </c>
      <c r="G21" s="465" t="s">
        <v>1511</v>
      </c>
      <c r="H21" s="465" t="s">
        <v>1633</v>
      </c>
      <c r="I21" s="517"/>
      <c r="J21" s="517"/>
      <c r="K21" s="517"/>
      <c r="L21" s="517"/>
      <c r="M21" s="517"/>
      <c r="N21" s="517"/>
    </row>
    <row r="22" spans="1:14" x14ac:dyDescent="0.2">
      <c r="A22" s="514" t="s">
        <v>2433</v>
      </c>
      <c r="B22" s="515">
        <v>135</v>
      </c>
      <c r="C22" s="514" t="str">
        <f t="shared" ca="1" si="0"/>
        <v>TB I-6: Modelled infections averted based on latest epidemiological data</v>
      </c>
      <c r="D22" s="515" t="s">
        <v>2899</v>
      </c>
      <c r="E22" s="465" t="s">
        <v>2920</v>
      </c>
      <c r="F22" s="465" t="s">
        <v>2926</v>
      </c>
      <c r="G22" s="465" t="s">
        <v>2933</v>
      </c>
      <c r="H22" s="465" t="s">
        <v>2938</v>
      </c>
      <c r="I22" s="517"/>
      <c r="J22" s="517"/>
      <c r="K22" s="517"/>
      <c r="L22" s="517"/>
      <c r="M22" s="517"/>
      <c r="N22" s="517"/>
    </row>
    <row r="23" spans="1:14" x14ac:dyDescent="0.2">
      <c r="A23" s="514" t="s">
        <v>2434</v>
      </c>
      <c r="B23" s="515">
        <v>160</v>
      </c>
      <c r="C23" s="514" t="str">
        <f t="shared" ca="1" si="0"/>
        <v>TB/HIV I-1: TB/HIV mortality rate, per 100,000 population</v>
      </c>
      <c r="D23" s="515" t="s">
        <v>2900</v>
      </c>
      <c r="E23" s="465" t="s">
        <v>3540</v>
      </c>
      <c r="F23" s="465" t="s">
        <v>3934</v>
      </c>
      <c r="G23" s="465" t="s">
        <v>3541</v>
      </c>
      <c r="H23" s="465" t="s">
        <v>3542</v>
      </c>
      <c r="I23" s="517"/>
      <c r="J23" s="517"/>
      <c r="K23" s="517"/>
      <c r="L23" s="517"/>
      <c r="M23" s="517"/>
      <c r="N23" s="517"/>
    </row>
    <row r="24" spans="1:14" x14ac:dyDescent="0.2">
      <c r="A24" s="514" t="s">
        <v>1357</v>
      </c>
      <c r="B24" s="515">
        <v>205</v>
      </c>
      <c r="C24" s="514" t="str">
        <f t="shared" ca="1" si="0"/>
        <v>Malaria I-1: Reported malaria cases - presumed and confirmed</v>
      </c>
      <c r="D24" s="515" t="s">
        <v>2901</v>
      </c>
      <c r="E24" s="516" t="s">
        <v>3935</v>
      </c>
      <c r="F24" s="516" t="s">
        <v>3936</v>
      </c>
      <c r="G24" s="516" t="s">
        <v>3937</v>
      </c>
      <c r="H24" s="516" t="s">
        <v>3938</v>
      </c>
      <c r="I24" s="517"/>
      <c r="J24" s="517"/>
      <c r="K24" s="517"/>
      <c r="L24" s="517"/>
      <c r="M24" s="517"/>
      <c r="N24" s="517"/>
    </row>
    <row r="25" spans="1:14" x14ac:dyDescent="0.2">
      <c r="A25" s="514" t="s">
        <v>1357</v>
      </c>
      <c r="B25" s="515">
        <v>210</v>
      </c>
      <c r="C25" s="514" t="str">
        <f t="shared" ca="1" si="0"/>
        <v>Malaria I-2: Confirmed malaria cases (microscopy or RDT) per 1000 persons per year</v>
      </c>
      <c r="D25" s="515" t="s">
        <v>2902</v>
      </c>
      <c r="E25" s="516" t="s">
        <v>3939</v>
      </c>
      <c r="F25" s="516" t="s">
        <v>3940</v>
      </c>
      <c r="G25" s="516" t="s">
        <v>3941</v>
      </c>
      <c r="H25" s="516" t="s">
        <v>3942</v>
      </c>
      <c r="I25" s="517"/>
      <c r="J25" s="517"/>
      <c r="K25" s="517"/>
      <c r="L25" s="517"/>
      <c r="M25" s="517"/>
      <c r="N25" s="517"/>
    </row>
    <row r="26" spans="1:14" x14ac:dyDescent="0.2">
      <c r="A26" s="514" t="s">
        <v>1357</v>
      </c>
      <c r="B26" s="515">
        <v>215</v>
      </c>
      <c r="C26" s="514" t="str">
        <f t="shared" ca="1" si="0"/>
        <v>Malaria I-3: Inpatient malaria deaths per 1000 persons per year</v>
      </c>
      <c r="D26" s="515" t="s">
        <v>2903</v>
      </c>
      <c r="E26" s="516" t="s">
        <v>3943</v>
      </c>
      <c r="F26" s="516" t="s">
        <v>3944</v>
      </c>
      <c r="G26" s="516" t="s">
        <v>3945</v>
      </c>
      <c r="H26" s="516" t="s">
        <v>3946</v>
      </c>
      <c r="I26" s="517"/>
      <c r="J26" s="517"/>
      <c r="K26" s="517"/>
      <c r="L26" s="517"/>
      <c r="M26" s="517"/>
      <c r="N26" s="517"/>
    </row>
    <row r="27" spans="1:14" x14ac:dyDescent="0.2">
      <c r="A27" s="514" t="s">
        <v>1357</v>
      </c>
      <c r="B27" s="515">
        <v>220</v>
      </c>
      <c r="C27" s="514" t="str">
        <f t="shared" ca="1" si="0"/>
        <v>Malaria I-4: Malaria test positivity rate</v>
      </c>
      <c r="D27" s="515" t="s">
        <v>2904</v>
      </c>
      <c r="E27" s="516" t="s">
        <v>3947</v>
      </c>
      <c r="F27" s="516" t="s">
        <v>3948</v>
      </c>
      <c r="G27" s="516" t="s">
        <v>3949</v>
      </c>
      <c r="H27" s="516" t="s">
        <v>3950</v>
      </c>
      <c r="I27" s="517"/>
      <c r="J27" s="517"/>
      <c r="K27" s="517"/>
      <c r="L27" s="517"/>
      <c r="M27" s="517"/>
      <c r="N27" s="517"/>
    </row>
    <row r="28" spans="1:14" x14ac:dyDescent="0.2">
      <c r="A28" s="514" t="s">
        <v>1357</v>
      </c>
      <c r="B28" s="515">
        <v>225</v>
      </c>
      <c r="C28" s="514" t="str">
        <f t="shared" ca="1" si="0"/>
        <v>Malaria I-5: Parasite prevalence: Proportion of children aged 6-59 months with malaria infection</v>
      </c>
      <c r="D28" s="515" t="s">
        <v>2905</v>
      </c>
      <c r="E28" s="516" t="s">
        <v>3951</v>
      </c>
      <c r="F28" s="516" t="s">
        <v>3952</v>
      </c>
      <c r="G28" s="516" t="s">
        <v>3953</v>
      </c>
      <c r="H28" s="516" t="s">
        <v>3954</v>
      </c>
      <c r="I28" s="517"/>
      <c r="J28" s="517"/>
      <c r="K28" s="517"/>
      <c r="L28" s="517"/>
      <c r="M28" s="517"/>
      <c r="N28" s="517"/>
    </row>
    <row r="29" spans="1:14" x14ac:dyDescent="0.2">
      <c r="A29" s="514" t="s">
        <v>1357</v>
      </c>
      <c r="B29" s="515">
        <v>230</v>
      </c>
      <c r="C29" s="514" t="str">
        <f t="shared" ca="1" si="0"/>
        <v>Malaria I-6: All-cause under-5 mortality rate per 1000 live births</v>
      </c>
      <c r="D29" s="515" t="s">
        <v>2906</v>
      </c>
      <c r="E29" s="516" t="s">
        <v>3955</v>
      </c>
      <c r="F29" s="516" t="s">
        <v>3956</v>
      </c>
      <c r="G29" s="516" t="s">
        <v>3957</v>
      </c>
      <c r="H29" s="516" t="s">
        <v>3958</v>
      </c>
      <c r="I29" s="517"/>
      <c r="J29" s="517"/>
      <c r="K29" s="517"/>
      <c r="L29" s="517"/>
      <c r="M29" s="517"/>
      <c r="N29" s="517"/>
    </row>
    <row r="30" spans="1:14" x14ac:dyDescent="0.2">
      <c r="A30" s="514" t="s">
        <v>1357</v>
      </c>
      <c r="B30" s="515">
        <v>235</v>
      </c>
      <c r="C30" s="514" t="str">
        <f t="shared" ca="1" si="0"/>
        <v>Malaria I-7: Modelled lives saved (based on latest epidemiological data)</v>
      </c>
      <c r="D30" s="515" t="s">
        <v>2907</v>
      </c>
      <c r="E30" s="518" t="s">
        <v>2921</v>
      </c>
      <c r="F30" s="465" t="s">
        <v>1615</v>
      </c>
      <c r="G30" s="465" t="s">
        <v>1511</v>
      </c>
      <c r="H30" s="465" t="s">
        <v>1633</v>
      </c>
      <c r="I30" s="517"/>
      <c r="J30" s="517"/>
      <c r="K30" s="517"/>
      <c r="L30" s="517"/>
      <c r="M30" s="517"/>
      <c r="N30" s="517"/>
    </row>
    <row r="31" spans="1:14" x14ac:dyDescent="0.2">
      <c r="A31" s="514" t="s">
        <v>1357</v>
      </c>
      <c r="B31" s="515">
        <v>240</v>
      </c>
      <c r="C31" s="514" t="str">
        <f t="shared" ca="1" si="0"/>
        <v>Malaria I-8: Modelled infections averted (based on latest epidemiological data)</v>
      </c>
      <c r="D31" s="515" t="s">
        <v>2908</v>
      </c>
      <c r="E31" s="465" t="s">
        <v>2922</v>
      </c>
      <c r="F31" s="465" t="s">
        <v>2928</v>
      </c>
      <c r="G31" s="465" t="s">
        <v>2934</v>
      </c>
      <c r="H31" s="465" t="s">
        <v>2938</v>
      </c>
      <c r="I31" s="517"/>
      <c r="J31" s="517"/>
      <c r="K31" s="517"/>
      <c r="L31" s="517"/>
      <c r="M31" s="517"/>
      <c r="N31" s="517"/>
    </row>
    <row r="32" spans="1:14" x14ac:dyDescent="0.2">
      <c r="A32" s="514" t="s">
        <v>2431</v>
      </c>
      <c r="B32" s="515">
        <v>405</v>
      </c>
      <c r="C32" s="514" t="str">
        <f t="shared" ca="1" si="0"/>
        <v>HSS I-1: Under 5 mortality rate per 1000 live births</v>
      </c>
      <c r="D32" s="515" t="s">
        <v>2909</v>
      </c>
      <c r="E32" s="465" t="s">
        <v>2923</v>
      </c>
      <c r="F32" s="465" t="s">
        <v>1616</v>
      </c>
      <c r="G32" s="465" t="s">
        <v>1512</v>
      </c>
      <c r="H32" s="465" t="s">
        <v>1634</v>
      </c>
      <c r="I32" s="517"/>
      <c r="J32" s="517"/>
      <c r="K32" s="517"/>
      <c r="L32" s="517"/>
      <c r="M32" s="517"/>
      <c r="N32" s="517"/>
    </row>
    <row r="33" spans="1:14" x14ac:dyDescent="0.2">
      <c r="A33" s="514" t="s">
        <v>2431</v>
      </c>
      <c r="B33" s="515">
        <v>410</v>
      </c>
      <c r="C33" s="514" t="str">
        <f t="shared" ca="1" si="0"/>
        <v>HSS I-2: Neonatal mortality rate, per 100,000 population</v>
      </c>
      <c r="D33" s="515" t="s">
        <v>2910</v>
      </c>
      <c r="E33" s="465" t="s">
        <v>3819</v>
      </c>
      <c r="F33" s="465" t="s">
        <v>3820</v>
      </c>
      <c r="G33" s="465" t="s">
        <v>3821</v>
      </c>
      <c r="H33" s="465" t="s">
        <v>3822</v>
      </c>
      <c r="I33" s="517"/>
      <c r="J33" s="517"/>
      <c r="K33" s="517"/>
      <c r="L33" s="517"/>
      <c r="M33" s="517"/>
      <c r="N33" s="517"/>
    </row>
    <row r="34" spans="1:14" x14ac:dyDescent="0.2">
      <c r="A34" s="514" t="s">
        <v>2431</v>
      </c>
      <c r="B34" s="515">
        <v>415</v>
      </c>
      <c r="C34" s="514" t="str">
        <f t="shared" ca="1" si="0"/>
        <v>HSS I-3: Maternal mortality ratio, per 100,000 population</v>
      </c>
      <c r="D34" s="515" t="s">
        <v>2911</v>
      </c>
      <c r="E34" s="465" t="s">
        <v>3823</v>
      </c>
      <c r="F34" s="465" t="s">
        <v>3824</v>
      </c>
      <c r="G34" s="465" t="s">
        <v>3825</v>
      </c>
      <c r="H34" s="465" t="s">
        <v>3826</v>
      </c>
      <c r="I34" s="517"/>
      <c r="J34" s="517"/>
      <c r="K34" s="517"/>
      <c r="L34" s="517"/>
      <c r="M34" s="517"/>
      <c r="N34" s="517"/>
    </row>
  </sheetData>
  <sheetProtection password="C911" sheet="1" objects="1" scenarios="1"/>
  <sortState ref="A2:G34">
    <sortCondition ref="B2:B34"/>
  </sortState>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B1" zoomScale="75" zoomScaleNormal="75" zoomScalePageLayoutView="75" workbookViewId="0">
      <pane ySplit="1" topLeftCell="A2" activePane="bottomLeft" state="frozen"/>
      <selection activeCell="D70" sqref="D70"/>
      <selection pane="bottomLeft" activeCell="D70" sqref="D70"/>
    </sheetView>
  </sheetViews>
  <sheetFormatPr defaultColWidth="8.85546875" defaultRowHeight="14.25" x14ac:dyDescent="0.2"/>
  <cols>
    <col min="1" max="1" width="11.140625" style="151" bestFit="1" customWidth="1"/>
    <col min="2" max="2" width="10.85546875" style="151" bestFit="1" customWidth="1"/>
    <col min="3" max="3" width="13.140625" style="151" bestFit="1" customWidth="1"/>
    <col min="4" max="4" width="13.140625" style="313" customWidth="1"/>
    <col min="5" max="5" width="75.28515625" style="313" customWidth="1"/>
    <col min="6" max="6" width="44.85546875" style="313" customWidth="1"/>
    <col min="7" max="7" width="29.85546875" style="313" customWidth="1"/>
    <col min="8" max="8" width="22.42578125" style="313" bestFit="1" customWidth="1"/>
    <col min="9" max="16384" width="8.85546875" style="151"/>
  </cols>
  <sheetData>
    <row r="1" spans="1:13" s="150" customFormat="1" ht="15" x14ac:dyDescent="0.25">
      <c r="A1" s="466" t="s">
        <v>1348</v>
      </c>
      <c r="B1" s="466" t="s">
        <v>1388</v>
      </c>
      <c r="C1" s="466" t="s">
        <v>598</v>
      </c>
      <c r="D1" s="467" t="s">
        <v>2944</v>
      </c>
      <c r="E1" s="467" t="s">
        <v>1389</v>
      </c>
      <c r="F1" s="467" t="s">
        <v>1390</v>
      </c>
      <c r="G1" s="467" t="s">
        <v>1391</v>
      </c>
      <c r="H1" s="467" t="s">
        <v>1392</v>
      </c>
    </row>
    <row r="2" spans="1:13" x14ac:dyDescent="0.2">
      <c r="A2" s="468" t="s">
        <v>2432</v>
      </c>
      <c r="B2" s="465">
        <v>5</v>
      </c>
      <c r="C2" s="465" t="str">
        <f t="shared" ref="C2:C29" ca="1" si="0">CONCATENATE(D2,": ", OFFSET(E2,0,LangOffset,1,1))</f>
        <v>HIV O-1: Percentage of adults and children with HIV known to be on treatment 12 months after initiation of antiretroviral therapy</v>
      </c>
      <c r="D2" s="465" t="s">
        <v>2945</v>
      </c>
      <c r="E2" s="516" t="s">
        <v>3959</v>
      </c>
      <c r="F2" s="516" t="s">
        <v>3960</v>
      </c>
      <c r="G2" s="516" t="s">
        <v>3961</v>
      </c>
      <c r="H2" s="516" t="s">
        <v>3962</v>
      </c>
      <c r="I2" s="517"/>
      <c r="J2" s="517"/>
      <c r="K2" s="517"/>
      <c r="L2" s="517"/>
      <c r="M2" s="517"/>
    </row>
    <row r="3" spans="1:13" x14ac:dyDescent="0.2">
      <c r="A3" s="468" t="s">
        <v>2432</v>
      </c>
      <c r="B3" s="465">
        <v>10</v>
      </c>
      <c r="C3" s="465" t="str">
        <f t="shared" ca="1" si="0"/>
        <v>HIV O-2: Percentage of women and men aged 15-49 who have had sexual intercourse with more than one partner in the past 12 months</v>
      </c>
      <c r="D3" s="465" t="s">
        <v>2946</v>
      </c>
      <c r="E3" s="516" t="s">
        <v>3963</v>
      </c>
      <c r="F3" s="516" t="s">
        <v>3964</v>
      </c>
      <c r="G3" s="516" t="s">
        <v>3965</v>
      </c>
      <c r="H3" s="516" t="s">
        <v>3966</v>
      </c>
      <c r="I3" s="517"/>
      <c r="J3" s="517"/>
      <c r="K3" s="517"/>
      <c r="L3" s="517"/>
      <c r="M3" s="517"/>
    </row>
    <row r="4" spans="1:13" x14ac:dyDescent="0.2">
      <c r="A4" s="468" t="s">
        <v>2432</v>
      </c>
      <c r="B4" s="465">
        <v>15</v>
      </c>
      <c r="C4" s="465" t="str">
        <f t="shared" ca="1" si="0"/>
        <v>HIV O-3: Percentage of women and men aged 15-49 who had more than one partner in the past 12 months who used a condom during their last sexual intercourse</v>
      </c>
      <c r="D4" s="465" t="s">
        <v>2947</v>
      </c>
      <c r="E4" s="516" t="s">
        <v>3967</v>
      </c>
      <c r="F4" s="516" t="s">
        <v>3968</v>
      </c>
      <c r="G4" s="516" t="s">
        <v>3969</v>
      </c>
      <c r="H4" s="516" t="s">
        <v>3970</v>
      </c>
      <c r="I4" s="517"/>
      <c r="J4" s="517"/>
      <c r="K4" s="517"/>
      <c r="L4" s="517"/>
      <c r="M4" s="517"/>
    </row>
    <row r="5" spans="1:13" x14ac:dyDescent="0.2">
      <c r="A5" s="468" t="s">
        <v>2432</v>
      </c>
      <c r="B5" s="465">
        <v>20</v>
      </c>
      <c r="C5" s="465" t="str">
        <f t="shared" ca="1" si="0"/>
        <v>HIV O-4a: Percentage of men reporting the use of a condom the last time they had anal sex with a male partner</v>
      </c>
      <c r="D5" s="465" t="s">
        <v>2948</v>
      </c>
      <c r="E5" s="465" t="s">
        <v>2973</v>
      </c>
      <c r="F5" s="465" t="s">
        <v>1607</v>
      </c>
      <c r="G5" s="465" t="s">
        <v>1502</v>
      </c>
      <c r="H5" s="465" t="s">
        <v>3001</v>
      </c>
      <c r="I5" s="517"/>
      <c r="J5" s="517"/>
      <c r="K5" s="517"/>
      <c r="L5" s="517"/>
      <c r="M5" s="517"/>
    </row>
    <row r="6" spans="1:13" x14ac:dyDescent="0.2">
      <c r="A6" s="468" t="s">
        <v>2432</v>
      </c>
      <c r="B6" s="465">
        <v>25</v>
      </c>
      <c r="C6" s="465" t="str">
        <f t="shared" ca="1" si="0"/>
        <v>HIV O-4b: Percentage of transgender people who sell sex reporting the use of a condom with their most recent client</v>
      </c>
      <c r="D6" s="465" t="s">
        <v>2949</v>
      </c>
      <c r="E6" s="465" t="s">
        <v>2974</v>
      </c>
      <c r="F6" s="465" t="s">
        <v>2987</v>
      </c>
      <c r="G6" s="465" t="s">
        <v>2992</v>
      </c>
      <c r="H6" s="465" t="s">
        <v>2995</v>
      </c>
      <c r="I6" s="517"/>
      <c r="J6" s="517"/>
      <c r="K6" s="517"/>
      <c r="L6" s="517"/>
      <c r="M6" s="517"/>
    </row>
    <row r="7" spans="1:13" x14ac:dyDescent="0.2">
      <c r="A7" s="468" t="s">
        <v>2432</v>
      </c>
      <c r="B7" s="465">
        <v>30</v>
      </c>
      <c r="C7" s="465" t="str">
        <f t="shared" ca="1" si="0"/>
        <v>HIV O-5: Percentage of sex workers reporting the use of a condom with their most recent client</v>
      </c>
      <c r="D7" s="465" t="s">
        <v>2950</v>
      </c>
      <c r="E7" s="516" t="s">
        <v>3971</v>
      </c>
      <c r="F7" s="516" t="s">
        <v>3972</v>
      </c>
      <c r="G7" s="516" t="s">
        <v>3973</v>
      </c>
      <c r="H7" s="516" t="s">
        <v>3974</v>
      </c>
      <c r="I7" s="517"/>
      <c r="J7" s="517"/>
      <c r="K7" s="517"/>
      <c r="L7" s="517"/>
      <c r="M7" s="517"/>
    </row>
    <row r="8" spans="1:13" x14ac:dyDescent="0.2">
      <c r="A8" s="468" t="s">
        <v>2432</v>
      </c>
      <c r="B8" s="465">
        <v>35</v>
      </c>
      <c r="C8" s="465" t="str">
        <f t="shared" ca="1" si="0"/>
        <v>HIV O-6: Percentage of people who inject drugs reporting the use of sterile injecting equipment the last time they injected</v>
      </c>
      <c r="D8" s="465" t="s">
        <v>2951</v>
      </c>
      <c r="E8" s="516" t="s">
        <v>3975</v>
      </c>
      <c r="F8" s="516" t="s">
        <v>3976</v>
      </c>
      <c r="G8" s="516" t="s">
        <v>3977</v>
      </c>
      <c r="H8" s="516" t="s">
        <v>3978</v>
      </c>
      <c r="I8" s="517"/>
      <c r="J8" s="517"/>
      <c r="K8" s="517"/>
      <c r="L8" s="517"/>
      <c r="M8" s="517"/>
    </row>
    <row r="9" spans="1:13" x14ac:dyDescent="0.2">
      <c r="A9" s="468" t="s">
        <v>2432</v>
      </c>
      <c r="B9" s="465">
        <v>40</v>
      </c>
      <c r="C9" s="465" t="str">
        <f t="shared" ca="1" si="0"/>
        <v>HIV O-7: Percentage of other vulnerable populations who report the use of a condom at last sexual intercourse</v>
      </c>
      <c r="D9" s="465" t="s">
        <v>2952</v>
      </c>
      <c r="E9" s="465" t="s">
        <v>2975</v>
      </c>
      <c r="F9" s="465" t="s">
        <v>2988</v>
      </c>
      <c r="G9" s="465" t="s">
        <v>2993</v>
      </c>
      <c r="H9" s="465" t="s">
        <v>2996</v>
      </c>
      <c r="I9" s="517"/>
      <c r="J9" s="517"/>
      <c r="K9" s="517"/>
      <c r="L9" s="517"/>
      <c r="M9" s="517"/>
    </row>
    <row r="10" spans="1:13" x14ac:dyDescent="0.2">
      <c r="A10" s="468" t="s">
        <v>2432</v>
      </c>
      <c r="B10" s="465">
        <v>45</v>
      </c>
      <c r="C10" s="465" t="str">
        <f t="shared" ca="1" si="0"/>
        <v>HIV O-8: Current school attendance rate among orphans compared to non-orphans</v>
      </c>
      <c r="D10" s="465" t="s">
        <v>2953</v>
      </c>
      <c r="E10" s="516" t="s">
        <v>3979</v>
      </c>
      <c r="F10" s="516" t="s">
        <v>3980</v>
      </c>
      <c r="G10" s="516" t="s">
        <v>3981</v>
      </c>
      <c r="H10" s="516" t="s">
        <v>3982</v>
      </c>
      <c r="I10" s="517"/>
      <c r="J10" s="517"/>
      <c r="K10" s="517"/>
      <c r="L10" s="517"/>
      <c r="M10" s="517"/>
    </row>
    <row r="11" spans="1:13" x14ac:dyDescent="0.2">
      <c r="A11" s="468" t="s">
        <v>2433</v>
      </c>
      <c r="B11" s="465">
        <v>105</v>
      </c>
      <c r="C11" s="465" t="str">
        <f t="shared" ca="1" si="0"/>
        <v>TB O-1a: Case notification rate of all forms of TB per 100,000 population - bacteriologically confirmed plus clinically diagnosed, new and relapse cases</v>
      </c>
      <c r="D11" s="465" t="s">
        <v>2954</v>
      </c>
      <c r="E11" s="516" t="s">
        <v>3983</v>
      </c>
      <c r="F11" s="516" t="s">
        <v>3984</v>
      </c>
      <c r="G11" s="516" t="s">
        <v>3985</v>
      </c>
      <c r="H11" s="516" t="s">
        <v>3986</v>
      </c>
      <c r="I11" s="517"/>
      <c r="J11" s="517"/>
      <c r="K11" s="517"/>
      <c r="L11" s="517"/>
      <c r="M11" s="517"/>
    </row>
    <row r="12" spans="1:13" x14ac:dyDescent="0.2">
      <c r="A12" s="468" t="s">
        <v>2433</v>
      </c>
      <c r="B12" s="465">
        <v>110</v>
      </c>
      <c r="C12" s="465" t="str">
        <f t="shared" ca="1" si="0"/>
        <v>TB O-1b: Case notification rate per 100,000 population- bacteriologically-confirmed TB, new and relapse</v>
      </c>
      <c r="D12" s="465" t="s">
        <v>2955</v>
      </c>
      <c r="E12" s="516" t="s">
        <v>3987</v>
      </c>
      <c r="F12" s="516" t="s">
        <v>3984</v>
      </c>
      <c r="G12" s="516" t="s">
        <v>3988</v>
      </c>
      <c r="H12" s="516" t="s">
        <v>3989</v>
      </c>
      <c r="I12" s="517"/>
      <c r="J12" s="517"/>
      <c r="K12" s="517"/>
      <c r="L12" s="517"/>
      <c r="M12" s="517"/>
    </row>
    <row r="13" spans="1:13" x14ac:dyDescent="0.2">
      <c r="A13" s="468" t="s">
        <v>2433</v>
      </c>
      <c r="B13" s="465">
        <v>115</v>
      </c>
      <c r="C13" s="465" t="str">
        <f t="shared" ca="1" si="0"/>
        <v>TB O-2a: Treatment success rate - all forms of TB</v>
      </c>
      <c r="D13" s="465" t="s">
        <v>2956</v>
      </c>
      <c r="E13" s="516" t="s">
        <v>3990</v>
      </c>
      <c r="F13" s="516" t="s">
        <v>3991</v>
      </c>
      <c r="G13" s="516" t="s">
        <v>3992</v>
      </c>
      <c r="H13" s="516" t="s">
        <v>3993</v>
      </c>
      <c r="I13" s="517"/>
      <c r="J13" s="517"/>
      <c r="K13" s="517"/>
      <c r="L13" s="517"/>
      <c r="M13" s="517"/>
    </row>
    <row r="14" spans="1:13" x14ac:dyDescent="0.2">
      <c r="A14" s="468" t="s">
        <v>2433</v>
      </c>
      <c r="B14" s="465">
        <v>120</v>
      </c>
      <c r="C14" s="465" t="str">
        <f t="shared" ca="1" si="0"/>
        <v>TB O-2b: Treatment success rate - bacteriologically confirmed TB cases</v>
      </c>
      <c r="D14" s="465" t="s">
        <v>2957</v>
      </c>
      <c r="E14" s="516" t="s">
        <v>3994</v>
      </c>
      <c r="F14" s="516" t="s">
        <v>3995</v>
      </c>
      <c r="G14" s="516" t="s">
        <v>3996</v>
      </c>
      <c r="H14" s="516" t="s">
        <v>3997</v>
      </c>
      <c r="I14" s="517"/>
      <c r="J14" s="517"/>
      <c r="K14" s="517"/>
      <c r="L14" s="517"/>
      <c r="M14" s="517"/>
    </row>
    <row r="15" spans="1:13" x14ac:dyDescent="0.2">
      <c r="A15" s="468" t="s">
        <v>2433</v>
      </c>
      <c r="B15" s="465">
        <v>125</v>
      </c>
      <c r="C15" s="465" t="str">
        <f t="shared" ca="1" si="0"/>
        <v>TB O-3: Notification of RR-TB and/or MDR-TB cases - Percentage of notified cases of bacteriologically confirmed, drug resistant RR-TB and/or MDR-TB⃰ as a proportion of the estimated number of RR-TB and/or MDR-TB cases among notified TB cases</v>
      </c>
      <c r="D15" s="465" t="s">
        <v>2958</v>
      </c>
      <c r="E15" s="516" t="s">
        <v>3998</v>
      </c>
      <c r="F15" s="516" t="s">
        <v>3999</v>
      </c>
      <c r="G15" s="516" t="s">
        <v>4000</v>
      </c>
      <c r="H15" s="516" t="s">
        <v>4001</v>
      </c>
      <c r="I15" s="517"/>
      <c r="J15" s="517"/>
      <c r="K15" s="517"/>
      <c r="L15" s="517"/>
      <c r="M15" s="517"/>
    </row>
    <row r="16" spans="1:13" x14ac:dyDescent="0.2">
      <c r="A16" s="468" t="s">
        <v>2433</v>
      </c>
      <c r="B16" s="465">
        <v>130</v>
      </c>
      <c r="C16" s="465" t="str">
        <f t="shared" ca="1" si="0"/>
        <v>TB O-4: Treatment success rate of MDR-TB: Percentage of bacteriologically confirmed drug resistant TB cases (RR-TB and/or MDR-TB) successfully treated</v>
      </c>
      <c r="D16" s="465" t="s">
        <v>2959</v>
      </c>
      <c r="E16" s="516" t="s">
        <v>4002</v>
      </c>
      <c r="F16" s="516" t="s">
        <v>4003</v>
      </c>
      <c r="G16" s="516" t="s">
        <v>4004</v>
      </c>
      <c r="H16" s="516" t="s">
        <v>4005</v>
      </c>
      <c r="I16" s="517"/>
      <c r="J16" s="517"/>
      <c r="K16" s="517"/>
      <c r="L16" s="517"/>
      <c r="M16" s="517"/>
    </row>
    <row r="17" spans="1:13" x14ac:dyDescent="0.2">
      <c r="A17" s="468" t="s">
        <v>1357</v>
      </c>
      <c r="B17" s="465">
        <v>205</v>
      </c>
      <c r="C17" s="465" t="str">
        <f t="shared" ca="1" si="0"/>
        <v>Malaria O-1a: Proportion of population that slept under an insecticide-treated net* the previous night</v>
      </c>
      <c r="D17" s="465" t="s">
        <v>2960</v>
      </c>
      <c r="E17" s="516" t="s">
        <v>4006</v>
      </c>
      <c r="F17" s="516" t="s">
        <v>4007</v>
      </c>
      <c r="G17" s="516" t="s">
        <v>4008</v>
      </c>
      <c r="H17" s="516" t="s">
        <v>4009</v>
      </c>
      <c r="I17" s="517"/>
      <c r="J17" s="517"/>
      <c r="K17" s="517"/>
      <c r="L17" s="517"/>
      <c r="M17" s="517"/>
    </row>
    <row r="18" spans="1:13" x14ac:dyDescent="0.2">
      <c r="A18" s="468" t="s">
        <v>1357</v>
      </c>
      <c r="B18" s="465">
        <v>210</v>
      </c>
      <c r="C18" s="465" t="str">
        <f t="shared" ca="1" si="0"/>
        <v>Malaria O-1b: Proportion of children under five years old who slept under an insecticide-treated net* the previous night</v>
      </c>
      <c r="D18" s="465" t="s">
        <v>2961</v>
      </c>
      <c r="E18" s="465" t="s">
        <v>2976</v>
      </c>
      <c r="F18" s="465" t="s">
        <v>2989</v>
      </c>
      <c r="G18" s="518" t="s">
        <v>4010</v>
      </c>
      <c r="H18" s="465" t="s">
        <v>2997</v>
      </c>
      <c r="I18" s="517"/>
      <c r="J18" s="517"/>
      <c r="K18" s="517"/>
      <c r="L18" s="517"/>
      <c r="M18" s="517"/>
    </row>
    <row r="19" spans="1:13" x14ac:dyDescent="0.2">
      <c r="A19" s="468" t="s">
        <v>1357</v>
      </c>
      <c r="B19" s="465">
        <v>215</v>
      </c>
      <c r="C19" s="465" t="str">
        <f t="shared" ca="1" si="0"/>
        <v>Malaria O-1c: Proportion of pregnant women who slept under an insecticide-treated net* the previous night</v>
      </c>
      <c r="D19" s="465" t="s">
        <v>2962</v>
      </c>
      <c r="E19" s="465" t="s">
        <v>2977</v>
      </c>
      <c r="F19" s="465" t="s">
        <v>2990</v>
      </c>
      <c r="G19" s="518" t="s">
        <v>4011</v>
      </c>
      <c r="H19" s="465" t="s">
        <v>2998</v>
      </c>
      <c r="I19" s="517"/>
      <c r="J19" s="517"/>
      <c r="K19" s="517"/>
      <c r="L19" s="517"/>
      <c r="M19" s="517"/>
    </row>
    <row r="20" spans="1:13" x14ac:dyDescent="0.2">
      <c r="A20" s="468" t="s">
        <v>1357</v>
      </c>
      <c r="B20" s="465">
        <v>220</v>
      </c>
      <c r="C20" s="465" t="str">
        <f t="shared" ca="1" si="0"/>
        <v>Malaria O-2: Proportion of population with access to an ITN within their household</v>
      </c>
      <c r="D20" s="465" t="s">
        <v>2963</v>
      </c>
      <c r="E20" s="465" t="s">
        <v>2978</v>
      </c>
      <c r="F20" s="465" t="s">
        <v>4012</v>
      </c>
      <c r="G20" s="518" t="s">
        <v>4013</v>
      </c>
      <c r="H20" s="465" t="s">
        <v>2999</v>
      </c>
      <c r="I20" s="517"/>
      <c r="J20" s="517"/>
      <c r="K20" s="517"/>
      <c r="L20" s="517"/>
      <c r="M20" s="517"/>
    </row>
    <row r="21" spans="1:13" x14ac:dyDescent="0.2">
      <c r="A21" s="468" t="s">
        <v>1357</v>
      </c>
      <c r="B21" s="465">
        <v>225</v>
      </c>
      <c r="C21" s="465" t="str">
        <f t="shared" ca="1" si="0"/>
        <v>Malaria O-3: Proportion of population using an insecticide-treated net* among the population with access to an insecticide-treated net</v>
      </c>
      <c r="D21" s="465" t="s">
        <v>2964</v>
      </c>
      <c r="E21" s="516" t="s">
        <v>4014</v>
      </c>
      <c r="F21" s="516" t="s">
        <v>4015</v>
      </c>
      <c r="G21" s="516" t="s">
        <v>4016</v>
      </c>
      <c r="H21" s="516" t="s">
        <v>4017</v>
      </c>
      <c r="I21" s="517"/>
      <c r="J21" s="517"/>
      <c r="K21" s="517"/>
      <c r="L21" s="517"/>
      <c r="M21" s="517"/>
    </row>
    <row r="22" spans="1:13" x14ac:dyDescent="0.2">
      <c r="A22" s="468" t="s">
        <v>1357</v>
      </c>
      <c r="B22" s="465">
        <v>230</v>
      </c>
      <c r="C22" s="465" t="str">
        <f t="shared" ca="1" si="0"/>
        <v>Malaria O-4: Proportion of households with at least one insecticide-treated net for every two people and/or sprayed by IRS within the last 12 months</v>
      </c>
      <c r="D22" s="465" t="s">
        <v>2965</v>
      </c>
      <c r="E22" s="465" t="s">
        <v>2979</v>
      </c>
      <c r="F22" s="465" t="s">
        <v>1608</v>
      </c>
      <c r="G22" s="465" t="s">
        <v>1503</v>
      </c>
      <c r="H22" s="465" t="s">
        <v>1638</v>
      </c>
      <c r="I22" s="517"/>
      <c r="J22" s="517"/>
      <c r="K22" s="517"/>
      <c r="L22" s="517"/>
      <c r="M22" s="517"/>
    </row>
    <row r="23" spans="1:13" x14ac:dyDescent="0.2">
      <c r="A23" s="468" t="s">
        <v>1357</v>
      </c>
      <c r="B23" s="465">
        <v>235</v>
      </c>
      <c r="C23" s="465" t="str">
        <f t="shared" ca="1" si="0"/>
        <v>Malaria O-5: Proportion of households with at least one insecticide-treated net</v>
      </c>
      <c r="D23" s="465" t="s">
        <v>2966</v>
      </c>
      <c r="E23" s="465" t="s">
        <v>2980</v>
      </c>
      <c r="F23" s="465" t="s">
        <v>4018</v>
      </c>
      <c r="G23" s="465" t="s">
        <v>1504</v>
      </c>
      <c r="H23" s="465" t="s">
        <v>1639</v>
      </c>
      <c r="I23" s="517"/>
      <c r="J23" s="517"/>
      <c r="K23" s="517"/>
      <c r="L23" s="517"/>
      <c r="M23" s="517"/>
    </row>
    <row r="24" spans="1:13" x14ac:dyDescent="0.2">
      <c r="A24" s="468" t="s">
        <v>1357</v>
      </c>
      <c r="B24" s="465">
        <v>240</v>
      </c>
      <c r="C24" s="465" t="str">
        <f t="shared" ca="1" si="0"/>
        <v>Malaria O-6: Proportion of households with at least one insecticide-treated net* for every two people</v>
      </c>
      <c r="D24" s="465" t="s">
        <v>2967</v>
      </c>
      <c r="E24" s="465" t="s">
        <v>2981</v>
      </c>
      <c r="F24" s="465" t="s">
        <v>4019</v>
      </c>
      <c r="G24" s="465" t="s">
        <v>1505</v>
      </c>
      <c r="H24" s="465" t="s">
        <v>1640</v>
      </c>
      <c r="I24" s="517"/>
      <c r="J24" s="517"/>
      <c r="K24" s="517"/>
      <c r="L24" s="517"/>
      <c r="M24" s="517"/>
    </row>
    <row r="25" spans="1:13" x14ac:dyDescent="0.2">
      <c r="A25" s="468" t="s">
        <v>2436</v>
      </c>
      <c r="B25" s="465">
        <v>405</v>
      </c>
      <c r="C25" s="465" t="str">
        <f t="shared" ca="1" si="0"/>
        <v>HSS O-1: Percentage of women attending antenatal care</v>
      </c>
      <c r="D25" s="465" t="s">
        <v>2968</v>
      </c>
      <c r="E25" s="465" t="s">
        <v>2982</v>
      </c>
      <c r="F25" s="465" t="s">
        <v>1609</v>
      </c>
      <c r="G25" s="465" t="s">
        <v>1506</v>
      </c>
      <c r="H25" s="465" t="s">
        <v>3002</v>
      </c>
      <c r="I25" s="517"/>
      <c r="J25" s="517"/>
      <c r="K25" s="517"/>
      <c r="L25" s="517"/>
      <c r="M25" s="517"/>
    </row>
    <row r="26" spans="1:13" x14ac:dyDescent="0.2">
      <c r="A26" s="468" t="s">
        <v>2436</v>
      </c>
      <c r="B26" s="465">
        <v>410</v>
      </c>
      <c r="C26" s="465" t="str">
        <f t="shared" ca="1" si="0"/>
        <v>HSS O-2: Percentage of births attended by skilled health professional</v>
      </c>
      <c r="D26" s="465" t="s">
        <v>2969</v>
      </c>
      <c r="E26" s="465" t="s">
        <v>2983</v>
      </c>
      <c r="F26" s="465" t="s">
        <v>1610</v>
      </c>
      <c r="G26" s="465" t="s">
        <v>1507</v>
      </c>
      <c r="H26" s="465" t="s">
        <v>3003</v>
      </c>
      <c r="I26" s="517"/>
      <c r="J26" s="517"/>
      <c r="K26" s="517"/>
      <c r="L26" s="517"/>
      <c r="M26" s="517"/>
    </row>
    <row r="27" spans="1:13" x14ac:dyDescent="0.2">
      <c r="A27" s="468" t="s">
        <v>2436</v>
      </c>
      <c r="B27" s="465">
        <v>415</v>
      </c>
      <c r="C27" s="465" t="str">
        <f t="shared" ca="1" si="0"/>
        <v>HSS O-3: Ratio of household out-of-pocket payments for health to total expenditure on health</v>
      </c>
      <c r="D27" s="465" t="s">
        <v>2970</v>
      </c>
      <c r="E27" s="465" t="s">
        <v>2984</v>
      </c>
      <c r="F27" s="465" t="s">
        <v>2991</v>
      </c>
      <c r="G27" s="465" t="s">
        <v>2994</v>
      </c>
      <c r="H27" s="465" t="s">
        <v>3000</v>
      </c>
      <c r="I27" s="517"/>
      <c r="J27" s="517"/>
      <c r="K27" s="517"/>
      <c r="L27" s="517"/>
      <c r="M27" s="517"/>
    </row>
    <row r="28" spans="1:13" x14ac:dyDescent="0.2">
      <c r="A28" s="468" t="s">
        <v>2435</v>
      </c>
      <c r="B28" s="465">
        <v>505</v>
      </c>
      <c r="C28" s="465" t="str">
        <f t="shared" ca="1" si="0"/>
        <v>HSS O-5: Specific services readiness score for health facilities</v>
      </c>
      <c r="D28" s="465" t="s">
        <v>2971</v>
      </c>
      <c r="E28" s="465" t="s">
        <v>2985</v>
      </c>
      <c r="F28" s="465" t="s">
        <v>2873</v>
      </c>
      <c r="G28" s="465" t="s">
        <v>2876</v>
      </c>
      <c r="H28" s="465" t="s">
        <v>2273</v>
      </c>
      <c r="I28" s="517"/>
      <c r="J28" s="517"/>
      <c r="K28" s="517"/>
      <c r="L28" s="517"/>
      <c r="M28" s="517"/>
    </row>
    <row r="29" spans="1:13" x14ac:dyDescent="0.2">
      <c r="A29" s="468" t="s">
        <v>1358</v>
      </c>
      <c r="B29" s="465">
        <v>510</v>
      </c>
      <c r="C29" s="465" t="str">
        <f t="shared" ca="1" si="0"/>
        <v>HSS O-4: General service readiness score for health facilities</v>
      </c>
      <c r="D29" s="465" t="s">
        <v>2972</v>
      </c>
      <c r="E29" s="465" t="s">
        <v>2986</v>
      </c>
      <c r="F29" s="465" t="s">
        <v>2874</v>
      </c>
      <c r="G29" s="465" t="s">
        <v>2875</v>
      </c>
      <c r="H29" s="465" t="s">
        <v>2877</v>
      </c>
      <c r="I29" s="517"/>
      <c r="J29" s="517"/>
      <c r="K29" s="517"/>
      <c r="L29" s="517"/>
      <c r="M29" s="517"/>
    </row>
    <row r="30" spans="1:13" x14ac:dyDescent="0.2">
      <c r="B30" s="517"/>
      <c r="C30" s="517"/>
      <c r="D30" s="517"/>
      <c r="E30" s="517"/>
      <c r="F30" s="517"/>
      <c r="G30" s="517"/>
      <c r="H30" s="517"/>
      <c r="I30" s="517"/>
      <c r="J30" s="517"/>
      <c r="K30" s="517"/>
      <c r="L30" s="517"/>
      <c r="M30" s="517"/>
    </row>
  </sheetData>
  <sheetProtection password="C911" sheet="1" objects="1" scenarios="1" formatCells="0"/>
  <sortState ref="A2:G28">
    <sortCondition ref="B2:B28"/>
  </sortState>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3"/>
  <sheetViews>
    <sheetView zoomScale="70" zoomScaleNormal="70" zoomScalePageLayoutView="70" workbookViewId="0">
      <pane ySplit="1" topLeftCell="A2" activePane="bottomLeft" state="frozen"/>
      <selection activeCell="D70" sqref="D70"/>
      <selection pane="bottomLeft" activeCell="D27" sqref="D27"/>
    </sheetView>
  </sheetViews>
  <sheetFormatPr defaultColWidth="8.85546875" defaultRowHeight="14.25" x14ac:dyDescent="0.2"/>
  <cols>
    <col min="1" max="1" width="7.7109375" style="517" bestFit="1" customWidth="1"/>
    <col min="2" max="2" width="28.85546875" style="517" customWidth="1"/>
    <col min="3" max="3" width="10.140625" style="517" bestFit="1" customWidth="1"/>
    <col min="4" max="4" width="150.85546875" style="517" customWidth="1"/>
    <col min="5" max="5" width="13.7109375" style="517" customWidth="1"/>
    <col min="6" max="6" width="61.42578125" style="517" customWidth="1"/>
    <col min="7" max="7" width="22.85546875" style="517" customWidth="1"/>
    <col min="8" max="8" width="23.140625" style="517" customWidth="1"/>
    <col min="9" max="9" width="23.42578125" style="517" customWidth="1"/>
    <col min="10" max="10" width="10.85546875" style="524" bestFit="1" customWidth="1"/>
    <col min="11" max="16384" width="8.85546875" style="517"/>
  </cols>
  <sheetData>
    <row r="1" spans="1:11" s="513" customFormat="1" ht="15" x14ac:dyDescent="0.25">
      <c r="A1" s="513" t="s">
        <v>1359</v>
      </c>
      <c r="B1" s="513" t="s">
        <v>820</v>
      </c>
      <c r="C1" s="513" t="s">
        <v>1383</v>
      </c>
      <c r="D1" s="513" t="s">
        <v>598</v>
      </c>
      <c r="E1" s="513" t="s">
        <v>3004</v>
      </c>
      <c r="F1" s="513" t="s">
        <v>1384</v>
      </c>
      <c r="G1" s="513" t="s">
        <v>1385</v>
      </c>
      <c r="H1" s="513" t="s">
        <v>1386</v>
      </c>
      <c r="I1" s="513" t="s">
        <v>1387</v>
      </c>
      <c r="J1" s="519" t="s">
        <v>2514</v>
      </c>
      <c r="K1" s="513" t="s">
        <v>4125</v>
      </c>
    </row>
    <row r="2" spans="1:11" x14ac:dyDescent="0.2">
      <c r="A2" s="514">
        <v>3</v>
      </c>
      <c r="B2" s="514" t="str">
        <f>VLOOKUP(A2,CatModules!B:D,3,FALSE)</f>
        <v>Prevention programs for general population</v>
      </c>
      <c r="C2" s="514">
        <v>5</v>
      </c>
      <c r="D2" s="514" t="str">
        <f t="shared" ref="D2:D33" ca="1" si="0">CONCATENATE(E2,": ",OFFSET(F2,0,LangOffset,1,1)," "&amp;K2)</f>
        <v>GP-1: Number of women and men aged 15+ who received an HIV test and know their results *</v>
      </c>
      <c r="E2" s="514" t="s">
        <v>3005</v>
      </c>
      <c r="F2" s="516" t="s">
        <v>4020</v>
      </c>
      <c r="G2" s="518" t="s">
        <v>4021</v>
      </c>
      <c r="H2" s="518" t="s">
        <v>4022</v>
      </c>
      <c r="I2" s="518" t="s">
        <v>4023</v>
      </c>
      <c r="J2" s="520">
        <v>0</v>
      </c>
      <c r="K2" s="602" t="s">
        <v>4126</v>
      </c>
    </row>
    <row r="3" spans="1:11" x14ac:dyDescent="0.2">
      <c r="A3" s="514">
        <v>3</v>
      </c>
      <c r="B3" s="514" t="str">
        <f>VLOOKUP(A3,CatModules!B:D,3,FALSE)</f>
        <v>Prevention programs for general population</v>
      </c>
      <c r="C3" s="514">
        <v>10</v>
      </c>
      <c r="D3" s="514" t="str">
        <f t="shared" ca="1" si="0"/>
        <v xml:space="preserve">GP-2: Percentage of individuals from targeted population reached through community outreach with standardized HIV prevention interventions </v>
      </c>
      <c r="E3" s="514" t="s">
        <v>3006</v>
      </c>
      <c r="F3" s="465" t="s">
        <v>3082</v>
      </c>
      <c r="G3" s="465" t="s">
        <v>2437</v>
      </c>
      <c r="H3" s="465" t="s">
        <v>2438</v>
      </c>
      <c r="I3" s="465" t="s">
        <v>3188</v>
      </c>
      <c r="J3" s="520">
        <v>0</v>
      </c>
    </row>
    <row r="4" spans="1:11" x14ac:dyDescent="0.2">
      <c r="A4" s="514">
        <v>3</v>
      </c>
      <c r="B4" s="514" t="str">
        <f>VLOOKUP(A4,CatModules!B:D,3,FALSE)</f>
        <v>Prevention programs for general population</v>
      </c>
      <c r="C4" s="514">
        <v>15</v>
      </c>
      <c r="D4" s="514" t="str">
        <f t="shared" ca="1" si="0"/>
        <v xml:space="preserve">GP-3: Proportion of new individuals who test positive for HIV, enrolled in care (pre-ART or ART) services </v>
      </c>
      <c r="E4" s="514" t="s">
        <v>3007</v>
      </c>
      <c r="F4" s="465" t="s">
        <v>3083</v>
      </c>
      <c r="G4" s="465" t="s">
        <v>3129</v>
      </c>
      <c r="H4" s="465" t="s">
        <v>3137</v>
      </c>
      <c r="I4" s="465" t="s">
        <v>3167</v>
      </c>
      <c r="J4" s="520">
        <v>0</v>
      </c>
    </row>
    <row r="5" spans="1:11" x14ac:dyDescent="0.2">
      <c r="A5" s="514">
        <v>3</v>
      </c>
      <c r="B5" s="514" t="str">
        <f>VLOOKUP(A5,CatModules!B:D,3,FALSE)</f>
        <v>Prevention programs for general population</v>
      </c>
      <c r="C5" s="514">
        <v>20</v>
      </c>
      <c r="D5" s="514" t="str">
        <f t="shared" ca="1" si="0"/>
        <v xml:space="preserve">GP-4: Percentage of antenatal care attendees tested for syphilis  </v>
      </c>
      <c r="E5" s="514" t="s">
        <v>3008</v>
      </c>
      <c r="F5" s="465" t="s">
        <v>3343</v>
      </c>
      <c r="G5" s="465" t="s">
        <v>4024</v>
      </c>
      <c r="H5" s="465" t="s">
        <v>3344</v>
      </c>
      <c r="I5" s="465" t="s">
        <v>3345</v>
      </c>
      <c r="J5" s="520">
        <v>0</v>
      </c>
    </row>
    <row r="6" spans="1:11" x14ac:dyDescent="0.2">
      <c r="A6" s="514">
        <v>3</v>
      </c>
      <c r="B6" s="514" t="str">
        <f>VLOOKUP(A6,CatModules!B:D,3,FALSE)</f>
        <v>Prevention programs for general population</v>
      </c>
      <c r="C6" s="514">
        <v>25</v>
      </c>
      <c r="D6" s="514" t="str">
        <f t="shared" ca="1" si="0"/>
        <v xml:space="preserve">GP-5: Number of male circumcisions performed according to national standards </v>
      </c>
      <c r="E6" s="514" t="s">
        <v>3009</v>
      </c>
      <c r="F6" s="465" t="s">
        <v>3084</v>
      </c>
      <c r="G6" s="465" t="s">
        <v>3130</v>
      </c>
      <c r="H6" s="465" t="s">
        <v>3165</v>
      </c>
      <c r="I6" s="465" t="s">
        <v>3168</v>
      </c>
      <c r="J6" s="520">
        <v>1</v>
      </c>
    </row>
    <row r="7" spans="1:11" x14ac:dyDescent="0.2">
      <c r="A7" s="514">
        <v>3</v>
      </c>
      <c r="B7" s="514" t="str">
        <f>VLOOKUP(A7,CatModules!B:D,3,FALSE)</f>
        <v>Prevention programs for general population</v>
      </c>
      <c r="C7" s="514">
        <v>30</v>
      </c>
      <c r="D7" s="514" t="str">
        <f t="shared" ca="1" si="0"/>
        <v xml:space="preserve">GP-6: Percentage of orphaned and vulnerable children aged 0–17 years whose households received free basic external support in caring for the child according to national guidelines </v>
      </c>
      <c r="E7" s="514" t="s">
        <v>3010</v>
      </c>
      <c r="F7" s="465" t="s">
        <v>3085</v>
      </c>
      <c r="G7" s="465" t="s">
        <v>2439</v>
      </c>
      <c r="H7" s="465" t="s">
        <v>3788</v>
      </c>
      <c r="I7" s="465" t="s">
        <v>3790</v>
      </c>
      <c r="J7" s="520">
        <v>0</v>
      </c>
    </row>
    <row r="8" spans="1:11" x14ac:dyDescent="0.2">
      <c r="A8" s="514">
        <v>7</v>
      </c>
      <c r="B8" s="514" t="str">
        <f>VLOOKUP(A8,CatModules!B:D,3,FALSE)</f>
        <v>Prevention programs for MSM and TGs</v>
      </c>
      <c r="C8" s="514">
        <v>45</v>
      </c>
      <c r="D8" s="514" t="str">
        <f t="shared" ca="1" si="0"/>
        <v xml:space="preserve">KP-1a: Percentage of MSM reached with HIV prevention programs - defined package of services </v>
      </c>
      <c r="E8" s="514" t="s">
        <v>3011</v>
      </c>
      <c r="F8" s="465" t="s">
        <v>3086</v>
      </c>
      <c r="G8" s="465" t="s">
        <v>4025</v>
      </c>
      <c r="H8" s="465" t="s">
        <v>3787</v>
      </c>
      <c r="I8" s="465" t="s">
        <v>3791</v>
      </c>
      <c r="J8" s="520">
        <v>1</v>
      </c>
    </row>
    <row r="9" spans="1:11" x14ac:dyDescent="0.2">
      <c r="A9" s="514">
        <v>7</v>
      </c>
      <c r="B9" s="514" t="str">
        <f>VLOOKUP(A9,CatModules!B:D,3,FALSE)</f>
        <v>Prevention programs for MSM and TGs</v>
      </c>
      <c r="C9" s="514">
        <v>47</v>
      </c>
      <c r="D9" s="514" t="str">
        <f t="shared" ca="1" si="0"/>
        <v xml:space="preserve">KP-1b: Percentage of TG reached with HIV prevention programs - defined package of services </v>
      </c>
      <c r="E9" s="514" t="s">
        <v>3012</v>
      </c>
      <c r="F9" s="465" t="s">
        <v>3087</v>
      </c>
      <c r="G9" s="465" t="s">
        <v>4026</v>
      </c>
      <c r="H9" s="465" t="s">
        <v>3155</v>
      </c>
      <c r="I9" s="465" t="s">
        <v>3792</v>
      </c>
      <c r="J9" s="520">
        <v>1</v>
      </c>
    </row>
    <row r="10" spans="1:11" x14ac:dyDescent="0.2">
      <c r="A10" s="514">
        <v>7</v>
      </c>
      <c r="B10" s="514" t="str">
        <f>VLOOKUP(A10,CatModules!B:D,3,FALSE)</f>
        <v>Prevention programs for MSM and TGs</v>
      </c>
      <c r="C10" s="514">
        <v>50</v>
      </c>
      <c r="D10" s="514" t="str">
        <f t="shared" ca="1" si="0"/>
        <v xml:space="preserve">KP-2a: Percentage of MSM reached with HIV prevention programs - individual and/or smaller group level interventions </v>
      </c>
      <c r="E10" s="514" t="s">
        <v>3013</v>
      </c>
      <c r="F10" s="465" t="s">
        <v>3329</v>
      </c>
      <c r="G10" s="465" t="s">
        <v>2441</v>
      </c>
      <c r="H10" s="465" t="s">
        <v>2440</v>
      </c>
      <c r="I10" s="465" t="s">
        <v>3793</v>
      </c>
      <c r="J10" s="520">
        <v>1</v>
      </c>
    </row>
    <row r="11" spans="1:11" x14ac:dyDescent="0.2">
      <c r="A11" s="465">
        <v>7</v>
      </c>
      <c r="B11" s="465" t="str">
        <f>VLOOKUP(A11,CatModules!B:D,3,FALSE)</f>
        <v>Prevention programs for MSM and TGs</v>
      </c>
      <c r="C11" s="465">
        <v>52</v>
      </c>
      <c r="D11" s="514" t="str">
        <f t="shared" ca="1" si="0"/>
        <v xml:space="preserve">KP-2b: Percentage of TG reached with HIV prevention programs - individual and/or smaller group level interventions </v>
      </c>
      <c r="E11" s="465" t="s">
        <v>3014</v>
      </c>
      <c r="F11" s="465" t="s">
        <v>3330</v>
      </c>
      <c r="G11" s="465" t="s">
        <v>3827</v>
      </c>
      <c r="H11" s="465" t="s">
        <v>3156</v>
      </c>
      <c r="I11" s="465" t="s">
        <v>3794</v>
      </c>
      <c r="J11" s="520">
        <v>1</v>
      </c>
    </row>
    <row r="12" spans="1:11" x14ac:dyDescent="0.2">
      <c r="A12" s="465">
        <v>7</v>
      </c>
      <c r="B12" s="465" t="str">
        <f>VLOOKUP(A12,CatModules!B:D,3,FALSE)</f>
        <v>Prevention programs for MSM and TGs</v>
      </c>
      <c r="C12" s="465">
        <v>55</v>
      </c>
      <c r="D12" s="514" t="str">
        <f t="shared" ca="1" si="0"/>
        <v xml:space="preserve">KP-3a: Percentage of MSM that have received an HIV test during the reporting period and know their results </v>
      </c>
      <c r="E12" s="465" t="s">
        <v>3015</v>
      </c>
      <c r="F12" s="465" t="s">
        <v>3088</v>
      </c>
      <c r="G12" s="465" t="s">
        <v>4027</v>
      </c>
      <c r="H12" s="465" t="s">
        <v>3138</v>
      </c>
      <c r="I12" s="465" t="s">
        <v>3169</v>
      </c>
      <c r="J12" s="520">
        <v>1</v>
      </c>
    </row>
    <row r="13" spans="1:11" x14ac:dyDescent="0.2">
      <c r="A13" s="465">
        <v>7</v>
      </c>
      <c r="B13" s="465" t="str">
        <f>VLOOKUP(A13,CatModules!B:D,3,FALSE)</f>
        <v>Prevention programs for MSM and TGs</v>
      </c>
      <c r="C13" s="465">
        <v>56</v>
      </c>
      <c r="D13" s="514" t="str">
        <f t="shared" ca="1" si="0"/>
        <v xml:space="preserve">KP-3b: Percentage of TG that have received an HIV test during the reporting period and know their results </v>
      </c>
      <c r="E13" s="465" t="s">
        <v>3016</v>
      </c>
      <c r="F13" s="465" t="s">
        <v>3089</v>
      </c>
      <c r="G13" s="465" t="s">
        <v>4028</v>
      </c>
      <c r="H13" s="465" t="s">
        <v>3139</v>
      </c>
      <c r="I13" s="465" t="s">
        <v>3795</v>
      </c>
      <c r="J13" s="520">
        <v>1</v>
      </c>
    </row>
    <row r="14" spans="1:11" x14ac:dyDescent="0.2">
      <c r="A14" s="465">
        <v>9</v>
      </c>
      <c r="B14" s="465" t="str">
        <f>VLOOKUP(A14,CatModules!B:D,3,FALSE)</f>
        <v>Prevention programs for sex workers and their clients</v>
      </c>
      <c r="C14" s="465">
        <v>58</v>
      </c>
      <c r="D14" s="514" t="str">
        <f t="shared" ca="1" si="0"/>
        <v xml:space="preserve">KP-1c: Percentage of sex workers reached with HIV prevention programs - defined package of services </v>
      </c>
      <c r="E14" s="465" t="s">
        <v>3017</v>
      </c>
      <c r="F14" s="465" t="s">
        <v>3090</v>
      </c>
      <c r="G14" s="465" t="s">
        <v>4029</v>
      </c>
      <c r="H14" s="465" t="s">
        <v>3140</v>
      </c>
      <c r="I14" s="465" t="s">
        <v>3170</v>
      </c>
      <c r="J14" s="520">
        <v>1</v>
      </c>
    </row>
    <row r="15" spans="1:11" x14ac:dyDescent="0.2">
      <c r="A15" s="465">
        <v>9</v>
      </c>
      <c r="B15" s="465" t="str">
        <f>VLOOKUP(A15,CatModules!B:D,3,FALSE)</f>
        <v>Prevention programs for sex workers and their clients</v>
      </c>
      <c r="C15" s="465">
        <v>60</v>
      </c>
      <c r="D15" s="514" t="str">
        <f t="shared" ca="1" si="0"/>
        <v xml:space="preserve">KP-2c: Percentage of sex workers reached with HIV prevention programs - individual and/or smaller group level interventions </v>
      </c>
      <c r="E15" s="465" t="s">
        <v>3018</v>
      </c>
      <c r="F15" s="465" t="s">
        <v>3331</v>
      </c>
      <c r="G15" s="465" t="s">
        <v>2442</v>
      </c>
      <c r="H15" s="465" t="s">
        <v>3141</v>
      </c>
      <c r="I15" s="465" t="s">
        <v>3171</v>
      </c>
      <c r="J15" s="520">
        <v>1</v>
      </c>
    </row>
    <row r="16" spans="1:11" x14ac:dyDescent="0.2">
      <c r="A16" s="465">
        <v>9</v>
      </c>
      <c r="B16" s="465" t="str">
        <f>VLOOKUP(A16,CatModules!B:D,3,FALSE)</f>
        <v>Prevention programs for sex workers and their clients</v>
      </c>
      <c r="C16" s="465">
        <v>62</v>
      </c>
      <c r="D16" s="514" t="str">
        <f t="shared" ca="1" si="0"/>
        <v xml:space="preserve">KP-3c: Percentage of sex workers that have received an HIV test during the reporting period and know their results </v>
      </c>
      <c r="E16" s="465" t="s">
        <v>3019</v>
      </c>
      <c r="F16" s="465" t="s">
        <v>3091</v>
      </c>
      <c r="G16" s="465" t="s">
        <v>4030</v>
      </c>
      <c r="H16" s="465" t="s">
        <v>3142</v>
      </c>
      <c r="I16" s="465" t="s">
        <v>3172</v>
      </c>
      <c r="J16" s="520">
        <v>1</v>
      </c>
    </row>
    <row r="17" spans="1:11" x14ac:dyDescent="0.2">
      <c r="A17" s="465">
        <v>11</v>
      </c>
      <c r="B17" s="465" t="str">
        <f>VLOOKUP(A17,CatModules!B:D,3,FALSE)</f>
        <v>Prevention programs for people who inject drugs (PWID) and their partners</v>
      </c>
      <c r="C17" s="465">
        <v>65</v>
      </c>
      <c r="D17" s="514" t="str">
        <f t="shared" ca="1" si="0"/>
        <v xml:space="preserve">KP-1d: Percentage of PWID reached with HIV prevention programs - defined package of services </v>
      </c>
      <c r="E17" s="465" t="s">
        <v>3020</v>
      </c>
      <c r="F17" s="465" t="s">
        <v>3092</v>
      </c>
      <c r="G17" s="465" t="s">
        <v>4031</v>
      </c>
      <c r="H17" s="465" t="s">
        <v>3143</v>
      </c>
      <c r="I17" s="465" t="s">
        <v>3173</v>
      </c>
      <c r="J17" s="520">
        <v>0</v>
      </c>
    </row>
    <row r="18" spans="1:11" x14ac:dyDescent="0.2">
      <c r="A18" s="465">
        <v>11</v>
      </c>
      <c r="B18" s="465" t="str">
        <f>VLOOKUP(A18,CatModules!B:D,3,FALSE)</f>
        <v>Prevention programs for people who inject drugs (PWID) and their partners</v>
      </c>
      <c r="C18" s="465">
        <v>67</v>
      </c>
      <c r="D18" s="514" t="str">
        <f t="shared" ca="1" si="0"/>
        <v xml:space="preserve">KP-2d: Percentage of PWID reached with HIV prevention programs - individual and/or smaller group level interventions </v>
      </c>
      <c r="E18" s="465" t="s">
        <v>3021</v>
      </c>
      <c r="F18" s="465" t="s">
        <v>3332</v>
      </c>
      <c r="G18" s="465" t="s">
        <v>2443</v>
      </c>
      <c r="H18" s="465" t="s">
        <v>3144</v>
      </c>
      <c r="I18" s="465" t="s">
        <v>3174</v>
      </c>
      <c r="J18" s="520">
        <v>0</v>
      </c>
    </row>
    <row r="19" spans="1:11" x14ac:dyDescent="0.2">
      <c r="A19" s="465">
        <v>11</v>
      </c>
      <c r="B19" s="465" t="str">
        <f>VLOOKUP(A19,CatModules!B:D,3,FALSE)</f>
        <v>Prevention programs for people who inject drugs (PWID) and their partners</v>
      </c>
      <c r="C19" s="465">
        <v>69</v>
      </c>
      <c r="D19" s="514" t="str">
        <f t="shared" ca="1" si="0"/>
        <v xml:space="preserve">KP-3d: Percentage of PWID that have received an HIV test during the reporting period and know their results </v>
      </c>
      <c r="E19" s="465" t="s">
        <v>3022</v>
      </c>
      <c r="F19" s="465" t="s">
        <v>3093</v>
      </c>
      <c r="G19" s="465" t="s">
        <v>4032</v>
      </c>
      <c r="H19" s="465" t="s">
        <v>3145</v>
      </c>
      <c r="I19" s="465" t="s">
        <v>3175</v>
      </c>
      <c r="J19" s="520">
        <v>0</v>
      </c>
    </row>
    <row r="20" spans="1:11" x14ac:dyDescent="0.2">
      <c r="A20" s="465">
        <v>11</v>
      </c>
      <c r="B20" s="465" t="str">
        <f>VLOOKUP(A20,CatModules!B:D,3,FALSE)</f>
        <v>Prevention programs for people who inject drugs (PWID) and their partners</v>
      </c>
      <c r="C20" s="465">
        <v>73</v>
      </c>
      <c r="D20" s="514" t="str">
        <f t="shared" ca="1" si="0"/>
        <v xml:space="preserve">KP-4: Number of needles and syringes distributed per person who injects drugs per year by needle and syringe programs </v>
      </c>
      <c r="E20" s="465" t="s">
        <v>3023</v>
      </c>
      <c r="F20" s="465" t="s">
        <v>3333</v>
      </c>
      <c r="G20" s="465" t="s">
        <v>1600</v>
      </c>
      <c r="H20" s="465" t="s">
        <v>3146</v>
      </c>
      <c r="I20" s="465" t="s">
        <v>3176</v>
      </c>
      <c r="J20" s="520">
        <v>1</v>
      </c>
    </row>
    <row r="21" spans="1:11" x14ac:dyDescent="0.2">
      <c r="A21" s="465">
        <v>11</v>
      </c>
      <c r="B21" s="465" t="str">
        <f>VLOOKUP(A21,CatModules!B:D,3,FALSE)</f>
        <v>Prevention programs for people who inject drugs (PWID) and their partners</v>
      </c>
      <c r="C21" s="465">
        <v>75</v>
      </c>
      <c r="D21" s="514" t="str">
        <f t="shared" ca="1" si="0"/>
        <v xml:space="preserve">KP-5: Percentage of individuals receiving Opioid Substitution Therapy who received treatment for at least 6 months </v>
      </c>
      <c r="E21" s="465" t="s">
        <v>3024</v>
      </c>
      <c r="F21" s="465" t="s">
        <v>3094</v>
      </c>
      <c r="G21" s="465" t="s">
        <v>4033</v>
      </c>
      <c r="H21" s="465" t="s">
        <v>3147</v>
      </c>
      <c r="I21" s="465" t="s">
        <v>3177</v>
      </c>
      <c r="J21" s="520">
        <v>1</v>
      </c>
    </row>
    <row r="22" spans="1:11" x14ac:dyDescent="0.2">
      <c r="A22" s="465">
        <v>13</v>
      </c>
      <c r="B22" s="465" t="str">
        <f>VLOOKUP(A22,CatModules!B:D,3,FALSE)</f>
        <v>Prevention programs for other vulnerable populations (please specify)</v>
      </c>
      <c r="C22" s="465">
        <v>80</v>
      </c>
      <c r="D22" s="514" t="str">
        <f t="shared" ca="1" si="0"/>
        <v xml:space="preserve">KP-1e: Percentage of other vulnerable populations reached with HIV prevention programs - defined package of services </v>
      </c>
      <c r="E22" s="465" t="s">
        <v>3025</v>
      </c>
      <c r="F22" s="465" t="s">
        <v>3095</v>
      </c>
      <c r="G22" s="465" t="s">
        <v>4034</v>
      </c>
      <c r="H22" s="465" t="s">
        <v>3148</v>
      </c>
      <c r="I22" s="465" t="s">
        <v>3178</v>
      </c>
      <c r="J22" s="520">
        <v>1</v>
      </c>
    </row>
    <row r="23" spans="1:11" x14ac:dyDescent="0.2">
      <c r="A23" s="465">
        <v>13</v>
      </c>
      <c r="B23" s="465" t="str">
        <f>VLOOKUP(A23,CatModules!B:D,3,FALSE)</f>
        <v>Prevention programs for other vulnerable populations (please specify)</v>
      </c>
      <c r="C23" s="465">
        <v>82</v>
      </c>
      <c r="D23" s="514" t="str">
        <f t="shared" ca="1" si="0"/>
        <v xml:space="preserve">KP-2e: Percentage of other vulnerable populations reached with HIV prevention programs - individual and/or smaller group level interventions </v>
      </c>
      <c r="E23" s="465" t="s">
        <v>3026</v>
      </c>
      <c r="F23" s="465" t="s">
        <v>3334</v>
      </c>
      <c r="G23" s="465" t="s">
        <v>2444</v>
      </c>
      <c r="H23" s="465" t="s">
        <v>3786</v>
      </c>
      <c r="I23" s="465" t="s">
        <v>3197</v>
      </c>
      <c r="J23" s="520">
        <v>1</v>
      </c>
    </row>
    <row r="24" spans="1:11" x14ac:dyDescent="0.2">
      <c r="A24" s="465">
        <v>13</v>
      </c>
      <c r="B24" s="465" t="str">
        <f>VLOOKUP(A24,CatModules!B:D,3,FALSE)</f>
        <v>Prevention programs for other vulnerable populations (please specify)</v>
      </c>
      <c r="C24" s="465">
        <v>84</v>
      </c>
      <c r="D24" s="514" t="str">
        <f t="shared" ca="1" si="0"/>
        <v xml:space="preserve">KP-3e: Percentage of other vulnerable populations that have received an HIV test during the reporting period and know their results </v>
      </c>
      <c r="E24" s="465" t="s">
        <v>3027</v>
      </c>
      <c r="F24" s="465" t="s">
        <v>3096</v>
      </c>
      <c r="G24" s="465" t="s">
        <v>2445</v>
      </c>
      <c r="H24" s="465" t="s">
        <v>2446</v>
      </c>
      <c r="I24" s="465" t="s">
        <v>3198</v>
      </c>
      <c r="J24" s="520">
        <v>1</v>
      </c>
    </row>
    <row r="25" spans="1:11" x14ac:dyDescent="0.2">
      <c r="A25" s="465">
        <v>15</v>
      </c>
      <c r="B25" s="465" t="str">
        <f>VLOOKUP(A25,CatModules!B:D,3,FALSE)</f>
        <v>Prevention programs for adolescents and youth, in and out of school</v>
      </c>
      <c r="C25" s="465">
        <v>90</v>
      </c>
      <c r="D25" s="514" t="str">
        <f t="shared" ca="1" si="0"/>
        <v xml:space="preserve">YP-1: Percentage of young people aged 10–24 years reached by life skills–based HIV education in schools </v>
      </c>
      <c r="E25" s="465" t="s">
        <v>3028</v>
      </c>
      <c r="F25" s="465" t="s">
        <v>3097</v>
      </c>
      <c r="G25" s="465" t="s">
        <v>2448</v>
      </c>
      <c r="H25" s="465" t="s">
        <v>2447</v>
      </c>
      <c r="I25" s="465" t="s">
        <v>3189</v>
      </c>
      <c r="J25" s="520">
        <v>0</v>
      </c>
    </row>
    <row r="26" spans="1:11" x14ac:dyDescent="0.2">
      <c r="A26" s="465">
        <v>20</v>
      </c>
      <c r="B26" s="465" t="str">
        <f>VLOOKUP(A26,CatModules!B:D,3,FALSE)</f>
        <v>PMTCT</v>
      </c>
      <c r="C26" s="465">
        <v>102</v>
      </c>
      <c r="D26" s="514" t="str">
        <f t="shared" ca="1" si="0"/>
        <v>PMTCT-1: Percentage of pregnant women who know their HIV status *</v>
      </c>
      <c r="E26" s="465" t="s">
        <v>3029</v>
      </c>
      <c r="F26" s="516" t="s">
        <v>4035</v>
      </c>
      <c r="G26" s="516" t="s">
        <v>4036</v>
      </c>
      <c r="H26" s="516" t="s">
        <v>4037</v>
      </c>
      <c r="I26" s="516" t="s">
        <v>4038</v>
      </c>
      <c r="J26" s="520">
        <v>0</v>
      </c>
      <c r="K26" s="602" t="s">
        <v>4126</v>
      </c>
    </row>
    <row r="27" spans="1:11" x14ac:dyDescent="0.2">
      <c r="A27" s="465">
        <v>20</v>
      </c>
      <c r="B27" s="465" t="str">
        <f>VLOOKUP(A27,CatModules!B:D,3,FALSE)</f>
        <v>PMTCT</v>
      </c>
      <c r="C27" s="465">
        <v>104</v>
      </c>
      <c r="D27" s="514" t="str">
        <f t="shared" ca="1" si="0"/>
        <v>PMTCT-2: Percentage of HIV-positive pregnant women who received antiretrovirals to reduce the risk of mother-to-child transmission *</v>
      </c>
      <c r="E27" s="465" t="s">
        <v>3030</v>
      </c>
      <c r="F27" s="516" t="s">
        <v>4039</v>
      </c>
      <c r="G27" s="516" t="s">
        <v>4040</v>
      </c>
      <c r="H27" s="516" t="s">
        <v>4041</v>
      </c>
      <c r="I27" s="516" t="s">
        <v>4042</v>
      </c>
      <c r="J27" s="520">
        <v>1</v>
      </c>
      <c r="K27" s="602" t="s">
        <v>4126</v>
      </c>
    </row>
    <row r="28" spans="1:11" x14ac:dyDescent="0.2">
      <c r="A28" s="465">
        <v>20</v>
      </c>
      <c r="B28" s="465" t="str">
        <f>VLOOKUP(A28,CatModules!B:D,3,FALSE)</f>
        <v>PMTCT</v>
      </c>
      <c r="C28" s="465">
        <v>106</v>
      </c>
      <c r="D28" s="514" t="str">
        <f t="shared" ca="1" si="0"/>
        <v xml:space="preserve">PMTCT-3: Percentage of infants born to HIV-positive women receiving a virological test for HIV within 2 months of birth </v>
      </c>
      <c r="E28" s="465" t="s">
        <v>3031</v>
      </c>
      <c r="F28" s="465" t="s">
        <v>3098</v>
      </c>
      <c r="G28" s="465" t="s">
        <v>2450</v>
      </c>
      <c r="H28" s="465" t="s">
        <v>2449</v>
      </c>
      <c r="I28" s="465" t="s">
        <v>3190</v>
      </c>
      <c r="J28" s="520">
        <v>0</v>
      </c>
    </row>
    <row r="29" spans="1:11" x14ac:dyDescent="0.2">
      <c r="A29" s="465">
        <v>22</v>
      </c>
      <c r="B29" s="465" t="str">
        <f>VLOOKUP(A29,CatModules!B:D,3,FALSE)</f>
        <v>Treatment, care and support</v>
      </c>
      <c r="C29" s="465">
        <v>120</v>
      </c>
      <c r="D29" s="514" t="str">
        <f t="shared" ca="1" si="0"/>
        <v>TCS-1: Percentage of adults and children currently receiving antiretroviral therapy among all adults and children living with HIV *</v>
      </c>
      <c r="E29" s="465" t="s">
        <v>3032</v>
      </c>
      <c r="F29" s="516" t="s">
        <v>4043</v>
      </c>
      <c r="G29" s="516" t="s">
        <v>4044</v>
      </c>
      <c r="H29" s="516" t="s">
        <v>4045</v>
      </c>
      <c r="I29" s="516" t="s">
        <v>4046</v>
      </c>
      <c r="J29" s="520">
        <v>1</v>
      </c>
      <c r="K29" s="602" t="s">
        <v>4126</v>
      </c>
    </row>
    <row r="30" spans="1:11" x14ac:dyDescent="0.2">
      <c r="A30" s="465">
        <v>22</v>
      </c>
      <c r="B30" s="465" t="str">
        <f>VLOOKUP(A30,CatModules!B:D,3,FALSE)</f>
        <v>Treatment, care and support</v>
      </c>
      <c r="C30" s="465">
        <v>123</v>
      </c>
      <c r="D30" s="514" t="str">
        <f t="shared" ca="1" si="0"/>
        <v>TCS-2: Percentage of people living with HIV that initiated ART with CD4 count of &lt;200 cells/mm³ *</v>
      </c>
      <c r="E30" s="465" t="s">
        <v>3033</v>
      </c>
      <c r="F30" s="516" t="s">
        <v>4047</v>
      </c>
      <c r="G30" s="516" t="s">
        <v>4048</v>
      </c>
      <c r="H30" s="516" t="s">
        <v>4049</v>
      </c>
      <c r="I30" s="516" t="s">
        <v>4050</v>
      </c>
      <c r="J30" s="520">
        <v>0</v>
      </c>
      <c r="K30" s="602" t="s">
        <v>4126</v>
      </c>
    </row>
    <row r="31" spans="1:11" x14ac:dyDescent="0.2">
      <c r="A31" s="465">
        <v>22</v>
      </c>
      <c r="B31" s="465" t="str">
        <f>VLOOKUP(A31,CatModules!B:D,3,FALSE)</f>
        <v>Treatment, care and support</v>
      </c>
      <c r="C31" s="465">
        <v>126</v>
      </c>
      <c r="D31" s="514" t="str">
        <f t="shared" ca="1" si="0"/>
        <v xml:space="preserve">TCS-3: Percentage of adults and children that initiated ART, with an undetectable viral load at 12 months (&lt;1000 copies/ml) </v>
      </c>
      <c r="E31" s="465" t="s">
        <v>3034</v>
      </c>
      <c r="F31" s="465" t="s">
        <v>3099</v>
      </c>
      <c r="G31" s="465" t="s">
        <v>3131</v>
      </c>
      <c r="H31" s="465" t="s">
        <v>3149</v>
      </c>
      <c r="I31" s="465" t="s">
        <v>3179</v>
      </c>
      <c r="J31" s="520">
        <v>0</v>
      </c>
    </row>
    <row r="32" spans="1:11" x14ac:dyDescent="0.2">
      <c r="A32" s="465">
        <v>22</v>
      </c>
      <c r="B32" s="465" t="str">
        <f>VLOOKUP(A32,CatModules!B:D,3,FALSE)</f>
        <v>Treatment, care and support</v>
      </c>
      <c r="C32" s="465">
        <v>129</v>
      </c>
      <c r="D32" s="514" t="str">
        <f t="shared" ca="1" si="0"/>
        <v xml:space="preserve">TCS-4: Percentage of health facilities dispensing antiretroviral therapy that experienced a stock-out of at least one required antiretroviral drug in the last 12 month </v>
      </c>
      <c r="E32" s="465" t="s">
        <v>3035</v>
      </c>
      <c r="F32" s="465" t="s">
        <v>3559</v>
      </c>
      <c r="G32" s="465" t="s">
        <v>2451</v>
      </c>
      <c r="H32" s="465" t="s">
        <v>2452</v>
      </c>
      <c r="I32" s="465" t="s">
        <v>3191</v>
      </c>
      <c r="J32" s="520">
        <v>0</v>
      </c>
    </row>
    <row r="33" spans="1:11" x14ac:dyDescent="0.2">
      <c r="A33" s="465">
        <v>22</v>
      </c>
      <c r="B33" s="465" t="str">
        <f>VLOOKUP(A33,CatModules!B:D,3,FALSE)</f>
        <v>Treatment, care and support</v>
      </c>
      <c r="C33" s="465">
        <v>132</v>
      </c>
      <c r="D33" s="514" t="str">
        <f t="shared" ca="1" si="0"/>
        <v xml:space="preserve">TCS-5: Proportion of undernourished PLHIV that received therapeutic or supplementary food at any point during the reporting period </v>
      </c>
      <c r="E33" s="465" t="s">
        <v>3036</v>
      </c>
      <c r="F33" s="465" t="s">
        <v>3100</v>
      </c>
      <c r="G33" s="465" t="s">
        <v>4051</v>
      </c>
      <c r="H33" s="465" t="s">
        <v>3150</v>
      </c>
      <c r="I33" s="465" t="s">
        <v>3180</v>
      </c>
      <c r="J33" s="520">
        <v>0</v>
      </c>
    </row>
    <row r="34" spans="1:11" x14ac:dyDescent="0.2">
      <c r="A34" s="465">
        <v>32</v>
      </c>
      <c r="B34" s="465" t="str">
        <f>VLOOKUP(A34,CatModules!B:D,3,FALSE)</f>
        <v>TB care and prevention</v>
      </c>
      <c r="C34" s="465">
        <v>162</v>
      </c>
      <c r="D34" s="514" t="str">
        <f t="shared" ref="D34:D65" ca="1" si="1">CONCATENATE(E34,": ",OFFSET(F34,0,LangOffset,1,1)," "&amp;K34)</f>
        <v xml:space="preserve">DOTS-1a: Number of notified cases of all forms of TB - bacteriologically confirmed plus clinically diagnosed, new and relapses </v>
      </c>
      <c r="E34" s="465" t="s">
        <v>3037</v>
      </c>
      <c r="F34" s="465" t="s">
        <v>3200</v>
      </c>
      <c r="G34" s="465" t="s">
        <v>4052</v>
      </c>
      <c r="H34" s="465" t="s">
        <v>3151</v>
      </c>
      <c r="I34" s="465" t="s">
        <v>2274</v>
      </c>
      <c r="J34" s="520">
        <v>1</v>
      </c>
    </row>
    <row r="35" spans="1:11" x14ac:dyDescent="0.2">
      <c r="A35" s="465">
        <v>32</v>
      </c>
      <c r="B35" s="465" t="str">
        <f>VLOOKUP(A35,CatModules!B:D,3,FALSE)</f>
        <v>TB care and prevention</v>
      </c>
      <c r="C35" s="465">
        <v>164</v>
      </c>
      <c r="D35" s="514" t="str">
        <f t="shared" ca="1" si="1"/>
        <v xml:space="preserve">DOTS-1b: Number of notified cases of bacteriologically confirmed TB, new and relapses </v>
      </c>
      <c r="E35" s="465" t="s">
        <v>3038</v>
      </c>
      <c r="F35" s="465" t="s">
        <v>3101</v>
      </c>
      <c r="G35" s="465" t="s">
        <v>4053</v>
      </c>
      <c r="H35" s="465" t="s">
        <v>3152</v>
      </c>
      <c r="I35" s="465" t="s">
        <v>2275</v>
      </c>
      <c r="J35" s="520">
        <v>0</v>
      </c>
    </row>
    <row r="36" spans="1:11" x14ac:dyDescent="0.2">
      <c r="A36" s="465">
        <v>32</v>
      </c>
      <c r="B36" s="465" t="str">
        <f>VLOOKUP(A36,CatModules!B:D,3,FALSE)</f>
        <v>TB care and prevention</v>
      </c>
      <c r="C36" s="465">
        <v>167</v>
      </c>
      <c r="D36" s="514" t="str">
        <f t="shared" ca="1" si="1"/>
        <v xml:space="preserve">DOTS-2a: Percentage of TB cases, all forms, bacteriologically confirmed plus clinically diagnosed, successfully treated (cured plus treatment completed) among all TB cases registered for treatment during a specified period </v>
      </c>
      <c r="E36" s="465" t="s">
        <v>3039</v>
      </c>
      <c r="F36" s="518" t="s">
        <v>3882</v>
      </c>
      <c r="G36" s="518" t="s">
        <v>4054</v>
      </c>
      <c r="H36" s="518" t="s">
        <v>3883</v>
      </c>
      <c r="I36" s="518" t="s">
        <v>3881</v>
      </c>
      <c r="J36" s="520">
        <v>0</v>
      </c>
    </row>
    <row r="37" spans="1:11" x14ac:dyDescent="0.2">
      <c r="A37" s="465">
        <v>32</v>
      </c>
      <c r="B37" s="465" t="str">
        <f>VLOOKUP(A37,CatModules!B:D,3,FALSE)</f>
        <v>TB care and prevention</v>
      </c>
      <c r="C37" s="465">
        <v>169</v>
      </c>
      <c r="D37" s="514" t="str">
        <f t="shared" ca="1" si="1"/>
        <v xml:space="preserve">DOTS-2b: Percentage of bacteriologically confirmed TB cases successfully treated (cured plus completed treatment) among the bacteriologically confirmed TB cases registered during a specified period </v>
      </c>
      <c r="E37" s="465" t="s">
        <v>3040</v>
      </c>
      <c r="F37" s="518" t="s">
        <v>3828</v>
      </c>
      <c r="G37" s="465" t="s">
        <v>4055</v>
      </c>
      <c r="H37" s="465" t="s">
        <v>3829</v>
      </c>
      <c r="I37" s="465" t="s">
        <v>3830</v>
      </c>
      <c r="J37" s="520">
        <v>0</v>
      </c>
    </row>
    <row r="38" spans="1:11" s="521" customFormat="1" x14ac:dyDescent="0.2">
      <c r="A38" s="465">
        <v>32</v>
      </c>
      <c r="B38" s="465" t="str">
        <f>VLOOKUP(A38,CatModules!B:D,3,FALSE)</f>
        <v>TB care and prevention</v>
      </c>
      <c r="C38" s="465">
        <v>172</v>
      </c>
      <c r="D38" s="514" t="str">
        <f t="shared" ca="1" si="1"/>
        <v xml:space="preserve">DOTS-3: Percentage of laboratories showing adequate performance in external quality assurance for smear microscopy among the total number of laboratories that undertake smear microscopy during the reporting period </v>
      </c>
      <c r="E38" s="465" t="s">
        <v>3041</v>
      </c>
      <c r="F38" s="465" t="s">
        <v>3102</v>
      </c>
      <c r="G38" s="465" t="s">
        <v>4056</v>
      </c>
      <c r="H38" s="465" t="s">
        <v>3153</v>
      </c>
      <c r="I38" s="465" t="s">
        <v>3181</v>
      </c>
      <c r="J38" s="520">
        <v>0</v>
      </c>
    </row>
    <row r="39" spans="1:11" s="521" customFormat="1" x14ac:dyDescent="0.2">
      <c r="A39" s="465">
        <v>32</v>
      </c>
      <c r="B39" s="465" t="str">
        <f>VLOOKUP(A39,CatModules!B:D,3,FALSE)</f>
        <v>TB care and prevention</v>
      </c>
      <c r="C39" s="465">
        <v>174</v>
      </c>
      <c r="D39" s="514" t="str">
        <f t="shared" ca="1" si="1"/>
        <v xml:space="preserve">DOTS-4: Percentage of reporting units reporting no stock-out of first-line anti-TB drugs on the last day of the quarter </v>
      </c>
      <c r="E39" s="465" t="s">
        <v>3042</v>
      </c>
      <c r="F39" s="465" t="s">
        <v>3103</v>
      </c>
      <c r="G39" s="465" t="s">
        <v>4057</v>
      </c>
      <c r="H39" s="465" t="s">
        <v>2454</v>
      </c>
      <c r="I39" s="465" t="s">
        <v>3765</v>
      </c>
      <c r="J39" s="520">
        <v>0</v>
      </c>
    </row>
    <row r="40" spans="1:11" s="521" customFormat="1" x14ac:dyDescent="0.2">
      <c r="A40" s="465">
        <v>32</v>
      </c>
      <c r="B40" s="465" t="str">
        <f>VLOOKUP(A40,CatModules!B:D,3,FALSE)</f>
        <v>TB care and prevention</v>
      </c>
      <c r="C40" s="465">
        <v>176</v>
      </c>
      <c r="D40" s="514" t="str">
        <f t="shared" ca="1" si="1"/>
        <v xml:space="preserve">DOTS-5: Number of children &lt;5 in contact with TB patients who began IPT </v>
      </c>
      <c r="E40" s="465" t="s">
        <v>3043</v>
      </c>
      <c r="F40" s="465" t="s">
        <v>3104</v>
      </c>
      <c r="G40" s="465" t="s">
        <v>4058</v>
      </c>
      <c r="H40" s="465" t="s">
        <v>3600</v>
      </c>
      <c r="I40" s="465" t="s">
        <v>3601</v>
      </c>
      <c r="J40" s="520">
        <v>0</v>
      </c>
    </row>
    <row r="41" spans="1:11" s="521" customFormat="1" x14ac:dyDescent="0.2">
      <c r="A41" s="465">
        <v>32</v>
      </c>
      <c r="B41" s="465" t="str">
        <f>VLOOKUP(A41,CatModules!B:D,3,FALSE)</f>
        <v>TB care and prevention</v>
      </c>
      <c r="C41" s="465">
        <v>179</v>
      </c>
      <c r="D41" s="514" t="str">
        <f t="shared" ca="1" si="1"/>
        <v>DOTS-6: Number of TB cases (all forms) notified among key affected populations/high risk groups *</v>
      </c>
      <c r="E41" s="465" t="s">
        <v>3044</v>
      </c>
      <c r="F41" s="516" t="s">
        <v>4059</v>
      </c>
      <c r="G41" s="516" t="s">
        <v>4060</v>
      </c>
      <c r="H41" s="516" t="s">
        <v>4061</v>
      </c>
      <c r="I41" s="516" t="s">
        <v>4062</v>
      </c>
      <c r="J41" s="520">
        <v>0</v>
      </c>
      <c r="K41" s="518" t="s">
        <v>4126</v>
      </c>
    </row>
    <row r="42" spans="1:11" s="521" customFormat="1" x14ac:dyDescent="0.2">
      <c r="A42" s="465">
        <v>32</v>
      </c>
      <c r="B42" s="465" t="str">
        <f>VLOOKUP(A42,CatModules!B:D,3,FALSE)</f>
        <v>TB care and prevention</v>
      </c>
      <c r="C42" s="465">
        <v>182</v>
      </c>
      <c r="D42" s="514" t="str">
        <f t="shared" ca="1" si="1"/>
        <v xml:space="preserve">DOTS-7a: Percentage of notified TB cases, all forms, contributed by non-NTP providers - private/non-governmental facilities </v>
      </c>
      <c r="E42" s="465" t="s">
        <v>3045</v>
      </c>
      <c r="F42" s="465" t="s">
        <v>3105</v>
      </c>
      <c r="G42" s="465" t="s">
        <v>4063</v>
      </c>
      <c r="H42" s="465" t="s">
        <v>3154</v>
      </c>
      <c r="I42" s="465" t="s">
        <v>3182</v>
      </c>
      <c r="J42" s="520">
        <v>0</v>
      </c>
    </row>
    <row r="43" spans="1:11" s="521" customFormat="1" x14ac:dyDescent="0.2">
      <c r="A43" s="465">
        <v>32</v>
      </c>
      <c r="B43" s="465" t="str">
        <f>VLOOKUP(A43,CatModules!B:D,3,FALSE)</f>
        <v>TB care and prevention</v>
      </c>
      <c r="C43" s="465">
        <v>184</v>
      </c>
      <c r="D43" s="514" t="str">
        <f t="shared" ca="1" si="1"/>
        <v xml:space="preserve">DOTS-7b: Percentage of notified TB cases, all forms, contributed by non-NTP providers - public sector </v>
      </c>
      <c r="E43" s="465" t="s">
        <v>3046</v>
      </c>
      <c r="F43" s="465" t="s">
        <v>3106</v>
      </c>
      <c r="G43" s="465" t="s">
        <v>4064</v>
      </c>
      <c r="H43" s="465" t="s">
        <v>3157</v>
      </c>
      <c r="I43" s="465" t="s">
        <v>3766</v>
      </c>
      <c r="J43" s="520">
        <v>0</v>
      </c>
    </row>
    <row r="44" spans="1:11" s="521" customFormat="1" x14ac:dyDescent="0.2">
      <c r="A44" s="465">
        <v>32</v>
      </c>
      <c r="B44" s="465" t="str">
        <f>VLOOKUP(A44,CatModules!B:D,3,FALSE)</f>
        <v>TB care and prevention</v>
      </c>
      <c r="C44" s="465">
        <v>186</v>
      </c>
      <c r="D44" s="514" t="str">
        <f t="shared" ca="1" si="1"/>
        <v xml:space="preserve">DOTS-7c: Percentage of notified TB cases, all forms, contributed by non-NTP providers - community referrals </v>
      </c>
      <c r="E44" s="465" t="s">
        <v>3047</v>
      </c>
      <c r="F44" s="465" t="s">
        <v>3107</v>
      </c>
      <c r="G44" s="465" t="s">
        <v>4065</v>
      </c>
      <c r="H44" s="465" t="s">
        <v>3158</v>
      </c>
      <c r="I44" s="465" t="s">
        <v>3767</v>
      </c>
      <c r="J44" s="520">
        <v>0</v>
      </c>
    </row>
    <row r="45" spans="1:11" s="521" customFormat="1" x14ac:dyDescent="0.2">
      <c r="A45" s="465">
        <v>35</v>
      </c>
      <c r="B45" s="465" t="str">
        <f>VLOOKUP(A45,CatModules!B:D,3,FALSE)</f>
        <v>TB/HIV</v>
      </c>
      <c r="C45" s="465">
        <v>142</v>
      </c>
      <c r="D45" s="514" t="str">
        <f t="shared" ca="1" si="1"/>
        <v xml:space="preserve">TB/HIV-1: Percentage of TB patients who had an HIV test result recorded in the TB register </v>
      </c>
      <c r="E45" s="465" t="s">
        <v>3048</v>
      </c>
      <c r="F45" s="465" t="s">
        <v>3108</v>
      </c>
      <c r="G45" s="465" t="s">
        <v>3132</v>
      </c>
      <c r="H45" s="465" t="s">
        <v>3159</v>
      </c>
      <c r="I45" s="465" t="s">
        <v>3183</v>
      </c>
      <c r="J45" s="520">
        <v>1</v>
      </c>
    </row>
    <row r="46" spans="1:11" s="521" customFormat="1" x14ac:dyDescent="0.2">
      <c r="A46" s="465">
        <v>35</v>
      </c>
      <c r="B46" s="465" t="str">
        <f>VLOOKUP(A46,CatModules!B:D,3,FALSE)</f>
        <v>TB/HIV</v>
      </c>
      <c r="C46" s="465">
        <v>144</v>
      </c>
      <c r="D46" s="514" t="str">
        <f t="shared" ca="1" si="1"/>
        <v xml:space="preserve">TB/HIV-2: Percentage of HIV-positive registered TB patients given anti-retroviral therapy during TB treatment </v>
      </c>
      <c r="E46" s="465" t="s">
        <v>3049</v>
      </c>
      <c r="F46" s="465" t="s">
        <v>3109</v>
      </c>
      <c r="G46" s="465" t="s">
        <v>3133</v>
      </c>
      <c r="H46" s="465" t="s">
        <v>3160</v>
      </c>
      <c r="I46" s="465" t="s">
        <v>3768</v>
      </c>
      <c r="J46" s="520">
        <v>1</v>
      </c>
    </row>
    <row r="47" spans="1:11" s="521" customFormat="1" x14ac:dyDescent="0.2">
      <c r="A47" s="465">
        <v>35</v>
      </c>
      <c r="B47" s="465" t="str">
        <f>VLOOKUP(A47,CatModules!B:D,3,FALSE)</f>
        <v>TB/HIV</v>
      </c>
      <c r="C47" s="465">
        <v>146</v>
      </c>
      <c r="D47" s="514" t="str">
        <f t="shared" ca="1" si="1"/>
        <v xml:space="preserve">TB/HIV-3: Percentage of HIV-positive patients who were screened for TB in HIV care or treatment settings </v>
      </c>
      <c r="E47" s="465" t="s">
        <v>3050</v>
      </c>
      <c r="F47" s="465" t="s">
        <v>3110</v>
      </c>
      <c r="G47" s="465" t="s">
        <v>3134</v>
      </c>
      <c r="H47" s="465" t="s">
        <v>3524</v>
      </c>
      <c r="I47" s="465" t="s">
        <v>3769</v>
      </c>
      <c r="J47" s="520">
        <v>1</v>
      </c>
    </row>
    <row r="48" spans="1:11" s="521" customFormat="1" x14ac:dyDescent="0.2">
      <c r="A48" s="465">
        <v>35</v>
      </c>
      <c r="B48" s="465" t="str">
        <f>VLOOKUP(A48,CatModules!B:D,3,FALSE)</f>
        <v>TB/HIV</v>
      </c>
      <c r="C48" s="465">
        <v>148</v>
      </c>
      <c r="D48" s="514" t="str">
        <f t="shared" ca="1" si="1"/>
        <v xml:space="preserve">TB/HIV-4: Percentage of new HIV-positive patients starting IPT during the reporting period </v>
      </c>
      <c r="E48" s="522" t="s">
        <v>3051</v>
      </c>
      <c r="F48" s="465" t="s">
        <v>3111</v>
      </c>
      <c r="G48" s="465" t="s">
        <v>4066</v>
      </c>
      <c r="H48" s="465" t="s">
        <v>3599</v>
      </c>
      <c r="I48" s="465" t="s">
        <v>3770</v>
      </c>
      <c r="J48" s="520">
        <v>0</v>
      </c>
    </row>
    <row r="49" spans="1:11" x14ac:dyDescent="0.2">
      <c r="A49" s="465">
        <v>38</v>
      </c>
      <c r="B49" s="465" t="str">
        <f>VLOOKUP(A49,CatModules!B:D,3,FALSE)</f>
        <v>MDR-TB</v>
      </c>
      <c r="C49" s="465">
        <v>192</v>
      </c>
      <c r="D49" s="514" t="str">
        <f t="shared" ca="1" si="1"/>
        <v xml:space="preserve">MDR TB-1: Percentage of previously treated TB patients receiving DST (bacteriologically positive cases only) </v>
      </c>
      <c r="E49" s="465" t="s">
        <v>3052</v>
      </c>
      <c r="F49" s="465" t="s">
        <v>3544</v>
      </c>
      <c r="G49" s="465" t="s">
        <v>3545</v>
      </c>
      <c r="H49" s="465" t="s">
        <v>3546</v>
      </c>
      <c r="I49" s="465" t="s">
        <v>3547</v>
      </c>
      <c r="J49" s="520">
        <v>0</v>
      </c>
    </row>
    <row r="50" spans="1:11" x14ac:dyDescent="0.2">
      <c r="A50" s="465">
        <v>38</v>
      </c>
      <c r="B50" s="465" t="str">
        <f>VLOOKUP(A50,CatModules!B:D,3,FALSE)</f>
        <v>MDR-TB</v>
      </c>
      <c r="C50" s="465">
        <v>194</v>
      </c>
      <c r="D50" s="514" t="str">
        <f t="shared" ca="1" si="1"/>
        <v xml:space="preserve">MDR TB-2: Number of bacteriologically confirmed, drug resistant TB cases (RR-TB and/or MDR-TB) notified </v>
      </c>
      <c r="E50" s="465" t="s">
        <v>3053</v>
      </c>
      <c r="F50" s="465" t="s">
        <v>3112</v>
      </c>
      <c r="G50" s="465" t="s">
        <v>4067</v>
      </c>
      <c r="H50" s="465" t="s">
        <v>3166</v>
      </c>
      <c r="I50" s="465" t="s">
        <v>3759</v>
      </c>
      <c r="J50" s="520">
        <v>0</v>
      </c>
    </row>
    <row r="51" spans="1:11" x14ac:dyDescent="0.2">
      <c r="A51" s="465">
        <v>38</v>
      </c>
      <c r="B51" s="465" t="str">
        <f>VLOOKUP(A51,CatModules!B:D,3,FALSE)</f>
        <v>MDR-TB</v>
      </c>
      <c r="C51" s="465">
        <v>196</v>
      </c>
      <c r="D51" s="514" t="str">
        <f t="shared" ca="1" si="1"/>
        <v>MDR TB-3: Number of cases with drug resistant TB (RR-TB and/or MDR-TB) that began second-line treatment *</v>
      </c>
      <c r="E51" s="465" t="s">
        <v>3054</v>
      </c>
      <c r="F51" s="516" t="s">
        <v>4068</v>
      </c>
      <c r="G51" s="516" t="s">
        <v>4069</v>
      </c>
      <c r="H51" s="516" t="s">
        <v>4070</v>
      </c>
      <c r="I51" s="516" t="s">
        <v>4071</v>
      </c>
      <c r="J51" s="520">
        <v>1</v>
      </c>
      <c r="K51" s="602" t="s">
        <v>4126</v>
      </c>
    </row>
    <row r="52" spans="1:11" x14ac:dyDescent="0.2">
      <c r="A52" s="465">
        <v>38</v>
      </c>
      <c r="B52" s="465" t="str">
        <f>VLOOKUP(A52,CatModules!B:D,3,FALSE)</f>
        <v>MDR-TB</v>
      </c>
      <c r="C52" s="465">
        <v>198</v>
      </c>
      <c r="D52" s="514" t="str">
        <f t="shared" ca="1" si="1"/>
        <v xml:space="preserve">MDR TB-4: Percentage of cases with drug resistant TB (RR-TB and/or MDR-TB) started on treatment for MDR-TB who were lost to follow up at six months </v>
      </c>
      <c r="E52" s="465" t="s">
        <v>3055</v>
      </c>
      <c r="F52" s="465" t="s">
        <v>3113</v>
      </c>
      <c r="G52" s="465" t="s">
        <v>3135</v>
      </c>
      <c r="H52" s="465" t="s">
        <v>3161</v>
      </c>
      <c r="I52" s="465" t="s">
        <v>3771</v>
      </c>
      <c r="J52" s="520">
        <v>0</v>
      </c>
    </row>
    <row r="53" spans="1:11" x14ac:dyDescent="0.2">
      <c r="A53" s="465">
        <v>38</v>
      </c>
      <c r="B53" s="465" t="str">
        <f>VLOOKUP(A53,CatModules!B:D,3,FALSE)</f>
        <v>MDR-TB</v>
      </c>
      <c r="C53" s="465">
        <v>200</v>
      </c>
      <c r="D53" s="514" t="str">
        <f t="shared" ca="1" si="1"/>
        <v xml:space="preserve">MDR TB-5: Percentage of DST laboratories showing adequate performance on External Quality Assurance </v>
      </c>
      <c r="E53" s="465" t="s">
        <v>3056</v>
      </c>
      <c r="F53" s="465" t="s">
        <v>3114</v>
      </c>
      <c r="G53" s="465" t="s">
        <v>4072</v>
      </c>
      <c r="H53" s="465" t="s">
        <v>3162</v>
      </c>
      <c r="I53" s="465" t="s">
        <v>3184</v>
      </c>
      <c r="J53" s="520">
        <v>0</v>
      </c>
    </row>
    <row r="54" spans="1:11" x14ac:dyDescent="0.2">
      <c r="A54" s="465">
        <v>42</v>
      </c>
      <c r="B54" s="465" t="str">
        <f>VLOOKUP(A54,CatModules!B:D,3,FALSE)</f>
        <v>Vector control</v>
      </c>
      <c r="C54" s="465">
        <v>222</v>
      </c>
      <c r="D54" s="514" t="str">
        <f t="shared" ca="1" si="1"/>
        <v xml:space="preserve">VC-1: Number of long-lasting insecticidal nets distributed to at-risk populations through mass campaigns </v>
      </c>
      <c r="E54" s="465" t="s">
        <v>3057</v>
      </c>
      <c r="F54" s="465" t="s">
        <v>3115</v>
      </c>
      <c r="G54" s="465" t="s">
        <v>4073</v>
      </c>
      <c r="H54" s="465" t="s">
        <v>1494</v>
      </c>
      <c r="I54" s="465" t="s">
        <v>2276</v>
      </c>
      <c r="J54" s="520">
        <v>0</v>
      </c>
    </row>
    <row r="55" spans="1:11" x14ac:dyDescent="0.2">
      <c r="A55" s="465">
        <v>42</v>
      </c>
      <c r="B55" s="465" t="str">
        <f>VLOOKUP(A55,CatModules!B:D,3,FALSE)</f>
        <v>Vector control</v>
      </c>
      <c r="C55" s="465">
        <v>224</v>
      </c>
      <c r="D55" s="514" t="str">
        <f t="shared" ca="1" si="1"/>
        <v xml:space="preserve">VC-2: Proportion of population at risk potentially covered by long lasting insecticidal nets distributed </v>
      </c>
      <c r="E55" s="465" t="s">
        <v>3058</v>
      </c>
      <c r="F55" s="465" t="s">
        <v>3116</v>
      </c>
      <c r="G55" s="465" t="s">
        <v>4074</v>
      </c>
      <c r="H55" s="465" t="s">
        <v>1495</v>
      </c>
      <c r="I55" s="465" t="s">
        <v>3199</v>
      </c>
      <c r="J55" s="520">
        <v>1</v>
      </c>
    </row>
    <row r="56" spans="1:11" x14ac:dyDescent="0.2">
      <c r="A56" s="465">
        <v>42</v>
      </c>
      <c r="B56" s="465" t="str">
        <f>VLOOKUP(A56,CatModules!B:D,3,FALSE)</f>
        <v>Vector control</v>
      </c>
      <c r="C56" s="465">
        <v>226</v>
      </c>
      <c r="D56" s="514" t="str">
        <f t="shared" ca="1" si="1"/>
        <v>VC-3: Number of long-lasting insecticidal nets distributed to targeted risk groups through continuous distribution *</v>
      </c>
      <c r="E56" s="465" t="s">
        <v>3059</v>
      </c>
      <c r="F56" s="516" t="s">
        <v>4075</v>
      </c>
      <c r="G56" s="516" t="s">
        <v>4076</v>
      </c>
      <c r="H56" s="516" t="s">
        <v>4077</v>
      </c>
      <c r="I56" s="516" t="s">
        <v>4078</v>
      </c>
      <c r="J56" s="520">
        <v>0</v>
      </c>
      <c r="K56" s="602" t="s">
        <v>4126</v>
      </c>
    </row>
    <row r="57" spans="1:11" x14ac:dyDescent="0.2">
      <c r="A57" s="465">
        <v>42</v>
      </c>
      <c r="B57" s="465" t="str">
        <f>VLOOKUP(A57,CatModules!B:D,3,FALSE)</f>
        <v>Vector control</v>
      </c>
      <c r="C57" s="465">
        <v>228</v>
      </c>
      <c r="D57" s="514" t="str">
        <f t="shared" ca="1" si="1"/>
        <v>VC-4: Proportion of targeted risk groups receiving long-lasting insecticidal-nets *</v>
      </c>
      <c r="E57" s="465" t="s">
        <v>3060</v>
      </c>
      <c r="F57" s="516" t="s">
        <v>4079</v>
      </c>
      <c r="G57" s="516" t="s">
        <v>4080</v>
      </c>
      <c r="H57" s="516" t="s">
        <v>4081</v>
      </c>
      <c r="I57" s="516" t="s">
        <v>4082</v>
      </c>
      <c r="J57" s="520">
        <v>0</v>
      </c>
      <c r="K57" s="602" t="s">
        <v>4126</v>
      </c>
    </row>
    <row r="58" spans="1:11" x14ac:dyDescent="0.2">
      <c r="A58" s="465">
        <v>42</v>
      </c>
      <c r="B58" s="465" t="str">
        <f>VLOOKUP(A58,CatModules!B:D,3,FALSE)</f>
        <v>Vector control</v>
      </c>
      <c r="C58" s="465">
        <v>230</v>
      </c>
      <c r="D58" s="514" t="str">
        <f t="shared" ca="1" si="1"/>
        <v xml:space="preserve">VC-5: Proportion of households in targeted areas that received Indoor Residual Spraying during the reporting period </v>
      </c>
      <c r="E58" s="465" t="s">
        <v>3061</v>
      </c>
      <c r="F58" s="465" t="s">
        <v>3117</v>
      </c>
      <c r="G58" s="465" t="s">
        <v>4083</v>
      </c>
      <c r="H58" s="465" t="s">
        <v>3526</v>
      </c>
      <c r="I58" s="465" t="s">
        <v>3185</v>
      </c>
      <c r="J58" s="520">
        <v>0</v>
      </c>
    </row>
    <row r="59" spans="1:11" x14ac:dyDescent="0.2">
      <c r="A59" s="465">
        <v>42</v>
      </c>
      <c r="B59" s="465" t="str">
        <f>VLOOKUP(A59,CatModules!B:D,3,FALSE)</f>
        <v>Vector control</v>
      </c>
      <c r="C59" s="465">
        <v>232</v>
      </c>
      <c r="D59" s="514" t="str">
        <f t="shared" ca="1" si="1"/>
        <v xml:space="preserve">VC-6: Proportion of population protected by Indoor Residual Spraying within the last 12 months </v>
      </c>
      <c r="E59" s="465" t="s">
        <v>3062</v>
      </c>
      <c r="F59" s="465" t="s">
        <v>3118</v>
      </c>
      <c r="G59" s="465" t="s">
        <v>2455</v>
      </c>
      <c r="H59" s="465" t="s">
        <v>3525</v>
      </c>
      <c r="I59" s="465" t="s">
        <v>3192</v>
      </c>
      <c r="J59" s="520">
        <v>1</v>
      </c>
    </row>
    <row r="60" spans="1:11" x14ac:dyDescent="0.2">
      <c r="A60" s="465">
        <v>45</v>
      </c>
      <c r="B60" s="465" t="str">
        <f>VLOOKUP(A60,CatModules!B:D,3,FALSE)</f>
        <v>Case management</v>
      </c>
      <c r="C60" s="465">
        <v>252</v>
      </c>
      <c r="D60" s="514" t="str">
        <f t="shared" ca="1" si="1"/>
        <v>CM-1a: Proportion of suspected malaria cases that receive a parasitological test at public sector health facilities *</v>
      </c>
      <c r="E60" s="465" t="s">
        <v>3063</v>
      </c>
      <c r="F60" s="516" t="s">
        <v>4084</v>
      </c>
      <c r="G60" s="516" t="s">
        <v>4085</v>
      </c>
      <c r="H60" s="516" t="s">
        <v>4086</v>
      </c>
      <c r="I60" s="516" t="s">
        <v>4087</v>
      </c>
      <c r="J60" s="520">
        <v>1</v>
      </c>
      <c r="K60" s="602" t="s">
        <v>4126</v>
      </c>
    </row>
    <row r="61" spans="1:11" x14ac:dyDescent="0.2">
      <c r="A61" s="465">
        <v>45</v>
      </c>
      <c r="B61" s="465" t="str">
        <f>VLOOKUP(A61,CatModules!B:D,3,FALSE)</f>
        <v>Case management</v>
      </c>
      <c r="C61" s="465">
        <v>255</v>
      </c>
      <c r="D61" s="514" t="str">
        <f t="shared" ca="1" si="1"/>
        <v>CM-1b: Proportion of suspected malaria cases that receive a parasitological test in the community *</v>
      </c>
      <c r="E61" s="465" t="s">
        <v>3064</v>
      </c>
      <c r="F61" s="516" t="s">
        <v>4088</v>
      </c>
      <c r="G61" s="516" t="s">
        <v>4089</v>
      </c>
      <c r="H61" s="516" t="s">
        <v>4090</v>
      </c>
      <c r="I61" s="516" t="s">
        <v>4091</v>
      </c>
      <c r="J61" s="520">
        <v>1</v>
      </c>
      <c r="K61" s="602" t="s">
        <v>4126</v>
      </c>
    </row>
    <row r="62" spans="1:11" x14ac:dyDescent="0.2">
      <c r="A62" s="465">
        <v>45</v>
      </c>
      <c r="B62" s="465" t="str">
        <f>VLOOKUP(A62,CatModules!B:D,3,FALSE)</f>
        <v>Case management</v>
      </c>
      <c r="C62" s="465">
        <v>258</v>
      </c>
      <c r="D62" s="514" t="str">
        <f t="shared" ca="1" si="1"/>
        <v>CM-1c: Proportion of suspected malaria cases that receive a parasitological test at private sector sites *</v>
      </c>
      <c r="E62" s="465" t="s">
        <v>3065</v>
      </c>
      <c r="F62" s="516" t="s">
        <v>4092</v>
      </c>
      <c r="G62" s="516" t="s">
        <v>4093</v>
      </c>
      <c r="H62" s="516" t="s">
        <v>4094</v>
      </c>
      <c r="I62" s="516" t="s">
        <v>4095</v>
      </c>
      <c r="J62" s="520">
        <v>1</v>
      </c>
      <c r="K62" s="602" t="s">
        <v>4126</v>
      </c>
    </row>
    <row r="63" spans="1:11" x14ac:dyDescent="0.2">
      <c r="A63" s="465">
        <v>45</v>
      </c>
      <c r="B63" s="465" t="str">
        <f>VLOOKUP(A63,CatModules!B:D,3,FALSE)</f>
        <v>Case management</v>
      </c>
      <c r="C63" s="465">
        <v>262</v>
      </c>
      <c r="D63" s="514" t="str">
        <f t="shared" ca="1" si="1"/>
        <v>CM-2a: Proportion of confirmed malaria cases that received first-line antimalarial treatment according to national policy at public sector health facilities *</v>
      </c>
      <c r="E63" s="465" t="s">
        <v>3066</v>
      </c>
      <c r="F63" s="516" t="s">
        <v>4096</v>
      </c>
      <c r="G63" s="516" t="s">
        <v>4097</v>
      </c>
      <c r="H63" s="516" t="s">
        <v>4098</v>
      </c>
      <c r="I63" s="516" t="s">
        <v>4099</v>
      </c>
      <c r="J63" s="520">
        <v>0</v>
      </c>
      <c r="K63" s="602" t="s">
        <v>4126</v>
      </c>
    </row>
    <row r="64" spans="1:11" x14ac:dyDescent="0.2">
      <c r="A64" s="465">
        <v>45</v>
      </c>
      <c r="B64" s="465" t="str">
        <f>VLOOKUP(A64,CatModules!B:D,3,FALSE)</f>
        <v>Case management</v>
      </c>
      <c r="C64" s="465">
        <v>265</v>
      </c>
      <c r="D64" s="514" t="str">
        <f t="shared" ca="1" si="1"/>
        <v>CM-2b: Proportion of confirmed malaria cases that received first-line antimalarial treatment according to national policy in the community *</v>
      </c>
      <c r="E64" s="465" t="s">
        <v>3067</v>
      </c>
      <c r="F64" s="516" t="s">
        <v>4100</v>
      </c>
      <c r="G64" s="516" t="s">
        <v>4101</v>
      </c>
      <c r="H64" s="516" t="s">
        <v>4102</v>
      </c>
      <c r="I64" s="516" t="s">
        <v>4103</v>
      </c>
      <c r="J64" s="520">
        <v>0</v>
      </c>
      <c r="K64" s="602" t="s">
        <v>4126</v>
      </c>
    </row>
    <row r="65" spans="1:11" x14ac:dyDescent="0.2">
      <c r="A65" s="465">
        <v>45</v>
      </c>
      <c r="B65" s="465" t="str">
        <f>VLOOKUP(A65,CatModules!B:D,3,FALSE)</f>
        <v>Case management</v>
      </c>
      <c r="C65" s="465">
        <v>268</v>
      </c>
      <c r="D65" s="514" t="str">
        <f t="shared" ca="1" si="1"/>
        <v>CM-2c: Proportion of confirmed malaria cases that received first-line antimalarial treatment according to national policy at private sector sites *</v>
      </c>
      <c r="E65" s="465" t="s">
        <v>3068</v>
      </c>
      <c r="F65" s="516" t="s">
        <v>4104</v>
      </c>
      <c r="G65" s="516" t="s">
        <v>4105</v>
      </c>
      <c r="H65" s="516" t="s">
        <v>4106</v>
      </c>
      <c r="I65" s="516" t="s">
        <v>4107</v>
      </c>
      <c r="J65" s="520">
        <v>0</v>
      </c>
      <c r="K65" s="602" t="s">
        <v>4126</v>
      </c>
    </row>
    <row r="66" spans="1:11" x14ac:dyDescent="0.2">
      <c r="A66" s="465">
        <v>45</v>
      </c>
      <c r="B66" s="465" t="str">
        <f>VLOOKUP(A66,CatModules!B:D,3,FALSE)</f>
        <v>Case management</v>
      </c>
      <c r="C66" s="465">
        <v>271</v>
      </c>
      <c r="D66" s="514" t="str">
        <f t="shared" ref="D66:D83" ca="1" si="2">CONCATENATE(E66,": ",OFFSET(F66,0,LangOffset,1,1)," "&amp;K66)</f>
        <v>CM-3a: Proportion of estimated malaria cases (presumed and confirmed) that received first line antimalarial treatment at public sector health facilities *</v>
      </c>
      <c r="E66" s="523" t="s">
        <v>3548</v>
      </c>
      <c r="F66" s="516" t="s">
        <v>4108</v>
      </c>
      <c r="G66" s="516" t="s">
        <v>4109</v>
      </c>
      <c r="H66" s="516" t="s">
        <v>4110</v>
      </c>
      <c r="I66" s="516" t="s">
        <v>4111</v>
      </c>
      <c r="J66" s="520">
        <v>1</v>
      </c>
      <c r="K66" s="602" t="s">
        <v>4126</v>
      </c>
    </row>
    <row r="67" spans="1:11" x14ac:dyDescent="0.2">
      <c r="A67" s="523">
        <v>45</v>
      </c>
      <c r="B67" s="465" t="str">
        <f>VLOOKUP(A67,CatModules!B:D,3,FALSE)</f>
        <v>Case management</v>
      </c>
      <c r="C67" s="523">
        <v>272</v>
      </c>
      <c r="D67" s="514" t="str">
        <f t="shared" ca="1" si="2"/>
        <v>CM-3b: Proportion of estimated malaria cases (presumed and confirmed) that received first line anti-malarial treatment in the community *</v>
      </c>
      <c r="E67" s="523" t="s">
        <v>3549</v>
      </c>
      <c r="F67" s="516" t="s">
        <v>4112</v>
      </c>
      <c r="G67" s="516" t="s">
        <v>4113</v>
      </c>
      <c r="H67" s="516" t="s">
        <v>4114</v>
      </c>
      <c r="I67" s="516" t="s">
        <v>4115</v>
      </c>
      <c r="J67" s="520">
        <v>1</v>
      </c>
      <c r="K67" s="602" t="s">
        <v>4126</v>
      </c>
    </row>
    <row r="68" spans="1:11" x14ac:dyDescent="0.2">
      <c r="A68" s="523">
        <v>45</v>
      </c>
      <c r="B68" s="465" t="str">
        <f>VLOOKUP(A68,CatModules!B:D,3,FALSE)</f>
        <v>Case management</v>
      </c>
      <c r="C68" s="523">
        <v>273</v>
      </c>
      <c r="D68" s="514" t="str">
        <f t="shared" ca="1" si="2"/>
        <v>CM-3c: Proportion of estimated malaria cases (presumed and confirmed) that received first line anti-malarial treatment at private sector sites *</v>
      </c>
      <c r="E68" s="523" t="s">
        <v>3550</v>
      </c>
      <c r="F68" s="516" t="s">
        <v>4116</v>
      </c>
      <c r="G68" s="516" t="s">
        <v>4117</v>
      </c>
      <c r="H68" s="516" t="s">
        <v>4118</v>
      </c>
      <c r="I68" s="516" t="s">
        <v>4119</v>
      </c>
      <c r="J68" s="520">
        <v>1</v>
      </c>
      <c r="K68" s="602" t="s">
        <v>4126</v>
      </c>
    </row>
    <row r="69" spans="1:11" x14ac:dyDescent="0.2">
      <c r="A69" s="465">
        <v>45</v>
      </c>
      <c r="B69" s="465" t="str">
        <f>VLOOKUP(A69,CatModules!B:D,3,FALSE)</f>
        <v>Case management</v>
      </c>
      <c r="C69" s="465">
        <v>274</v>
      </c>
      <c r="D69" s="514" t="str">
        <f t="shared" ca="1" si="2"/>
        <v xml:space="preserve">CM-4: Proportion of health facilities without stock-outs of key commodities during the reporting period </v>
      </c>
      <c r="E69" s="465" t="s">
        <v>3069</v>
      </c>
      <c r="F69" s="465" t="s">
        <v>3119</v>
      </c>
      <c r="G69" s="465" t="s">
        <v>4120</v>
      </c>
      <c r="H69" s="465" t="s">
        <v>2456</v>
      </c>
      <c r="I69" s="465" t="s">
        <v>3193</v>
      </c>
      <c r="J69" s="520">
        <v>0</v>
      </c>
    </row>
    <row r="70" spans="1:11" x14ac:dyDescent="0.2">
      <c r="A70" s="465">
        <v>45</v>
      </c>
      <c r="B70" s="465" t="str">
        <f>VLOOKUP(A70,CatModules!B:D,3,FALSE)</f>
        <v>Case management</v>
      </c>
      <c r="C70" s="465">
        <v>277</v>
      </c>
      <c r="D70" s="514" t="str">
        <f t="shared" ca="1" si="2"/>
        <v xml:space="preserve">CM-5: Percentage of confirmed cases fully investigated (malaria elimination phase) </v>
      </c>
      <c r="E70" s="465" t="s">
        <v>3070</v>
      </c>
      <c r="F70" s="465" t="s">
        <v>3120</v>
      </c>
      <c r="G70" s="465" t="s">
        <v>3136</v>
      </c>
      <c r="H70" s="465" t="s">
        <v>3163</v>
      </c>
      <c r="I70" s="465" t="s">
        <v>3186</v>
      </c>
      <c r="J70" s="520">
        <v>0</v>
      </c>
    </row>
    <row r="71" spans="1:11" x14ac:dyDescent="0.2">
      <c r="A71" s="465">
        <v>45</v>
      </c>
      <c r="B71" s="465" t="str">
        <f>VLOOKUP(A71,CatModules!B:D,3,FALSE)</f>
        <v>Case management</v>
      </c>
      <c r="C71" s="465">
        <v>280</v>
      </c>
      <c r="D71" s="514" t="str">
        <f t="shared" ca="1" si="2"/>
        <v xml:space="preserve">CM-6: Percentage of foci fully investigated (malaria elimination phase) </v>
      </c>
      <c r="E71" s="465" t="s">
        <v>3071</v>
      </c>
      <c r="F71" s="465" t="s">
        <v>3121</v>
      </c>
      <c r="G71" s="465" t="s">
        <v>4121</v>
      </c>
      <c r="H71" s="465" t="s">
        <v>3164</v>
      </c>
      <c r="I71" s="465" t="s">
        <v>3187</v>
      </c>
      <c r="J71" s="520">
        <v>0</v>
      </c>
    </row>
    <row r="72" spans="1:11" x14ac:dyDescent="0.2">
      <c r="A72" s="465">
        <v>48</v>
      </c>
      <c r="B72" s="465" t="str">
        <f>VLOOKUP(A72,CatModules!B:D,3,FALSE)</f>
        <v>Specific prevention interventions (SPI)</v>
      </c>
      <c r="C72" s="465">
        <v>302</v>
      </c>
      <c r="D72" s="514" t="str">
        <f t="shared" ca="1" si="2"/>
        <v xml:space="preserve">SPI-1: Proportion of pregnant women attending antenatal clinics who received three or more doses of intermittent preventive treatment (IPTp) for malaria </v>
      </c>
      <c r="E72" s="465" t="s">
        <v>3072</v>
      </c>
      <c r="F72" s="465" t="s">
        <v>3122</v>
      </c>
      <c r="G72" s="465" t="s">
        <v>4122</v>
      </c>
      <c r="H72" s="465" t="s">
        <v>2457</v>
      </c>
      <c r="I72" s="465" t="s">
        <v>3194</v>
      </c>
      <c r="J72" s="520">
        <v>1</v>
      </c>
    </row>
    <row r="73" spans="1:11" x14ac:dyDescent="0.2">
      <c r="A73" s="465">
        <v>62</v>
      </c>
      <c r="B73" s="465" t="str">
        <f>VLOOKUP(A73,CatModules!B:D,3,FALSE)</f>
        <v>HSS - Service delivery</v>
      </c>
      <c r="C73" s="465">
        <v>312</v>
      </c>
      <c r="D73" s="514" t="str">
        <f t="shared" ca="1" si="2"/>
        <v xml:space="preserve">SD-1: Number of health facilities per 10,000 population </v>
      </c>
      <c r="E73" s="465" t="s">
        <v>3073</v>
      </c>
      <c r="F73" s="465" t="s">
        <v>3831</v>
      </c>
      <c r="G73" s="465" t="s">
        <v>3832</v>
      </c>
      <c r="H73" s="465" t="s">
        <v>3833</v>
      </c>
      <c r="I73" s="465" t="s">
        <v>3834</v>
      </c>
      <c r="J73" s="520">
        <v>0</v>
      </c>
    </row>
    <row r="74" spans="1:11" x14ac:dyDescent="0.2">
      <c r="A74" s="465">
        <v>62</v>
      </c>
      <c r="B74" s="465" t="str">
        <f>VLOOKUP(A74,CatModules!B:D,3,FALSE)</f>
        <v>HSS - Service delivery</v>
      </c>
      <c r="C74" s="465">
        <v>314</v>
      </c>
      <c r="D74" s="514" t="str">
        <f t="shared" ca="1" si="2"/>
        <v xml:space="preserve">SD-2: Number of outpatients visits per 10,000 population </v>
      </c>
      <c r="E74" s="465" t="s">
        <v>3074</v>
      </c>
      <c r="F74" s="465" t="s">
        <v>3123</v>
      </c>
      <c r="G74" s="465" t="s">
        <v>1601</v>
      </c>
      <c r="H74" s="465" t="s">
        <v>1496</v>
      </c>
      <c r="I74" s="465" t="s">
        <v>1744</v>
      </c>
      <c r="J74" s="520">
        <v>0</v>
      </c>
    </row>
    <row r="75" spans="1:11" x14ac:dyDescent="0.2">
      <c r="A75" s="465">
        <v>65</v>
      </c>
      <c r="B75" s="465" t="str">
        <f>VLOOKUP(A75,CatModules!B:D,3,FALSE)</f>
        <v>HSS - Health and community workforce</v>
      </c>
      <c r="C75" s="465">
        <v>322</v>
      </c>
      <c r="D75" s="514" t="str">
        <f t="shared" ca="1" si="2"/>
        <v xml:space="preserve">HW-1: Number of health workers per 10,000 population (report on community health workers as applicable) </v>
      </c>
      <c r="E75" s="465" t="s">
        <v>3075</v>
      </c>
      <c r="F75" s="465" t="s">
        <v>3124</v>
      </c>
      <c r="G75" s="465" t="s">
        <v>1602</v>
      </c>
      <c r="H75" s="465" t="s">
        <v>1497</v>
      </c>
      <c r="I75" s="465" t="s">
        <v>1641</v>
      </c>
      <c r="J75" s="520">
        <v>0</v>
      </c>
    </row>
    <row r="76" spans="1:11" x14ac:dyDescent="0.2">
      <c r="A76" s="465">
        <v>65</v>
      </c>
      <c r="B76" s="465" t="str">
        <f>VLOOKUP(A76,CatModules!B:D,3,FALSE)</f>
        <v>HSS - Health and community workforce</v>
      </c>
      <c r="C76" s="465">
        <v>325</v>
      </c>
      <c r="D76" s="514" t="str">
        <f t="shared" ca="1" si="2"/>
        <v xml:space="preserve">HW-2: Distribution of health workers </v>
      </c>
      <c r="E76" s="465" t="s">
        <v>3076</v>
      </c>
      <c r="F76" s="465" t="s">
        <v>3551</v>
      </c>
      <c r="G76" s="465" t="s">
        <v>3552</v>
      </c>
      <c r="H76" s="465" t="s">
        <v>3553</v>
      </c>
      <c r="I76" s="465" t="s">
        <v>3554</v>
      </c>
      <c r="J76" s="520">
        <v>0</v>
      </c>
    </row>
    <row r="77" spans="1:11" x14ac:dyDescent="0.2">
      <c r="A77" s="465">
        <v>65</v>
      </c>
      <c r="B77" s="465" t="str">
        <f>VLOOKUP(A77,CatModules!B:D,3,FALSE)</f>
        <v>HSS - Health and community workforce</v>
      </c>
      <c r="C77" s="465">
        <v>328</v>
      </c>
      <c r="D77" s="514" t="str">
        <f t="shared" ca="1" si="2"/>
        <v xml:space="preserve">HW-3: Number of health workers newly recruited at primary health care facilities in the past 12 months, expressed as a percentage of planned recruitment targets </v>
      </c>
      <c r="E77" s="465" t="s">
        <v>3077</v>
      </c>
      <c r="F77" s="465" t="s">
        <v>3125</v>
      </c>
      <c r="G77" s="465" t="s">
        <v>1603</v>
      </c>
      <c r="H77" s="465" t="s">
        <v>1498</v>
      </c>
      <c r="I77" s="465" t="s">
        <v>3758</v>
      </c>
      <c r="J77" s="520">
        <v>0</v>
      </c>
    </row>
    <row r="78" spans="1:11" x14ac:dyDescent="0.2">
      <c r="A78" s="465">
        <v>65</v>
      </c>
      <c r="B78" s="465" t="str">
        <f>VLOOKUP(A78,CatModules!B:D,3,FALSE)</f>
        <v>HSS - Health and community workforce</v>
      </c>
      <c r="C78" s="465">
        <v>331</v>
      </c>
      <c r="D78" s="514" t="str">
        <f t="shared" ca="1" si="2"/>
        <v xml:space="preserve">HW-4: Annual rate of retention of service providers at primary health care facilities </v>
      </c>
      <c r="E78" s="465" t="s">
        <v>3078</v>
      </c>
      <c r="F78" s="465" t="s">
        <v>3126</v>
      </c>
      <c r="G78" s="465" t="s">
        <v>1604</v>
      </c>
      <c r="H78" s="465" t="s">
        <v>1499</v>
      </c>
      <c r="I78" s="465" t="s">
        <v>1745</v>
      </c>
      <c r="J78" s="520">
        <v>0</v>
      </c>
    </row>
    <row r="79" spans="1:11" x14ac:dyDescent="0.2">
      <c r="A79" s="465">
        <v>68</v>
      </c>
      <c r="B79" s="465" t="str">
        <f>VLOOKUP(A79,CatModules!B:D,3,FALSE)</f>
        <v>HSS - Procurement supply chain management (PSCM)</v>
      </c>
      <c r="C79" s="465">
        <v>342</v>
      </c>
      <c r="D79" s="514" t="str">
        <f t="shared" ca="1" si="2"/>
        <v xml:space="preserve">PSM-1: Percentage of health facilities reporting no stock-outs of essential drugs </v>
      </c>
      <c r="E79" s="465" t="s">
        <v>3079</v>
      </c>
      <c r="F79" s="465" t="s">
        <v>3127</v>
      </c>
      <c r="G79" s="465" t="s">
        <v>1605</v>
      </c>
      <c r="H79" s="465" t="s">
        <v>1500</v>
      </c>
      <c r="I79" s="465" t="s">
        <v>3195</v>
      </c>
      <c r="J79" s="520">
        <v>0</v>
      </c>
    </row>
    <row r="80" spans="1:11" x14ac:dyDescent="0.2">
      <c r="A80" s="465">
        <v>74</v>
      </c>
      <c r="B80" s="465" t="str">
        <f>VLOOKUP(A80,CatModules!B:D,3,FALSE)</f>
        <v xml:space="preserve">HSS - Healthcare financing </v>
      </c>
      <c r="C80" s="465">
        <v>352</v>
      </c>
      <c r="D80" s="514" t="str">
        <f t="shared" ca="1" si="2"/>
        <v xml:space="preserve">HF-1: Government expenditure on health as percentage of general government expenditure </v>
      </c>
      <c r="E80" s="465" t="s">
        <v>3080</v>
      </c>
      <c r="F80" s="465" t="s">
        <v>3128</v>
      </c>
      <c r="G80" s="465" t="s">
        <v>1606</v>
      </c>
      <c r="H80" s="465" t="s">
        <v>1501</v>
      </c>
      <c r="I80" s="465" t="s">
        <v>1642</v>
      </c>
      <c r="J80" s="520">
        <v>0</v>
      </c>
    </row>
    <row r="81" spans="1:10" x14ac:dyDescent="0.2">
      <c r="A81" s="465">
        <v>112</v>
      </c>
      <c r="B81" s="465" t="str">
        <f>VLOOKUP(A81,CatModules!B:D,3,FALSE)</f>
        <v>HSS - Health information systems and M&amp;E</v>
      </c>
      <c r="C81" s="465">
        <v>405</v>
      </c>
      <c r="D81" s="514" t="str">
        <f t="shared" ca="1" si="2"/>
        <v xml:space="preserve">M&amp;E-1: Percentage of HMIS or other routine reporting units submitting timely reports according to national guidelines </v>
      </c>
      <c r="E81" s="465" t="s">
        <v>3081</v>
      </c>
      <c r="F81" s="465" t="s">
        <v>3201</v>
      </c>
      <c r="G81" s="465" t="s">
        <v>4123</v>
      </c>
      <c r="H81" s="465" t="s">
        <v>2453</v>
      </c>
      <c r="I81" s="465" t="s">
        <v>3196</v>
      </c>
      <c r="J81" s="520">
        <v>0</v>
      </c>
    </row>
    <row r="82" spans="1:10" x14ac:dyDescent="0.2">
      <c r="A82" s="523">
        <v>112</v>
      </c>
      <c r="B82" s="465" t="str">
        <f>VLOOKUP(A82,CatModules!B:D,3,FALSE)</f>
        <v>HSS - Health information systems and M&amp;E</v>
      </c>
      <c r="C82" s="523">
        <v>410</v>
      </c>
      <c r="D82" s="514" t="str">
        <f t="shared" ca="1" si="2"/>
        <v xml:space="preserve">M&amp;E-2: Proportion of facility reports received over the reports expected during the reporting period </v>
      </c>
      <c r="E82" s="523" t="s">
        <v>3558</v>
      </c>
      <c r="F82" s="465" t="s">
        <v>3555</v>
      </c>
      <c r="G82" s="518" t="s">
        <v>4124</v>
      </c>
      <c r="H82" s="465" t="s">
        <v>3556</v>
      </c>
      <c r="I82" s="465" t="s">
        <v>3557</v>
      </c>
      <c r="J82" s="520">
        <v>0</v>
      </c>
    </row>
    <row r="83" spans="1:10" x14ac:dyDescent="0.2">
      <c r="A83" s="465">
        <v>112</v>
      </c>
      <c r="B83" s="465" t="str">
        <f>VLOOKUP(A83,CatModules!B:D,3,FALSE)</f>
        <v>HSS - Health information systems and M&amp;E</v>
      </c>
      <c r="C83" s="465">
        <v>415</v>
      </c>
      <c r="D83" s="514" t="str">
        <f t="shared" ca="1" si="2"/>
        <v xml:space="preserve">M&amp;E-3: Percentage of deaths registered (as reported by civil or sample registration systems, hospitals, community-based reporting systems) among the total deaths for the same period and geographical region </v>
      </c>
      <c r="E83" s="465" t="s">
        <v>3312</v>
      </c>
      <c r="F83" s="465" t="s">
        <v>3313</v>
      </c>
      <c r="G83" s="465" t="s">
        <v>3340</v>
      </c>
      <c r="H83" s="465" t="s">
        <v>3341</v>
      </c>
      <c r="I83" s="465" t="s">
        <v>3342</v>
      </c>
      <c r="J83" s="520">
        <v>0</v>
      </c>
    </row>
  </sheetData>
  <sheetProtection password="C911" sheet="1" objects="1" scenarios="1" formatCells="0"/>
  <autoFilter ref="A1:J81"/>
  <sortState ref="A2:H80">
    <sortCondition ref="A2:A80"/>
    <sortCondition ref="C2:C80"/>
  </sortState>
  <pageMargins left="0.7" right="0.7" top="0.75" bottom="0.75" header="0.3" footer="0.3"/>
  <pageSetup paperSize="9" orientation="portrait"/>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pane ySplit="1" topLeftCell="A2" activePane="bottomLeft" state="frozen"/>
      <selection activeCell="D19" sqref="D19"/>
      <selection pane="bottomLeft" activeCell="D19" sqref="D19"/>
    </sheetView>
  </sheetViews>
  <sheetFormatPr defaultColWidth="8.85546875" defaultRowHeight="14.25" x14ac:dyDescent="0.2"/>
  <cols>
    <col min="1" max="1" width="10.140625" style="3" bestFit="1" customWidth="1"/>
    <col min="2" max="2" width="10.85546875" style="3" bestFit="1" customWidth="1"/>
    <col min="3" max="3" width="10.85546875" style="3" customWidth="1"/>
    <col min="4" max="4" width="45.85546875" style="323" bestFit="1" customWidth="1"/>
    <col min="5" max="5" width="27.42578125" style="323" customWidth="1"/>
    <col min="6" max="6" width="27.28515625" style="323" customWidth="1"/>
    <col min="7" max="7" width="27.7109375" style="323" customWidth="1"/>
    <col min="8" max="16384" width="8.85546875" style="3"/>
  </cols>
  <sheetData>
    <row r="1" spans="1:7" s="154" customFormat="1" ht="15" x14ac:dyDescent="0.25">
      <c r="A1" s="154" t="s">
        <v>1348</v>
      </c>
      <c r="B1" s="154" t="s">
        <v>1398</v>
      </c>
      <c r="C1" s="154" t="s">
        <v>598</v>
      </c>
      <c r="D1" s="322" t="s">
        <v>1399</v>
      </c>
      <c r="E1" s="322" t="s">
        <v>1400</v>
      </c>
      <c r="F1" s="322" t="s">
        <v>1401</v>
      </c>
      <c r="G1" s="322" t="s">
        <v>1402</v>
      </c>
    </row>
    <row r="2" spans="1:7" x14ac:dyDescent="0.2">
      <c r="A2" s="3" t="s">
        <v>2519</v>
      </c>
      <c r="B2" s="3">
        <v>10</v>
      </c>
      <c r="C2" s="3" t="str">
        <f t="shared" ref="C2:C25" ca="1" si="0">OFFSET(D2,0,LangOffset,1,1)</f>
        <v>HMIS</v>
      </c>
      <c r="D2" s="323" t="s">
        <v>40</v>
      </c>
      <c r="E2" s="323" t="s">
        <v>40</v>
      </c>
      <c r="F2" s="323" t="s">
        <v>631</v>
      </c>
      <c r="G2" s="323" t="s">
        <v>1403</v>
      </c>
    </row>
    <row r="3" spans="1:7" x14ac:dyDescent="0.2">
      <c r="A3" s="3" t="s">
        <v>2519</v>
      </c>
      <c r="B3" s="3">
        <v>20</v>
      </c>
      <c r="C3" s="3" t="str">
        <f t="shared" ca="1" si="0"/>
        <v>Patient records</v>
      </c>
      <c r="D3" s="323" t="s">
        <v>39</v>
      </c>
      <c r="E3" s="323" t="s">
        <v>632</v>
      </c>
      <c r="F3" s="323" t="s">
        <v>633</v>
      </c>
      <c r="G3" s="323" t="s">
        <v>1404</v>
      </c>
    </row>
    <row r="4" spans="1:7" x14ac:dyDescent="0.2">
      <c r="A4" s="3" t="s">
        <v>2431</v>
      </c>
      <c r="B4" s="3">
        <v>30</v>
      </c>
      <c r="C4" s="3" t="str">
        <f t="shared" ca="1" si="0"/>
        <v>Training records</v>
      </c>
      <c r="D4" s="323" t="s">
        <v>38</v>
      </c>
      <c r="E4" s="323" t="s">
        <v>634</v>
      </c>
      <c r="F4" s="323" t="s">
        <v>635</v>
      </c>
      <c r="G4" s="323" t="s">
        <v>1405</v>
      </c>
    </row>
    <row r="5" spans="1:7" x14ac:dyDescent="0.2">
      <c r="A5" s="3" t="s">
        <v>2519</v>
      </c>
      <c r="B5" s="3">
        <v>40</v>
      </c>
      <c r="C5" s="3" t="str">
        <f t="shared" ca="1" si="0"/>
        <v>MICS (Multiple Indicator Cluster Survey)</v>
      </c>
      <c r="D5" s="323" t="s">
        <v>37</v>
      </c>
      <c r="E5" s="323" t="s">
        <v>636</v>
      </c>
      <c r="F5" s="323" t="s">
        <v>637</v>
      </c>
      <c r="G5" s="323" t="s">
        <v>638</v>
      </c>
    </row>
    <row r="6" spans="1:7" x14ac:dyDescent="0.2">
      <c r="A6" s="3" t="s">
        <v>2519</v>
      </c>
      <c r="B6" s="3">
        <v>50</v>
      </c>
      <c r="C6" s="3" t="str">
        <f t="shared" ca="1" si="0"/>
        <v>DHS/DHS+ (Demographic and Health
Survey)</v>
      </c>
      <c r="D6" s="323" t="s">
        <v>36</v>
      </c>
      <c r="E6" s="323" t="s">
        <v>639</v>
      </c>
      <c r="F6" s="323" t="s">
        <v>640</v>
      </c>
      <c r="G6" s="323" t="s">
        <v>641</v>
      </c>
    </row>
    <row r="7" spans="1:7" x14ac:dyDescent="0.2">
      <c r="A7" s="3" t="s">
        <v>2520</v>
      </c>
      <c r="B7" s="3">
        <v>60</v>
      </c>
      <c r="C7" s="3" t="str">
        <f t="shared" ca="1" si="0"/>
        <v>AIS (AIDS Indicator Survey)</v>
      </c>
      <c r="D7" s="323" t="s">
        <v>35</v>
      </c>
      <c r="E7" s="323" t="s">
        <v>642</v>
      </c>
      <c r="F7" s="323" t="s">
        <v>643</v>
      </c>
      <c r="G7" s="323" t="s">
        <v>644</v>
      </c>
    </row>
    <row r="8" spans="1:7" x14ac:dyDescent="0.2">
      <c r="A8" s="3" t="s">
        <v>2520</v>
      </c>
      <c r="B8" s="3">
        <v>70</v>
      </c>
      <c r="C8" s="3" t="str">
        <f t="shared" ca="1" si="0"/>
        <v>BSS (Behavioral Surveillance Survey)</v>
      </c>
      <c r="D8" s="323" t="s">
        <v>34</v>
      </c>
      <c r="E8" s="323" t="s">
        <v>645</v>
      </c>
      <c r="F8" s="323" t="s">
        <v>3902</v>
      </c>
      <c r="G8" s="323" t="s">
        <v>646</v>
      </c>
    </row>
    <row r="9" spans="1:7" x14ac:dyDescent="0.2">
      <c r="A9" s="3" t="s">
        <v>2431</v>
      </c>
      <c r="B9" s="3">
        <v>80</v>
      </c>
      <c r="C9" s="3" t="str">
        <f t="shared" ca="1" si="0"/>
        <v>Health Facility survey</v>
      </c>
      <c r="D9" s="323" t="s">
        <v>33</v>
      </c>
      <c r="E9" s="323" t="s">
        <v>647</v>
      </c>
      <c r="F9" s="323" t="s">
        <v>648</v>
      </c>
      <c r="G9" s="323" t="s">
        <v>649</v>
      </c>
    </row>
    <row r="10" spans="1:7" x14ac:dyDescent="0.2">
      <c r="A10" s="3" t="s">
        <v>2431</v>
      </c>
      <c r="B10" s="3">
        <v>90</v>
      </c>
      <c r="C10" s="3" t="str">
        <f t="shared" ca="1" si="0"/>
        <v>SAMS (Service Availability Mapping
Survey)</v>
      </c>
      <c r="D10" s="323" t="s">
        <v>32</v>
      </c>
      <c r="E10" s="323" t="s">
        <v>650</v>
      </c>
      <c r="F10" s="323" t="s">
        <v>651</v>
      </c>
      <c r="G10" s="323" t="s">
        <v>652</v>
      </c>
    </row>
    <row r="11" spans="1:7" x14ac:dyDescent="0.2">
      <c r="A11" s="3" t="s">
        <v>2431</v>
      </c>
      <c r="B11" s="3">
        <v>100</v>
      </c>
      <c r="C11" s="3" t="str">
        <f t="shared" ca="1" si="0"/>
        <v>Households survey</v>
      </c>
      <c r="D11" s="323" t="s">
        <v>31</v>
      </c>
      <c r="E11" s="323" t="s">
        <v>653</v>
      </c>
      <c r="F11" s="323" t="s">
        <v>654</v>
      </c>
      <c r="G11" s="323" t="s">
        <v>655</v>
      </c>
    </row>
    <row r="12" spans="1:7" x14ac:dyDescent="0.2">
      <c r="A12" s="3" t="s">
        <v>2520</v>
      </c>
      <c r="B12" s="3">
        <v>110</v>
      </c>
      <c r="C12" s="3" t="str">
        <f t="shared" ca="1" si="0"/>
        <v>Specific surveys and research (specify)</v>
      </c>
      <c r="D12" s="323" t="s">
        <v>30</v>
      </c>
      <c r="E12" s="323" t="s">
        <v>656</v>
      </c>
      <c r="F12" s="323" t="s">
        <v>657</v>
      </c>
      <c r="G12" s="323" t="s">
        <v>658</v>
      </c>
    </row>
    <row r="13" spans="1:7" x14ac:dyDescent="0.2">
      <c r="A13" s="3" t="s">
        <v>2519</v>
      </c>
      <c r="B13" s="3">
        <v>120</v>
      </c>
      <c r="C13" s="3" t="str">
        <f t="shared" ca="1" si="0"/>
        <v>Reports (specify)</v>
      </c>
      <c r="D13" s="323" t="s">
        <v>29</v>
      </c>
      <c r="E13" s="323" t="s">
        <v>659</v>
      </c>
      <c r="F13" s="323" t="s">
        <v>660</v>
      </c>
      <c r="G13" s="323" t="s">
        <v>1406</v>
      </c>
    </row>
    <row r="14" spans="1:7" x14ac:dyDescent="0.2">
      <c r="A14" s="3" t="s">
        <v>2431</v>
      </c>
      <c r="B14" s="3">
        <v>130</v>
      </c>
      <c r="C14" s="3" t="str">
        <f t="shared" ca="1" si="0"/>
        <v>Vital and disease-specific registry</v>
      </c>
      <c r="D14" s="323" t="s">
        <v>28</v>
      </c>
      <c r="E14" s="323" t="s">
        <v>661</v>
      </c>
      <c r="F14" s="323" t="s">
        <v>662</v>
      </c>
      <c r="G14" s="323" t="s">
        <v>1407</v>
      </c>
    </row>
    <row r="15" spans="1:7" x14ac:dyDescent="0.2">
      <c r="A15" s="3" t="s">
        <v>2520</v>
      </c>
      <c r="B15" s="3">
        <v>140</v>
      </c>
      <c r="C15" s="3" t="str">
        <f t="shared" ca="1" si="0"/>
        <v>Operational Research</v>
      </c>
      <c r="D15" s="323" t="s">
        <v>27</v>
      </c>
      <c r="E15" s="323" t="s">
        <v>624</v>
      </c>
      <c r="F15" s="323" t="s">
        <v>625</v>
      </c>
      <c r="G15" s="323" t="s">
        <v>1408</v>
      </c>
    </row>
    <row r="16" spans="1:7" x14ac:dyDescent="0.2">
      <c r="A16" s="3" t="s">
        <v>2431</v>
      </c>
      <c r="B16" s="3">
        <v>150</v>
      </c>
      <c r="C16" s="3" t="str">
        <f t="shared" ca="1" si="0"/>
        <v>Health Provider survey</v>
      </c>
      <c r="D16" s="323" t="s">
        <v>26</v>
      </c>
      <c r="E16" s="323" t="s">
        <v>663</v>
      </c>
      <c r="F16" s="323" t="s">
        <v>664</v>
      </c>
      <c r="G16" s="323" t="s">
        <v>665</v>
      </c>
    </row>
    <row r="17" spans="1:7" x14ac:dyDescent="0.2">
      <c r="A17" s="3" t="s">
        <v>2435</v>
      </c>
      <c r="B17" s="3">
        <v>160</v>
      </c>
      <c r="C17" s="3" t="str">
        <f t="shared" ca="1" si="0"/>
        <v>National Health Account</v>
      </c>
      <c r="D17" s="323" t="s">
        <v>25</v>
      </c>
      <c r="E17" s="323" t="s">
        <v>666</v>
      </c>
      <c r="F17" s="323" t="s">
        <v>667</v>
      </c>
      <c r="G17" s="323" t="s">
        <v>668</v>
      </c>
    </row>
    <row r="18" spans="1:7" x14ac:dyDescent="0.2">
      <c r="A18" s="3" t="s">
        <v>2435</v>
      </c>
      <c r="B18" s="3">
        <v>170</v>
      </c>
      <c r="C18" s="3" t="str">
        <f t="shared" ca="1" si="0"/>
        <v>Administrative records</v>
      </c>
      <c r="D18" s="323" t="s">
        <v>24</v>
      </c>
      <c r="E18" s="323" t="s">
        <v>669</v>
      </c>
      <c r="F18" s="323" t="s">
        <v>670</v>
      </c>
      <c r="G18" s="323" t="s">
        <v>1409</v>
      </c>
    </row>
    <row r="19" spans="1:7" x14ac:dyDescent="0.2">
      <c r="A19" s="3" t="s">
        <v>2433</v>
      </c>
      <c r="B19" s="3">
        <v>300</v>
      </c>
      <c r="C19" s="3" t="str">
        <f t="shared" ca="1" si="0"/>
        <v>R&amp;R TB system, quarterly reports</v>
      </c>
      <c r="D19" s="323" t="s">
        <v>47</v>
      </c>
      <c r="E19" s="323" t="s">
        <v>671</v>
      </c>
      <c r="F19" s="323" t="s">
        <v>672</v>
      </c>
      <c r="G19" s="323" t="s">
        <v>1410</v>
      </c>
    </row>
    <row r="20" spans="1:7" x14ac:dyDescent="0.2">
      <c r="A20" s="3" t="s">
        <v>2433</v>
      </c>
      <c r="B20" s="3">
        <v>310</v>
      </c>
      <c r="C20" s="3" t="str">
        <f t="shared" ca="1" si="0"/>
        <v xml:space="preserve">R&amp;R TB system, yearly management report </v>
      </c>
      <c r="D20" s="323" t="s">
        <v>46</v>
      </c>
      <c r="E20" s="323" t="s">
        <v>673</v>
      </c>
      <c r="F20" s="323" t="s">
        <v>674</v>
      </c>
      <c r="G20" s="323" t="s">
        <v>1411</v>
      </c>
    </row>
    <row r="21" spans="1:7" x14ac:dyDescent="0.2">
      <c r="A21" s="3" t="s">
        <v>2433</v>
      </c>
      <c r="B21" s="3">
        <v>320</v>
      </c>
      <c r="C21" s="3" t="str">
        <f t="shared" ca="1" si="0"/>
        <v>TB prevalence survey</v>
      </c>
      <c r="D21" s="323" t="s">
        <v>45</v>
      </c>
      <c r="E21" s="323" t="s">
        <v>675</v>
      </c>
      <c r="F21" s="323" t="s">
        <v>676</v>
      </c>
      <c r="G21" s="323" t="s">
        <v>1412</v>
      </c>
    </row>
    <row r="22" spans="1:7" x14ac:dyDescent="0.2">
      <c r="A22" s="3" t="s">
        <v>2433</v>
      </c>
      <c r="B22" s="3">
        <v>330</v>
      </c>
      <c r="C22" s="3" t="str">
        <f t="shared" ca="1" si="0"/>
        <v>TB patient register</v>
      </c>
      <c r="D22" s="323" t="s">
        <v>44</v>
      </c>
      <c r="E22" s="323" t="s">
        <v>677</v>
      </c>
      <c r="F22" s="323" t="s">
        <v>678</v>
      </c>
      <c r="G22" s="323" t="s">
        <v>1413</v>
      </c>
    </row>
    <row r="23" spans="1:7" x14ac:dyDescent="0.2">
      <c r="A23" s="3" t="s">
        <v>2433</v>
      </c>
      <c r="B23" s="3">
        <v>340</v>
      </c>
      <c r="C23" s="3" t="str">
        <f t="shared" ca="1" si="0"/>
        <v>TB laboratory register</v>
      </c>
      <c r="D23" s="323" t="s">
        <v>43</v>
      </c>
      <c r="E23" s="323" t="s">
        <v>679</v>
      </c>
      <c r="F23" s="323" t="s">
        <v>680</v>
      </c>
      <c r="G23" s="323" t="s">
        <v>1414</v>
      </c>
    </row>
    <row r="24" spans="1:7" x14ac:dyDescent="0.2">
      <c r="A24" s="3" t="s">
        <v>2433</v>
      </c>
      <c r="B24" s="3">
        <v>350</v>
      </c>
      <c r="C24" s="3" t="str">
        <f t="shared" ca="1" si="0"/>
        <v>TB treatment card</v>
      </c>
      <c r="D24" s="323" t="s">
        <v>42</v>
      </c>
      <c r="E24" s="323" t="s">
        <v>681</v>
      </c>
      <c r="F24" s="323" t="s">
        <v>682</v>
      </c>
      <c r="G24" s="323" t="s">
        <v>1415</v>
      </c>
    </row>
    <row r="25" spans="1:7" x14ac:dyDescent="0.2">
      <c r="A25" s="3" t="s">
        <v>2433</v>
      </c>
      <c r="B25" s="3">
        <v>360</v>
      </c>
      <c r="C25" s="3" t="str">
        <f t="shared" ca="1" si="0"/>
        <v>Specify- Reports, Surveys, Questionnaires etc.</v>
      </c>
      <c r="D25" s="323" t="s">
        <v>41</v>
      </c>
      <c r="E25" s="323" t="s">
        <v>683</v>
      </c>
      <c r="F25" s="323" t="s">
        <v>684</v>
      </c>
      <c r="G25" s="323" t="s">
        <v>1416</v>
      </c>
    </row>
    <row r="26" spans="1:7" x14ac:dyDescent="0.2">
      <c r="A26" s="3" t="s">
        <v>1357</v>
      </c>
      <c r="B26" s="3">
        <v>500</v>
      </c>
      <c r="C26" s="3" t="str">
        <f t="shared" ref="C26:C32" ca="1" si="1">OFFSET(D26,0,LangOffset,1,1)</f>
        <v>MIS (Malaria Indicator Survey)</v>
      </c>
      <c r="D26" s="323" t="s">
        <v>52</v>
      </c>
      <c r="E26" s="323" t="s">
        <v>685</v>
      </c>
      <c r="F26" s="323" t="s">
        <v>686</v>
      </c>
      <c r="G26" s="323" t="s">
        <v>687</v>
      </c>
    </row>
    <row r="27" spans="1:7" x14ac:dyDescent="0.2">
      <c r="A27" s="3" t="s">
        <v>1357</v>
      </c>
      <c r="B27" s="3">
        <v>510</v>
      </c>
      <c r="C27" s="3" t="str">
        <f t="shared" ca="1" si="1"/>
        <v>Situation Analysis</v>
      </c>
      <c r="D27" s="323" t="s">
        <v>51</v>
      </c>
      <c r="E27" s="323" t="s">
        <v>688</v>
      </c>
      <c r="F27" s="323" t="s">
        <v>689</v>
      </c>
      <c r="G27" s="323" t="s">
        <v>690</v>
      </c>
    </row>
    <row r="28" spans="1:7" x14ac:dyDescent="0.2">
      <c r="A28" s="3" t="s">
        <v>1357</v>
      </c>
      <c r="B28" s="3">
        <v>520</v>
      </c>
      <c r="C28" s="3" t="str">
        <f t="shared" ca="1" si="1"/>
        <v>Key informant survey</v>
      </c>
      <c r="D28" s="323" t="s">
        <v>50</v>
      </c>
      <c r="E28" s="323" t="s">
        <v>691</v>
      </c>
      <c r="F28" s="323" t="s">
        <v>692</v>
      </c>
      <c r="G28" s="323" t="s">
        <v>693</v>
      </c>
    </row>
    <row r="29" spans="1:7" x14ac:dyDescent="0.2">
      <c r="A29" s="3" t="s">
        <v>1357</v>
      </c>
      <c r="B29" s="3">
        <v>530</v>
      </c>
      <c r="C29" s="3" t="str">
        <f t="shared" ca="1" si="1"/>
        <v>Surveillance systems</v>
      </c>
      <c r="D29" s="323" t="s">
        <v>49</v>
      </c>
      <c r="E29" s="323" t="s">
        <v>694</v>
      </c>
      <c r="F29" s="323" t="s">
        <v>695</v>
      </c>
      <c r="G29" s="323" t="s">
        <v>1418</v>
      </c>
    </row>
    <row r="30" spans="1:7" x14ac:dyDescent="0.2">
      <c r="A30" s="3" t="s">
        <v>2431</v>
      </c>
      <c r="B30" s="3">
        <v>535</v>
      </c>
      <c r="C30" s="3" t="str">
        <f t="shared" ca="1" si="1"/>
        <v>Modelled</v>
      </c>
      <c r="D30" s="323" t="s">
        <v>3903</v>
      </c>
      <c r="E30" s="323" t="s">
        <v>3904</v>
      </c>
      <c r="F30" s="323" t="s">
        <v>3905</v>
      </c>
      <c r="G30" s="323" t="s">
        <v>3906</v>
      </c>
    </row>
    <row r="31" spans="1:7" x14ac:dyDescent="0.2">
      <c r="A31" s="3" t="s">
        <v>1357</v>
      </c>
      <c r="B31" s="3">
        <v>540</v>
      </c>
      <c r="C31" s="3" t="str">
        <f t="shared" ca="1" si="1"/>
        <v>Other survey, specify</v>
      </c>
      <c r="D31" s="323" t="s">
        <v>48</v>
      </c>
      <c r="E31" s="323" t="s">
        <v>696</v>
      </c>
      <c r="F31" s="323" t="s">
        <v>697</v>
      </c>
      <c r="G31" s="323" t="s">
        <v>698</v>
      </c>
    </row>
    <row r="32" spans="1:7" x14ac:dyDescent="0.2">
      <c r="A32" s="3" t="s">
        <v>2520</v>
      </c>
      <c r="B32" s="3">
        <v>545</v>
      </c>
      <c r="C32" s="3" t="str">
        <f t="shared" ca="1" si="1"/>
        <v>IBBS (Integrated Bio Behavioural Surveys)</v>
      </c>
      <c r="D32" s="323" t="s">
        <v>3907</v>
      </c>
      <c r="E32" s="323" t="s">
        <v>3908</v>
      </c>
      <c r="F32" s="323" t="s">
        <v>3909</v>
      </c>
      <c r="G32" s="323" t="s">
        <v>3910</v>
      </c>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workbookViewId="0">
      <pane ySplit="1" topLeftCell="A17" activePane="bottomLeft" state="frozen"/>
      <selection pane="bottomLeft" activeCell="G236" sqref="G236"/>
    </sheetView>
  </sheetViews>
  <sheetFormatPr defaultColWidth="8.85546875" defaultRowHeight="12.75" x14ac:dyDescent="0.2"/>
  <cols>
    <col min="2" max="2" width="15.42578125" bestFit="1" customWidth="1"/>
    <col min="3" max="3" width="15" bestFit="1" customWidth="1"/>
    <col min="4" max="4" width="34.140625" bestFit="1" customWidth="1"/>
  </cols>
  <sheetData>
    <row r="1" spans="1:4" x14ac:dyDescent="0.2">
      <c r="A1" t="s">
        <v>1808</v>
      </c>
      <c r="B1" t="s">
        <v>1809</v>
      </c>
      <c r="C1" t="s">
        <v>1810</v>
      </c>
      <c r="D1" t="s">
        <v>1811</v>
      </c>
    </row>
    <row r="2" spans="1:4" x14ac:dyDescent="0.2">
      <c r="A2">
        <v>151</v>
      </c>
      <c r="B2" t="s">
        <v>1812</v>
      </c>
      <c r="C2" t="s">
        <v>1812</v>
      </c>
      <c r="D2" t="s">
        <v>70</v>
      </c>
    </row>
    <row r="3" spans="1:4" x14ac:dyDescent="0.2">
      <c r="A3">
        <v>5</v>
      </c>
      <c r="B3" t="s">
        <v>1813</v>
      </c>
      <c r="C3" t="s">
        <v>1813</v>
      </c>
      <c r="D3" t="s">
        <v>1814</v>
      </c>
    </row>
    <row r="4" spans="1:4" x14ac:dyDescent="0.2">
      <c r="A4">
        <v>198</v>
      </c>
      <c r="B4" t="s">
        <v>1815</v>
      </c>
      <c r="C4" t="s">
        <v>1815</v>
      </c>
      <c r="D4" t="s">
        <v>77</v>
      </c>
    </row>
    <row r="5" spans="1:4" x14ac:dyDescent="0.2">
      <c r="A5">
        <v>52</v>
      </c>
      <c r="B5" t="s">
        <v>1816</v>
      </c>
      <c r="C5" t="s">
        <v>1816</v>
      </c>
      <c r="D5" t="s">
        <v>80</v>
      </c>
    </row>
    <row r="6" spans="1:4" x14ac:dyDescent="0.2">
      <c r="A6">
        <v>234</v>
      </c>
      <c r="B6" t="s">
        <v>1817</v>
      </c>
      <c r="C6" t="s">
        <v>1817</v>
      </c>
      <c r="D6" t="s">
        <v>1818</v>
      </c>
    </row>
    <row r="7" spans="1:4" x14ac:dyDescent="0.2">
      <c r="A7">
        <v>199</v>
      </c>
      <c r="B7" t="s">
        <v>1819</v>
      </c>
      <c r="C7" t="s">
        <v>1819</v>
      </c>
      <c r="D7" t="s">
        <v>1820</v>
      </c>
    </row>
    <row r="8" spans="1:4" x14ac:dyDescent="0.2">
      <c r="A8">
        <v>43</v>
      </c>
      <c r="B8" t="s">
        <v>1821</v>
      </c>
      <c r="C8" t="s">
        <v>1821</v>
      </c>
      <c r="D8" t="s">
        <v>82</v>
      </c>
    </row>
    <row r="9" spans="1:4" x14ac:dyDescent="0.2">
      <c r="A9">
        <v>106</v>
      </c>
      <c r="B9" t="s">
        <v>1822</v>
      </c>
      <c r="C9" t="s">
        <v>1822</v>
      </c>
      <c r="D9" t="s">
        <v>1823</v>
      </c>
    </row>
    <row r="10" spans="1:4" x14ac:dyDescent="0.2">
      <c r="A10">
        <v>107</v>
      </c>
      <c r="B10" t="s">
        <v>1824</v>
      </c>
      <c r="C10" t="s">
        <v>1824</v>
      </c>
      <c r="D10" t="s">
        <v>1825</v>
      </c>
    </row>
    <row r="11" spans="1:4" x14ac:dyDescent="0.2">
      <c r="A11">
        <v>92</v>
      </c>
      <c r="B11" t="s">
        <v>1826</v>
      </c>
      <c r="C11" t="s">
        <v>1826</v>
      </c>
      <c r="D11" t="s">
        <v>86</v>
      </c>
    </row>
    <row r="12" spans="1:4" x14ac:dyDescent="0.2">
      <c r="A12">
        <v>160</v>
      </c>
      <c r="B12" t="s">
        <v>1827</v>
      </c>
      <c r="C12" t="s">
        <v>1827</v>
      </c>
      <c r="D12" t="s">
        <v>91</v>
      </c>
    </row>
    <row r="13" spans="1:4" x14ac:dyDescent="0.2">
      <c r="A13">
        <v>108</v>
      </c>
      <c r="B13" t="s">
        <v>1828</v>
      </c>
      <c r="C13" t="s">
        <v>1828</v>
      </c>
      <c r="D13" t="s">
        <v>1829</v>
      </c>
    </row>
    <row r="14" spans="1:4" x14ac:dyDescent="0.2">
      <c r="A14">
        <v>222</v>
      </c>
      <c r="B14" t="s">
        <v>1830</v>
      </c>
      <c r="C14" t="s">
        <v>1830</v>
      </c>
      <c r="D14" t="s">
        <v>1831</v>
      </c>
    </row>
    <row r="15" spans="1:4" x14ac:dyDescent="0.2">
      <c r="A15">
        <v>213</v>
      </c>
      <c r="B15" t="s">
        <v>1832</v>
      </c>
      <c r="C15" t="s">
        <v>1832</v>
      </c>
      <c r="D15" t="s">
        <v>1833</v>
      </c>
    </row>
    <row r="16" spans="1:4" x14ac:dyDescent="0.2">
      <c r="A16">
        <v>161</v>
      </c>
      <c r="B16" t="s">
        <v>1834</v>
      </c>
      <c r="C16" t="s">
        <v>1834</v>
      </c>
      <c r="D16" t="s">
        <v>97</v>
      </c>
    </row>
    <row r="17" spans="1:4" x14ac:dyDescent="0.2">
      <c r="A17">
        <v>109</v>
      </c>
      <c r="B17" t="s">
        <v>1835</v>
      </c>
      <c r="C17" t="s">
        <v>1835</v>
      </c>
      <c r="D17" t="s">
        <v>1836</v>
      </c>
    </row>
    <row r="18" spans="1:4" x14ac:dyDescent="0.2">
      <c r="A18">
        <v>162</v>
      </c>
      <c r="B18" t="s">
        <v>1837</v>
      </c>
      <c r="C18" t="s">
        <v>1837</v>
      </c>
      <c r="D18" t="s">
        <v>1838</v>
      </c>
    </row>
    <row r="19" spans="1:4" x14ac:dyDescent="0.2">
      <c r="A19">
        <v>152</v>
      </c>
      <c r="B19" t="s">
        <v>1839</v>
      </c>
      <c r="C19" t="s">
        <v>1840</v>
      </c>
      <c r="D19" t="s">
        <v>100</v>
      </c>
    </row>
    <row r="20" spans="1:4" x14ac:dyDescent="0.2">
      <c r="A20">
        <v>110</v>
      </c>
      <c r="B20" t="s">
        <v>1841</v>
      </c>
      <c r="C20" t="s">
        <v>1841</v>
      </c>
      <c r="D20" t="s">
        <v>1842</v>
      </c>
    </row>
    <row r="21" spans="1:4" x14ac:dyDescent="0.2">
      <c r="A21">
        <v>178</v>
      </c>
      <c r="B21" t="s">
        <v>1843</v>
      </c>
      <c r="C21" t="s">
        <v>1843</v>
      </c>
      <c r="D21" t="s">
        <v>108</v>
      </c>
    </row>
    <row r="22" spans="1:4" x14ac:dyDescent="0.2">
      <c r="A22">
        <v>214</v>
      </c>
      <c r="B22" t="s">
        <v>1844</v>
      </c>
      <c r="C22" t="s">
        <v>1845</v>
      </c>
      <c r="D22" t="s">
        <v>1846</v>
      </c>
    </row>
    <row r="23" spans="1:4" x14ac:dyDescent="0.2">
      <c r="A23">
        <v>80</v>
      </c>
      <c r="B23" t="s">
        <v>1845</v>
      </c>
      <c r="C23" t="s">
        <v>1847</v>
      </c>
      <c r="D23" t="s">
        <v>111</v>
      </c>
    </row>
    <row r="24" spans="1:4" x14ac:dyDescent="0.2">
      <c r="A24">
        <v>64</v>
      </c>
      <c r="B24" t="s">
        <v>1848</v>
      </c>
      <c r="C24" t="s">
        <v>1848</v>
      </c>
      <c r="D24" t="s">
        <v>114</v>
      </c>
    </row>
    <row r="25" spans="1:4" x14ac:dyDescent="0.2">
      <c r="A25">
        <v>88</v>
      </c>
      <c r="B25" t="s">
        <v>1849</v>
      </c>
      <c r="C25" t="s">
        <v>1849</v>
      </c>
      <c r="D25" t="s">
        <v>1850</v>
      </c>
    </row>
    <row r="26" spans="1:4" x14ac:dyDescent="0.2">
      <c r="A26">
        <v>153</v>
      </c>
      <c r="B26" t="s">
        <v>1851</v>
      </c>
      <c r="C26" t="s">
        <v>1851</v>
      </c>
      <c r="D26" t="s">
        <v>123</v>
      </c>
    </row>
    <row r="27" spans="1:4" x14ac:dyDescent="0.2">
      <c r="A27">
        <v>93</v>
      </c>
      <c r="B27" t="s">
        <v>1852</v>
      </c>
      <c r="C27" t="s">
        <v>1852</v>
      </c>
      <c r="D27" t="s">
        <v>124</v>
      </c>
    </row>
    <row r="28" spans="1:4" x14ac:dyDescent="0.2">
      <c r="A28">
        <v>200</v>
      </c>
      <c r="B28" t="s">
        <v>1853</v>
      </c>
      <c r="C28" t="s">
        <v>1853</v>
      </c>
      <c r="D28" t="s">
        <v>130</v>
      </c>
    </row>
    <row r="29" spans="1:4" x14ac:dyDescent="0.2">
      <c r="A29">
        <v>59</v>
      </c>
      <c r="B29" t="s">
        <v>1854</v>
      </c>
      <c r="C29" t="s">
        <v>1855</v>
      </c>
      <c r="D29" t="s">
        <v>132</v>
      </c>
    </row>
    <row r="30" spans="1:4" x14ac:dyDescent="0.2">
      <c r="A30">
        <v>94</v>
      </c>
      <c r="B30" t="s">
        <v>1856</v>
      </c>
      <c r="C30" t="s">
        <v>1856</v>
      </c>
      <c r="D30" t="s">
        <v>135</v>
      </c>
    </row>
    <row r="31" spans="1:4" x14ac:dyDescent="0.2">
      <c r="A31">
        <v>111</v>
      </c>
      <c r="B31" t="s">
        <v>1857</v>
      </c>
      <c r="C31" t="s">
        <v>1857</v>
      </c>
      <c r="D31" t="s">
        <v>1858</v>
      </c>
    </row>
    <row r="32" spans="1:4" x14ac:dyDescent="0.2">
      <c r="A32">
        <v>140</v>
      </c>
      <c r="B32" t="s">
        <v>1859</v>
      </c>
      <c r="C32" t="s">
        <v>1860</v>
      </c>
      <c r="D32" t="s">
        <v>1861</v>
      </c>
    </row>
    <row r="33" spans="1:4" x14ac:dyDescent="0.2">
      <c r="A33">
        <v>179</v>
      </c>
      <c r="B33" t="s">
        <v>1862</v>
      </c>
      <c r="C33" t="s">
        <v>1863</v>
      </c>
      <c r="D33" t="s">
        <v>140</v>
      </c>
    </row>
    <row r="34" spans="1:4" x14ac:dyDescent="0.2">
      <c r="A34">
        <v>65</v>
      </c>
      <c r="B34" t="s">
        <v>1864</v>
      </c>
      <c r="C34" t="s">
        <v>1865</v>
      </c>
      <c r="D34" t="s">
        <v>142</v>
      </c>
    </row>
    <row r="35" spans="1:4" x14ac:dyDescent="0.2">
      <c r="A35">
        <v>24</v>
      </c>
      <c r="B35" t="s">
        <v>1860</v>
      </c>
      <c r="C35" t="s">
        <v>1866</v>
      </c>
      <c r="D35" t="s">
        <v>150</v>
      </c>
    </row>
    <row r="36" spans="1:4" x14ac:dyDescent="0.2">
      <c r="A36">
        <v>141</v>
      </c>
      <c r="B36" t="s">
        <v>1867</v>
      </c>
      <c r="C36" t="s">
        <v>1868</v>
      </c>
      <c r="D36" t="s">
        <v>158</v>
      </c>
    </row>
    <row r="37" spans="1:4" x14ac:dyDescent="0.2">
      <c r="A37">
        <v>44</v>
      </c>
      <c r="B37" t="s">
        <v>1869</v>
      </c>
      <c r="C37" t="s">
        <v>1869</v>
      </c>
      <c r="D37" t="s">
        <v>163</v>
      </c>
    </row>
    <row r="38" spans="1:4" x14ac:dyDescent="0.2">
      <c r="A38">
        <v>89</v>
      </c>
      <c r="B38" t="s">
        <v>1870</v>
      </c>
      <c r="C38" t="s">
        <v>1870</v>
      </c>
      <c r="D38" t="s">
        <v>1871</v>
      </c>
    </row>
    <row r="39" spans="1:4" x14ac:dyDescent="0.2">
      <c r="A39">
        <v>66</v>
      </c>
      <c r="B39" t="s">
        <v>1872</v>
      </c>
      <c r="C39" t="s">
        <v>1873</v>
      </c>
      <c r="D39" t="s">
        <v>169</v>
      </c>
    </row>
    <row r="40" spans="1:4" x14ac:dyDescent="0.2">
      <c r="A40">
        <v>112</v>
      </c>
      <c r="B40" t="s">
        <v>1874</v>
      </c>
      <c r="C40" t="s">
        <v>1874</v>
      </c>
      <c r="D40" t="s">
        <v>1875</v>
      </c>
    </row>
    <row r="41" spans="1:4" x14ac:dyDescent="0.2">
      <c r="A41">
        <v>45</v>
      </c>
      <c r="B41" t="s">
        <v>1876</v>
      </c>
      <c r="C41" t="s">
        <v>1876</v>
      </c>
      <c r="D41" t="s">
        <v>172</v>
      </c>
    </row>
    <row r="42" spans="1:4" x14ac:dyDescent="0.2">
      <c r="A42">
        <v>46</v>
      </c>
      <c r="B42" t="s">
        <v>1877</v>
      </c>
      <c r="C42" t="s">
        <v>1877</v>
      </c>
      <c r="D42" t="s">
        <v>176</v>
      </c>
    </row>
    <row r="43" spans="1:4" x14ac:dyDescent="0.2">
      <c r="A43">
        <v>95</v>
      </c>
      <c r="B43" t="s">
        <v>1878</v>
      </c>
      <c r="C43" t="s">
        <v>1878</v>
      </c>
      <c r="D43" t="s">
        <v>183</v>
      </c>
    </row>
    <row r="44" spans="1:4" x14ac:dyDescent="0.2">
      <c r="A44">
        <v>135</v>
      </c>
      <c r="B44" t="s">
        <v>1879</v>
      </c>
      <c r="C44" t="s">
        <v>1879</v>
      </c>
      <c r="D44" t="s">
        <v>186</v>
      </c>
    </row>
    <row r="45" spans="1:4" x14ac:dyDescent="0.2">
      <c r="A45">
        <v>96</v>
      </c>
      <c r="B45" t="s">
        <v>1880</v>
      </c>
      <c r="C45" t="s">
        <v>1880</v>
      </c>
      <c r="D45" t="s">
        <v>189</v>
      </c>
    </row>
    <row r="46" spans="1:4" x14ac:dyDescent="0.2">
      <c r="A46">
        <v>25</v>
      </c>
      <c r="B46" t="s">
        <v>1881</v>
      </c>
      <c r="C46" t="s">
        <v>1881</v>
      </c>
      <c r="D46" t="s">
        <v>197</v>
      </c>
    </row>
    <row r="47" spans="1:4" x14ac:dyDescent="0.2">
      <c r="A47">
        <v>47</v>
      </c>
      <c r="B47" t="s">
        <v>1882</v>
      </c>
      <c r="C47" t="s">
        <v>1882</v>
      </c>
      <c r="D47" t="s">
        <v>202</v>
      </c>
    </row>
    <row r="48" spans="1:4" x14ac:dyDescent="0.2">
      <c r="A48">
        <v>48</v>
      </c>
      <c r="B48" t="s">
        <v>1883</v>
      </c>
      <c r="C48" t="s">
        <v>1884</v>
      </c>
      <c r="D48" t="s">
        <v>206</v>
      </c>
    </row>
    <row r="49" spans="1:4" x14ac:dyDescent="0.2">
      <c r="A49">
        <v>235</v>
      </c>
      <c r="B49" t="s">
        <v>1885</v>
      </c>
      <c r="C49" t="s">
        <v>1885</v>
      </c>
      <c r="D49" t="s">
        <v>1886</v>
      </c>
    </row>
    <row r="50" spans="1:4" x14ac:dyDescent="0.2">
      <c r="A50">
        <v>81</v>
      </c>
      <c r="B50" t="s">
        <v>1887</v>
      </c>
      <c r="C50" t="s">
        <v>1888</v>
      </c>
      <c r="D50" t="s">
        <v>213</v>
      </c>
    </row>
    <row r="51" spans="1:4" x14ac:dyDescent="0.2">
      <c r="A51">
        <v>67</v>
      </c>
      <c r="B51" t="s">
        <v>1889</v>
      </c>
      <c r="C51" t="s">
        <v>1889</v>
      </c>
      <c r="D51" t="s">
        <v>216</v>
      </c>
    </row>
    <row r="52" spans="1:4" x14ac:dyDescent="0.2">
      <c r="A52">
        <v>201</v>
      </c>
      <c r="B52" t="s">
        <v>1890</v>
      </c>
      <c r="C52" t="s">
        <v>1890</v>
      </c>
      <c r="D52" t="s">
        <v>220</v>
      </c>
    </row>
    <row r="53" spans="1:4" x14ac:dyDescent="0.2">
      <c r="A53">
        <v>113</v>
      </c>
      <c r="B53" t="s">
        <v>1891</v>
      </c>
      <c r="C53" t="s">
        <v>1891</v>
      </c>
      <c r="D53" t="s">
        <v>221</v>
      </c>
    </row>
    <row r="54" spans="1:4" x14ac:dyDescent="0.2">
      <c r="A54">
        <v>163</v>
      </c>
      <c r="B54" t="s">
        <v>1892</v>
      </c>
      <c r="C54" t="s">
        <v>1892</v>
      </c>
      <c r="D54" t="s">
        <v>1893</v>
      </c>
    </row>
    <row r="55" spans="1:4" x14ac:dyDescent="0.2">
      <c r="A55">
        <v>180</v>
      </c>
      <c r="B55" t="s">
        <v>1894</v>
      </c>
      <c r="C55" t="s">
        <v>1894</v>
      </c>
      <c r="D55" t="s">
        <v>1895</v>
      </c>
    </row>
    <row r="56" spans="1:4" x14ac:dyDescent="0.2">
      <c r="A56">
        <v>188</v>
      </c>
      <c r="B56" t="s">
        <v>1896</v>
      </c>
      <c r="C56" t="s">
        <v>1896</v>
      </c>
      <c r="D56" t="s">
        <v>1897</v>
      </c>
    </row>
    <row r="57" spans="1:4" x14ac:dyDescent="0.2">
      <c r="A57">
        <v>26</v>
      </c>
      <c r="B57" t="s">
        <v>1898</v>
      </c>
      <c r="C57" t="s">
        <v>1899</v>
      </c>
      <c r="D57" t="s">
        <v>223</v>
      </c>
    </row>
    <row r="58" spans="1:4" x14ac:dyDescent="0.2">
      <c r="A58">
        <v>114</v>
      </c>
      <c r="B58" t="s">
        <v>1900</v>
      </c>
      <c r="C58" t="s">
        <v>1900</v>
      </c>
      <c r="D58" t="s">
        <v>1901</v>
      </c>
    </row>
    <row r="59" spans="1:4" x14ac:dyDescent="0.2">
      <c r="A59">
        <v>115</v>
      </c>
      <c r="B59" t="s">
        <v>1902</v>
      </c>
      <c r="C59" t="s">
        <v>1903</v>
      </c>
      <c r="D59" t="s">
        <v>225</v>
      </c>
    </row>
    <row r="60" spans="1:4" x14ac:dyDescent="0.2">
      <c r="A60">
        <v>97</v>
      </c>
      <c r="B60" t="s">
        <v>1904</v>
      </c>
      <c r="C60" t="s">
        <v>1904</v>
      </c>
      <c r="D60" t="s">
        <v>229</v>
      </c>
    </row>
    <row r="61" spans="1:4" x14ac:dyDescent="0.2">
      <c r="A61">
        <v>53</v>
      </c>
      <c r="B61" t="s">
        <v>1905</v>
      </c>
      <c r="C61" t="s">
        <v>1905</v>
      </c>
      <c r="D61" t="s">
        <v>234</v>
      </c>
    </row>
    <row r="62" spans="1:4" x14ac:dyDescent="0.2">
      <c r="A62">
        <v>82</v>
      </c>
      <c r="B62" t="s">
        <v>1906</v>
      </c>
      <c r="C62" t="s">
        <v>1906</v>
      </c>
      <c r="D62" t="s">
        <v>239</v>
      </c>
    </row>
    <row r="63" spans="1:4" x14ac:dyDescent="0.2">
      <c r="A63">
        <v>49</v>
      </c>
      <c r="B63" t="s">
        <v>1907</v>
      </c>
      <c r="C63" t="s">
        <v>1907</v>
      </c>
      <c r="D63" t="s">
        <v>243</v>
      </c>
    </row>
    <row r="64" spans="1:4" x14ac:dyDescent="0.2">
      <c r="A64">
        <v>27</v>
      </c>
      <c r="B64" t="s">
        <v>1908</v>
      </c>
      <c r="C64" t="s">
        <v>1909</v>
      </c>
      <c r="D64" t="s">
        <v>248</v>
      </c>
    </row>
    <row r="65" spans="1:4" x14ac:dyDescent="0.2">
      <c r="A65">
        <v>189</v>
      </c>
      <c r="B65" t="s">
        <v>1910</v>
      </c>
      <c r="C65" t="s">
        <v>1910</v>
      </c>
      <c r="D65" t="s">
        <v>250</v>
      </c>
    </row>
    <row r="66" spans="1:4" x14ac:dyDescent="0.2">
      <c r="A66">
        <v>28</v>
      </c>
      <c r="B66" t="s">
        <v>1911</v>
      </c>
      <c r="C66" t="s">
        <v>1911</v>
      </c>
      <c r="D66" t="s">
        <v>253</v>
      </c>
    </row>
    <row r="67" spans="1:4" x14ac:dyDescent="0.2">
      <c r="A67">
        <v>209</v>
      </c>
      <c r="B67" t="s">
        <v>1912</v>
      </c>
      <c r="C67" t="s">
        <v>1913</v>
      </c>
      <c r="D67" t="s">
        <v>1914</v>
      </c>
    </row>
    <row r="68" spans="1:4" x14ac:dyDescent="0.2">
      <c r="A68">
        <v>190</v>
      </c>
      <c r="B68" t="s">
        <v>1915</v>
      </c>
      <c r="C68" t="s">
        <v>1915</v>
      </c>
      <c r="D68" t="s">
        <v>1916</v>
      </c>
    </row>
    <row r="69" spans="1:4" x14ac:dyDescent="0.2">
      <c r="A69">
        <v>98</v>
      </c>
      <c r="B69" t="s">
        <v>1917</v>
      </c>
      <c r="C69" t="s">
        <v>1917</v>
      </c>
      <c r="D69" t="s">
        <v>1918</v>
      </c>
    </row>
    <row r="70" spans="1:4" x14ac:dyDescent="0.2">
      <c r="A70">
        <v>224</v>
      </c>
      <c r="B70" t="s">
        <v>1919</v>
      </c>
      <c r="C70" t="s">
        <v>1919</v>
      </c>
      <c r="D70" t="s">
        <v>258</v>
      </c>
    </row>
    <row r="71" spans="1:4" x14ac:dyDescent="0.2">
      <c r="A71">
        <v>191</v>
      </c>
      <c r="B71" t="s">
        <v>1920</v>
      </c>
      <c r="C71" t="s">
        <v>1920</v>
      </c>
      <c r="D71" t="s">
        <v>1921</v>
      </c>
    </row>
    <row r="72" spans="1:4" x14ac:dyDescent="0.2">
      <c r="A72">
        <v>215</v>
      </c>
      <c r="B72" t="s">
        <v>1922</v>
      </c>
      <c r="C72" t="s">
        <v>1922</v>
      </c>
      <c r="D72" t="s">
        <v>1923</v>
      </c>
    </row>
    <row r="73" spans="1:4" x14ac:dyDescent="0.2">
      <c r="A73">
        <v>99</v>
      </c>
      <c r="B73" t="s">
        <v>1924</v>
      </c>
      <c r="C73" t="s">
        <v>1924</v>
      </c>
      <c r="D73" t="s">
        <v>1925</v>
      </c>
    </row>
    <row r="74" spans="1:4" x14ac:dyDescent="0.2">
      <c r="A74">
        <v>236</v>
      </c>
      <c r="B74" t="s">
        <v>1926</v>
      </c>
      <c r="C74" t="s">
        <v>1926</v>
      </c>
      <c r="D74" t="s">
        <v>1927</v>
      </c>
    </row>
    <row r="75" spans="1:4" x14ac:dyDescent="0.2">
      <c r="A75">
        <v>50</v>
      </c>
      <c r="B75" t="s">
        <v>1928</v>
      </c>
      <c r="C75" t="s">
        <v>1928</v>
      </c>
      <c r="D75" t="s">
        <v>261</v>
      </c>
    </row>
    <row r="76" spans="1:4" x14ac:dyDescent="0.2">
      <c r="A76">
        <v>68</v>
      </c>
      <c r="B76" t="s">
        <v>1929</v>
      </c>
      <c r="C76" t="s">
        <v>1929</v>
      </c>
      <c r="D76" t="s">
        <v>265</v>
      </c>
    </row>
    <row r="77" spans="1:4" x14ac:dyDescent="0.2">
      <c r="A77">
        <v>164</v>
      </c>
      <c r="B77" t="s">
        <v>1930</v>
      </c>
      <c r="C77" t="s">
        <v>1930</v>
      </c>
      <c r="D77" t="s">
        <v>273</v>
      </c>
    </row>
    <row r="78" spans="1:4" x14ac:dyDescent="0.2">
      <c r="A78">
        <v>216</v>
      </c>
      <c r="B78" t="s">
        <v>1931</v>
      </c>
      <c r="C78" t="s">
        <v>1931</v>
      </c>
      <c r="D78" t="s">
        <v>1932</v>
      </c>
    </row>
    <row r="79" spans="1:4" x14ac:dyDescent="0.2">
      <c r="A79">
        <v>69</v>
      </c>
      <c r="B79" t="s">
        <v>1933</v>
      </c>
      <c r="C79" t="s">
        <v>1934</v>
      </c>
      <c r="D79" t="s">
        <v>276</v>
      </c>
    </row>
    <row r="80" spans="1:4" x14ac:dyDescent="0.2">
      <c r="A80">
        <v>202</v>
      </c>
      <c r="B80" t="s">
        <v>1935</v>
      </c>
      <c r="C80" t="s">
        <v>1935</v>
      </c>
      <c r="D80" t="s">
        <v>1936</v>
      </c>
    </row>
    <row r="81" spans="1:4" x14ac:dyDescent="0.2">
      <c r="A81">
        <v>203</v>
      </c>
      <c r="B81" t="s">
        <v>1937</v>
      </c>
      <c r="C81" t="s">
        <v>1937</v>
      </c>
      <c r="D81" t="s">
        <v>1938</v>
      </c>
    </row>
    <row r="82" spans="1:4" x14ac:dyDescent="0.2">
      <c r="A82">
        <v>90</v>
      </c>
      <c r="B82" t="s">
        <v>1939</v>
      </c>
      <c r="C82" t="s">
        <v>1939</v>
      </c>
      <c r="D82" t="s">
        <v>1940</v>
      </c>
    </row>
    <row r="83" spans="1:4" x14ac:dyDescent="0.2">
      <c r="A83">
        <v>116</v>
      </c>
      <c r="B83" t="s">
        <v>1941</v>
      </c>
      <c r="C83" t="s">
        <v>1941</v>
      </c>
      <c r="D83" t="s">
        <v>1942</v>
      </c>
    </row>
    <row r="84" spans="1:4" x14ac:dyDescent="0.2">
      <c r="A84">
        <v>117</v>
      </c>
      <c r="B84" t="s">
        <v>1943</v>
      </c>
      <c r="C84" t="s">
        <v>1943</v>
      </c>
      <c r="D84" t="s">
        <v>1944</v>
      </c>
    </row>
    <row r="85" spans="1:4" x14ac:dyDescent="0.2">
      <c r="A85">
        <v>12</v>
      </c>
      <c r="B85" t="s">
        <v>1945</v>
      </c>
      <c r="C85" t="s">
        <v>1945</v>
      </c>
      <c r="D85" t="s">
        <v>1946</v>
      </c>
    </row>
    <row r="86" spans="1:4" x14ac:dyDescent="0.2">
      <c r="A86">
        <v>83</v>
      </c>
      <c r="B86" t="s">
        <v>1947</v>
      </c>
      <c r="C86" t="s">
        <v>1948</v>
      </c>
      <c r="D86" t="s">
        <v>283</v>
      </c>
    </row>
    <row r="87" spans="1:4" x14ac:dyDescent="0.2">
      <c r="A87">
        <v>6</v>
      </c>
      <c r="B87" t="s">
        <v>1949</v>
      </c>
      <c r="C87" t="s">
        <v>1950</v>
      </c>
      <c r="D87" t="s">
        <v>1951</v>
      </c>
    </row>
    <row r="88" spans="1:4" x14ac:dyDescent="0.2">
      <c r="A88">
        <v>70</v>
      </c>
      <c r="B88" t="s">
        <v>1952</v>
      </c>
      <c r="C88" t="s">
        <v>1952</v>
      </c>
      <c r="D88" t="s">
        <v>287</v>
      </c>
    </row>
    <row r="89" spans="1:4" x14ac:dyDescent="0.2">
      <c r="A89">
        <v>71</v>
      </c>
      <c r="B89" t="s">
        <v>1953</v>
      </c>
      <c r="C89" t="s">
        <v>1953</v>
      </c>
      <c r="D89" t="s">
        <v>288</v>
      </c>
    </row>
    <row r="90" spans="1:4" x14ac:dyDescent="0.2">
      <c r="A90">
        <v>100</v>
      </c>
      <c r="B90" t="s">
        <v>1954</v>
      </c>
      <c r="C90" t="s">
        <v>1955</v>
      </c>
      <c r="D90" t="s">
        <v>292</v>
      </c>
    </row>
    <row r="91" spans="1:4" x14ac:dyDescent="0.2">
      <c r="A91">
        <v>118</v>
      </c>
      <c r="B91" t="s">
        <v>1956</v>
      </c>
      <c r="C91" t="s">
        <v>1956</v>
      </c>
      <c r="D91" t="s">
        <v>295</v>
      </c>
    </row>
    <row r="92" spans="1:4" x14ac:dyDescent="0.2">
      <c r="A92">
        <v>204</v>
      </c>
      <c r="B92" t="s">
        <v>1957</v>
      </c>
      <c r="C92" t="s">
        <v>1957</v>
      </c>
      <c r="D92" t="s">
        <v>1958</v>
      </c>
    </row>
    <row r="93" spans="1:4" x14ac:dyDescent="0.2">
      <c r="A93">
        <v>84</v>
      </c>
      <c r="B93" t="s">
        <v>1959</v>
      </c>
      <c r="C93" t="s">
        <v>1959</v>
      </c>
      <c r="D93" t="s">
        <v>300</v>
      </c>
    </row>
    <row r="94" spans="1:4" x14ac:dyDescent="0.2">
      <c r="A94">
        <v>3</v>
      </c>
      <c r="B94" t="s">
        <v>1960</v>
      </c>
      <c r="C94" t="s">
        <v>1960</v>
      </c>
      <c r="D94" t="s">
        <v>1961</v>
      </c>
    </row>
    <row r="95" spans="1:4" x14ac:dyDescent="0.2">
      <c r="A95">
        <v>181</v>
      </c>
      <c r="B95" t="s">
        <v>1962</v>
      </c>
      <c r="C95" t="s">
        <v>1962</v>
      </c>
      <c r="D95" t="s">
        <v>1963</v>
      </c>
    </row>
    <row r="96" spans="1:4" x14ac:dyDescent="0.2">
      <c r="A96">
        <v>192</v>
      </c>
      <c r="B96" t="s">
        <v>1964</v>
      </c>
      <c r="C96" t="s">
        <v>1964</v>
      </c>
      <c r="D96" t="s">
        <v>1965</v>
      </c>
    </row>
    <row r="97" spans="1:4" x14ac:dyDescent="0.2">
      <c r="A97">
        <v>154</v>
      </c>
      <c r="B97" t="s">
        <v>1966</v>
      </c>
      <c r="C97" t="s">
        <v>1967</v>
      </c>
      <c r="D97" t="s">
        <v>305</v>
      </c>
    </row>
    <row r="98" spans="1:4" x14ac:dyDescent="0.2">
      <c r="A98">
        <v>142</v>
      </c>
      <c r="B98" t="s">
        <v>1967</v>
      </c>
      <c r="C98" t="s">
        <v>1968</v>
      </c>
      <c r="D98" t="s">
        <v>323</v>
      </c>
    </row>
    <row r="99" spans="1:4" x14ac:dyDescent="0.2">
      <c r="A99">
        <v>155</v>
      </c>
      <c r="B99" t="s">
        <v>1969</v>
      </c>
      <c r="C99" t="s">
        <v>1969</v>
      </c>
      <c r="D99" t="s">
        <v>330</v>
      </c>
    </row>
    <row r="100" spans="1:4" x14ac:dyDescent="0.2">
      <c r="A100">
        <v>165</v>
      </c>
      <c r="B100" t="s">
        <v>1970</v>
      </c>
      <c r="C100" t="s">
        <v>1970</v>
      </c>
      <c r="D100" t="s">
        <v>331</v>
      </c>
    </row>
    <row r="101" spans="1:4" x14ac:dyDescent="0.2">
      <c r="A101">
        <v>193</v>
      </c>
      <c r="B101" t="s">
        <v>1971</v>
      </c>
      <c r="C101" t="s">
        <v>1971</v>
      </c>
      <c r="D101" t="s">
        <v>1972</v>
      </c>
    </row>
    <row r="102" spans="1:4" x14ac:dyDescent="0.2">
      <c r="A102">
        <v>7</v>
      </c>
      <c r="B102" t="s">
        <v>889</v>
      </c>
      <c r="C102" t="s">
        <v>1950</v>
      </c>
      <c r="D102" t="s">
        <v>1973</v>
      </c>
    </row>
    <row r="103" spans="1:4" x14ac:dyDescent="0.2">
      <c r="A103">
        <v>166</v>
      </c>
      <c r="B103" t="s">
        <v>1974</v>
      </c>
      <c r="C103" t="s">
        <v>1974</v>
      </c>
      <c r="D103" t="s">
        <v>1975</v>
      </c>
    </row>
    <row r="104" spans="1:4" x14ac:dyDescent="0.2">
      <c r="A104">
        <v>205</v>
      </c>
      <c r="B104" t="s">
        <v>1976</v>
      </c>
      <c r="C104" t="s">
        <v>1976</v>
      </c>
      <c r="D104" t="s">
        <v>1977</v>
      </c>
    </row>
    <row r="105" spans="1:4" x14ac:dyDescent="0.2">
      <c r="A105">
        <v>119</v>
      </c>
      <c r="B105" t="s">
        <v>1978</v>
      </c>
      <c r="C105" t="s">
        <v>1978</v>
      </c>
      <c r="D105" t="s">
        <v>333</v>
      </c>
    </row>
    <row r="106" spans="1:4" x14ac:dyDescent="0.2">
      <c r="A106">
        <v>138</v>
      </c>
      <c r="B106" t="s">
        <v>1979</v>
      </c>
      <c r="C106" t="s">
        <v>1979</v>
      </c>
      <c r="D106" t="s">
        <v>1980</v>
      </c>
    </row>
    <row r="107" spans="1:4" x14ac:dyDescent="0.2">
      <c r="A107">
        <v>8</v>
      </c>
      <c r="B107" t="s">
        <v>1981</v>
      </c>
      <c r="C107" t="s">
        <v>1950</v>
      </c>
      <c r="D107" t="s">
        <v>1982</v>
      </c>
    </row>
    <row r="108" spans="1:4" x14ac:dyDescent="0.2">
      <c r="A108">
        <v>167</v>
      </c>
      <c r="B108" t="s">
        <v>1983</v>
      </c>
      <c r="C108" t="s">
        <v>1983</v>
      </c>
      <c r="D108" t="s">
        <v>335</v>
      </c>
    </row>
    <row r="109" spans="1:4" x14ac:dyDescent="0.2">
      <c r="A109">
        <v>130</v>
      </c>
      <c r="B109" t="s">
        <v>1984</v>
      </c>
      <c r="C109" t="s">
        <v>1984</v>
      </c>
      <c r="D109" t="s">
        <v>336</v>
      </c>
    </row>
    <row r="110" spans="1:4" x14ac:dyDescent="0.2">
      <c r="A110">
        <v>29</v>
      </c>
      <c r="B110" t="s">
        <v>1985</v>
      </c>
      <c r="C110" t="s">
        <v>1985</v>
      </c>
      <c r="D110" t="s">
        <v>337</v>
      </c>
    </row>
    <row r="111" spans="1:4" x14ac:dyDescent="0.2">
      <c r="A111">
        <v>229</v>
      </c>
      <c r="B111" t="s">
        <v>1986</v>
      </c>
      <c r="C111" t="s">
        <v>1986</v>
      </c>
      <c r="D111" t="s">
        <v>1987</v>
      </c>
    </row>
    <row r="112" spans="1:4" x14ac:dyDescent="0.2">
      <c r="A112">
        <v>136</v>
      </c>
      <c r="B112" t="s">
        <v>1988</v>
      </c>
      <c r="C112" t="s">
        <v>1988</v>
      </c>
      <c r="D112" t="s">
        <v>340</v>
      </c>
    </row>
    <row r="113" spans="1:4" x14ac:dyDescent="0.2">
      <c r="A113">
        <v>137</v>
      </c>
      <c r="B113" t="s">
        <v>1989</v>
      </c>
      <c r="C113" t="s">
        <v>1989</v>
      </c>
      <c r="D113" t="s">
        <v>1990</v>
      </c>
    </row>
    <row r="114" spans="1:4" x14ac:dyDescent="0.2">
      <c r="A114">
        <v>243</v>
      </c>
      <c r="B114" t="s">
        <v>1991</v>
      </c>
      <c r="C114" t="s">
        <v>1992</v>
      </c>
      <c r="D114" t="s">
        <v>341</v>
      </c>
    </row>
    <row r="115" spans="1:4" x14ac:dyDescent="0.2">
      <c r="A115">
        <v>168</v>
      </c>
      <c r="B115" t="s">
        <v>1993</v>
      </c>
      <c r="C115" t="s">
        <v>1993</v>
      </c>
      <c r="D115" t="s">
        <v>1994</v>
      </c>
    </row>
    <row r="116" spans="1:4" x14ac:dyDescent="0.2">
      <c r="A116">
        <v>131</v>
      </c>
      <c r="B116" t="s">
        <v>1995</v>
      </c>
      <c r="C116" t="s">
        <v>1995</v>
      </c>
      <c r="D116" t="s">
        <v>343</v>
      </c>
    </row>
    <row r="117" spans="1:4" x14ac:dyDescent="0.2">
      <c r="A117">
        <v>143</v>
      </c>
      <c r="B117" t="s">
        <v>1996</v>
      </c>
      <c r="C117" t="s">
        <v>1996</v>
      </c>
      <c r="D117" t="s">
        <v>349</v>
      </c>
    </row>
    <row r="118" spans="1:4" x14ac:dyDescent="0.2">
      <c r="A118">
        <v>194</v>
      </c>
      <c r="B118" t="s">
        <v>1997</v>
      </c>
      <c r="C118" t="s">
        <v>1997</v>
      </c>
      <c r="D118" t="s">
        <v>1998</v>
      </c>
    </row>
    <row r="119" spans="1:4" x14ac:dyDescent="0.2">
      <c r="A119">
        <v>169</v>
      </c>
      <c r="B119" t="s">
        <v>1999</v>
      </c>
      <c r="C119" t="s">
        <v>1999</v>
      </c>
      <c r="D119" t="s">
        <v>2000</v>
      </c>
    </row>
    <row r="120" spans="1:4" x14ac:dyDescent="0.2">
      <c r="A120">
        <v>60</v>
      </c>
      <c r="B120" t="s">
        <v>2001</v>
      </c>
      <c r="C120" t="s">
        <v>2001</v>
      </c>
      <c r="D120" t="s">
        <v>350</v>
      </c>
    </row>
    <row r="121" spans="1:4" x14ac:dyDescent="0.2">
      <c r="A121">
        <v>72</v>
      </c>
      <c r="B121" t="s">
        <v>2002</v>
      </c>
      <c r="C121" t="s">
        <v>2002</v>
      </c>
      <c r="D121" t="s">
        <v>352</v>
      </c>
    </row>
    <row r="122" spans="1:4" x14ac:dyDescent="0.2">
      <c r="A122">
        <v>54</v>
      </c>
      <c r="B122" t="s">
        <v>2003</v>
      </c>
      <c r="C122" t="s">
        <v>2003</v>
      </c>
      <c r="D122" t="s">
        <v>2004</v>
      </c>
    </row>
    <row r="123" spans="1:4" x14ac:dyDescent="0.2">
      <c r="A123">
        <v>217</v>
      </c>
      <c r="B123" t="s">
        <v>2005</v>
      </c>
      <c r="C123" t="s">
        <v>2005</v>
      </c>
      <c r="D123" t="s">
        <v>2006</v>
      </c>
    </row>
    <row r="124" spans="1:4" x14ac:dyDescent="0.2">
      <c r="A124">
        <v>195</v>
      </c>
      <c r="B124" t="s">
        <v>2007</v>
      </c>
      <c r="C124" t="s">
        <v>2007</v>
      </c>
      <c r="D124" t="s">
        <v>1321</v>
      </c>
    </row>
    <row r="125" spans="1:4" x14ac:dyDescent="0.2">
      <c r="A125">
        <v>218</v>
      </c>
      <c r="B125" t="s">
        <v>2008</v>
      </c>
      <c r="C125" t="s">
        <v>2008</v>
      </c>
      <c r="D125" t="s">
        <v>2009</v>
      </c>
    </row>
    <row r="126" spans="1:4" x14ac:dyDescent="0.2">
      <c r="A126">
        <v>4</v>
      </c>
      <c r="B126" t="s">
        <v>2010</v>
      </c>
      <c r="C126" t="s">
        <v>1002</v>
      </c>
      <c r="D126" t="s">
        <v>2011</v>
      </c>
    </row>
    <row r="127" spans="1:4" x14ac:dyDescent="0.2">
      <c r="A127">
        <v>212</v>
      </c>
      <c r="B127" t="s">
        <v>2012</v>
      </c>
      <c r="C127" t="s">
        <v>2012</v>
      </c>
      <c r="D127" t="s">
        <v>357</v>
      </c>
    </row>
    <row r="128" spans="1:4" x14ac:dyDescent="0.2">
      <c r="A128">
        <v>30</v>
      </c>
      <c r="B128" t="s">
        <v>2013</v>
      </c>
      <c r="C128" t="s">
        <v>2013</v>
      </c>
      <c r="D128" t="s">
        <v>358</v>
      </c>
    </row>
    <row r="129" spans="1:4" x14ac:dyDescent="0.2">
      <c r="A129">
        <v>31</v>
      </c>
      <c r="B129" t="s">
        <v>2014</v>
      </c>
      <c r="C129" t="s">
        <v>2015</v>
      </c>
      <c r="D129" t="s">
        <v>364</v>
      </c>
    </row>
    <row r="130" spans="1:4" x14ac:dyDescent="0.2">
      <c r="A130">
        <v>144</v>
      </c>
      <c r="B130" t="s">
        <v>2016</v>
      </c>
      <c r="C130" t="s">
        <v>2016</v>
      </c>
      <c r="D130" t="s">
        <v>1000</v>
      </c>
    </row>
    <row r="131" spans="1:4" x14ac:dyDescent="0.2">
      <c r="A131">
        <v>156</v>
      </c>
      <c r="B131" t="s">
        <v>2017</v>
      </c>
      <c r="C131" t="s">
        <v>2017</v>
      </c>
      <c r="D131" t="s">
        <v>365</v>
      </c>
    </row>
    <row r="132" spans="1:4" x14ac:dyDescent="0.2">
      <c r="A132">
        <v>73</v>
      </c>
      <c r="B132" t="s">
        <v>2018</v>
      </c>
      <c r="C132" t="s">
        <v>2019</v>
      </c>
      <c r="D132" t="s">
        <v>367</v>
      </c>
    </row>
    <row r="133" spans="1:4" x14ac:dyDescent="0.2">
      <c r="A133">
        <v>206</v>
      </c>
      <c r="B133" t="s">
        <v>2020</v>
      </c>
      <c r="C133" t="s">
        <v>2020</v>
      </c>
      <c r="D133" t="s">
        <v>2021</v>
      </c>
    </row>
    <row r="134" spans="1:4" x14ac:dyDescent="0.2">
      <c r="A134">
        <v>230</v>
      </c>
      <c r="B134" t="s">
        <v>2022</v>
      </c>
      <c r="C134" t="s">
        <v>2022</v>
      </c>
      <c r="D134" t="s">
        <v>2023</v>
      </c>
    </row>
    <row r="135" spans="1:4" x14ac:dyDescent="0.2">
      <c r="A135">
        <v>120</v>
      </c>
      <c r="B135" t="s">
        <v>2024</v>
      </c>
      <c r="C135" t="s">
        <v>2024</v>
      </c>
      <c r="D135" t="s">
        <v>2025</v>
      </c>
    </row>
    <row r="136" spans="1:4" x14ac:dyDescent="0.2">
      <c r="A136">
        <v>74</v>
      </c>
      <c r="B136" t="s">
        <v>2026</v>
      </c>
      <c r="C136" t="s">
        <v>2026</v>
      </c>
      <c r="D136" t="s">
        <v>370</v>
      </c>
    </row>
    <row r="137" spans="1:4" x14ac:dyDescent="0.2">
      <c r="A137">
        <v>32</v>
      </c>
      <c r="B137" t="s">
        <v>2027</v>
      </c>
      <c r="C137" t="s">
        <v>2028</v>
      </c>
      <c r="D137" t="s">
        <v>373</v>
      </c>
    </row>
    <row r="138" spans="1:4" x14ac:dyDescent="0.2">
      <c r="A138">
        <v>33</v>
      </c>
      <c r="B138" t="s">
        <v>2029</v>
      </c>
      <c r="C138" t="s">
        <v>2029</v>
      </c>
      <c r="D138" t="s">
        <v>2030</v>
      </c>
    </row>
    <row r="139" spans="1:4" x14ac:dyDescent="0.2">
      <c r="A139">
        <v>85</v>
      </c>
      <c r="B139" t="s">
        <v>2031</v>
      </c>
      <c r="C139" t="s">
        <v>2031</v>
      </c>
      <c r="D139" t="s">
        <v>375</v>
      </c>
    </row>
    <row r="140" spans="1:4" x14ac:dyDescent="0.2">
      <c r="A140">
        <v>231</v>
      </c>
      <c r="B140" t="s">
        <v>2032</v>
      </c>
      <c r="C140" t="s">
        <v>2032</v>
      </c>
      <c r="D140" t="s">
        <v>2033</v>
      </c>
    </row>
    <row r="141" spans="1:4" x14ac:dyDescent="0.2">
      <c r="A141">
        <v>183</v>
      </c>
      <c r="B141" t="s">
        <v>2034</v>
      </c>
      <c r="C141" t="s">
        <v>895</v>
      </c>
      <c r="D141" t="s">
        <v>376</v>
      </c>
    </row>
    <row r="142" spans="1:4" x14ac:dyDescent="0.2">
      <c r="A142">
        <v>219</v>
      </c>
      <c r="B142" t="s">
        <v>2035</v>
      </c>
      <c r="C142" t="s">
        <v>2035</v>
      </c>
      <c r="D142" t="s">
        <v>2036</v>
      </c>
    </row>
    <row r="143" spans="1:4" x14ac:dyDescent="0.2">
      <c r="A143">
        <v>139</v>
      </c>
      <c r="B143" t="s">
        <v>2037</v>
      </c>
      <c r="C143" t="s">
        <v>2038</v>
      </c>
      <c r="D143" t="s">
        <v>378</v>
      </c>
    </row>
    <row r="144" spans="1:4" x14ac:dyDescent="0.2">
      <c r="A144">
        <v>246</v>
      </c>
      <c r="B144" t="s">
        <v>2039</v>
      </c>
      <c r="C144" t="s">
        <v>2040</v>
      </c>
      <c r="D144" t="s">
        <v>380</v>
      </c>
    </row>
    <row r="145" spans="1:4" x14ac:dyDescent="0.2">
      <c r="A145">
        <v>121</v>
      </c>
      <c r="B145" t="s">
        <v>2041</v>
      </c>
      <c r="C145" t="s">
        <v>2041</v>
      </c>
      <c r="D145" t="s">
        <v>2042</v>
      </c>
    </row>
    <row r="146" spans="1:4" x14ac:dyDescent="0.2">
      <c r="A146">
        <v>55</v>
      </c>
      <c r="B146" t="s">
        <v>2043</v>
      </c>
      <c r="C146" t="s">
        <v>2044</v>
      </c>
      <c r="D146" t="s">
        <v>382</v>
      </c>
    </row>
    <row r="147" spans="1:4" x14ac:dyDescent="0.2">
      <c r="A147">
        <v>34</v>
      </c>
      <c r="B147" t="s">
        <v>2045</v>
      </c>
      <c r="C147" t="s">
        <v>2045</v>
      </c>
      <c r="D147" t="s">
        <v>384</v>
      </c>
    </row>
    <row r="148" spans="1:4" x14ac:dyDescent="0.2">
      <c r="A148">
        <v>145</v>
      </c>
      <c r="B148" t="s">
        <v>2046</v>
      </c>
      <c r="C148" t="s">
        <v>2047</v>
      </c>
      <c r="D148" t="s">
        <v>399</v>
      </c>
    </row>
    <row r="149" spans="1:4" x14ac:dyDescent="0.2">
      <c r="A149">
        <v>61</v>
      </c>
      <c r="B149" t="s">
        <v>2048</v>
      </c>
      <c r="C149" t="s">
        <v>2049</v>
      </c>
      <c r="D149" t="s">
        <v>401</v>
      </c>
    </row>
    <row r="150" spans="1:4" x14ac:dyDescent="0.2">
      <c r="A150">
        <v>232</v>
      </c>
      <c r="B150" t="s">
        <v>2050</v>
      </c>
      <c r="C150" t="s">
        <v>2050</v>
      </c>
      <c r="D150" t="s">
        <v>2051</v>
      </c>
    </row>
    <row r="151" spans="1:4" x14ac:dyDescent="0.2">
      <c r="A151">
        <v>157</v>
      </c>
      <c r="B151" t="s">
        <v>2052</v>
      </c>
      <c r="C151" t="s">
        <v>2053</v>
      </c>
      <c r="D151" t="s">
        <v>403</v>
      </c>
    </row>
    <row r="152" spans="1:4" x14ac:dyDescent="0.2">
      <c r="A152">
        <v>220</v>
      </c>
      <c r="B152" t="s">
        <v>2054</v>
      </c>
      <c r="C152" t="s">
        <v>2054</v>
      </c>
      <c r="D152" t="s">
        <v>2055</v>
      </c>
    </row>
    <row r="153" spans="1:4" x14ac:dyDescent="0.2">
      <c r="A153">
        <v>122</v>
      </c>
      <c r="B153" t="s">
        <v>2056</v>
      </c>
      <c r="C153" t="s">
        <v>2056</v>
      </c>
      <c r="D153" t="s">
        <v>2057</v>
      </c>
    </row>
    <row r="154" spans="1:4" x14ac:dyDescent="0.2">
      <c r="A154">
        <v>225</v>
      </c>
      <c r="B154" t="s">
        <v>2058</v>
      </c>
      <c r="C154" t="s">
        <v>2058</v>
      </c>
      <c r="D154" t="s">
        <v>2059</v>
      </c>
    </row>
    <row r="155" spans="1:4" x14ac:dyDescent="0.2">
      <c r="A155">
        <v>223</v>
      </c>
      <c r="B155" t="s">
        <v>2060</v>
      </c>
      <c r="C155" t="s">
        <v>2060</v>
      </c>
      <c r="D155" t="s">
        <v>2061</v>
      </c>
    </row>
    <row r="156" spans="1:4" x14ac:dyDescent="0.2">
      <c r="A156">
        <v>86</v>
      </c>
      <c r="B156" t="s">
        <v>2062</v>
      </c>
      <c r="C156" t="s">
        <v>2062</v>
      </c>
      <c r="D156" t="s">
        <v>407</v>
      </c>
    </row>
    <row r="157" spans="1:4" x14ac:dyDescent="0.2">
      <c r="A157">
        <v>75</v>
      </c>
      <c r="B157" t="s">
        <v>2063</v>
      </c>
      <c r="C157" t="s">
        <v>2064</v>
      </c>
      <c r="D157" t="s">
        <v>408</v>
      </c>
    </row>
    <row r="158" spans="1:4" x14ac:dyDescent="0.2">
      <c r="A158">
        <v>76</v>
      </c>
      <c r="B158" t="s">
        <v>2065</v>
      </c>
      <c r="C158" t="s">
        <v>2065</v>
      </c>
      <c r="D158" t="s">
        <v>410</v>
      </c>
    </row>
    <row r="159" spans="1:4" x14ac:dyDescent="0.2">
      <c r="A159">
        <v>237</v>
      </c>
      <c r="B159" t="s">
        <v>2066</v>
      </c>
      <c r="C159" t="s">
        <v>2066</v>
      </c>
      <c r="D159" t="s">
        <v>2067</v>
      </c>
    </row>
    <row r="160" spans="1:4" x14ac:dyDescent="0.2">
      <c r="A160">
        <v>11</v>
      </c>
      <c r="B160" t="s">
        <v>2068</v>
      </c>
      <c r="C160" t="s">
        <v>2068</v>
      </c>
      <c r="D160" t="s">
        <v>2069</v>
      </c>
    </row>
    <row r="161" spans="1:4" x14ac:dyDescent="0.2">
      <c r="A161">
        <v>13</v>
      </c>
      <c r="B161" t="s">
        <v>2070</v>
      </c>
      <c r="C161" t="s">
        <v>2070</v>
      </c>
      <c r="D161" t="s">
        <v>2071</v>
      </c>
    </row>
    <row r="162" spans="1:4" x14ac:dyDescent="0.2">
      <c r="A162">
        <v>9</v>
      </c>
      <c r="B162" t="s">
        <v>2072</v>
      </c>
      <c r="C162" t="s">
        <v>2072</v>
      </c>
      <c r="D162" t="s">
        <v>2073</v>
      </c>
    </row>
    <row r="163" spans="1:4" x14ac:dyDescent="0.2">
      <c r="A163">
        <v>171</v>
      </c>
      <c r="B163" t="s">
        <v>2074</v>
      </c>
      <c r="C163" t="s">
        <v>2074</v>
      </c>
      <c r="D163" t="s">
        <v>2075</v>
      </c>
    </row>
    <row r="164" spans="1:4" x14ac:dyDescent="0.2">
      <c r="A164">
        <v>158</v>
      </c>
      <c r="B164" t="s">
        <v>2076</v>
      </c>
      <c r="C164" t="s">
        <v>2077</v>
      </c>
      <c r="D164" t="s">
        <v>416</v>
      </c>
    </row>
    <row r="165" spans="1:4" x14ac:dyDescent="0.2">
      <c r="A165">
        <v>233</v>
      </c>
      <c r="B165" t="s">
        <v>2078</v>
      </c>
      <c r="C165" t="s">
        <v>2078</v>
      </c>
      <c r="D165" t="s">
        <v>2079</v>
      </c>
    </row>
    <row r="166" spans="1:4" x14ac:dyDescent="0.2">
      <c r="A166">
        <v>170</v>
      </c>
      <c r="B166" t="s">
        <v>2080</v>
      </c>
      <c r="C166" t="s">
        <v>2080</v>
      </c>
      <c r="D166" t="s">
        <v>2081</v>
      </c>
    </row>
    <row r="167" spans="1:4" x14ac:dyDescent="0.2">
      <c r="A167">
        <v>87</v>
      </c>
      <c r="B167" t="s">
        <v>2082</v>
      </c>
      <c r="C167" t="s">
        <v>2082</v>
      </c>
      <c r="D167" t="s">
        <v>420</v>
      </c>
    </row>
    <row r="168" spans="1:4" x14ac:dyDescent="0.2">
      <c r="A168">
        <v>226</v>
      </c>
      <c r="B168" t="s">
        <v>2083</v>
      </c>
      <c r="C168" t="s">
        <v>2083</v>
      </c>
      <c r="D168" t="s">
        <v>422</v>
      </c>
    </row>
    <row r="169" spans="1:4" x14ac:dyDescent="0.2">
      <c r="A169">
        <v>101</v>
      </c>
      <c r="B169" t="s">
        <v>2084</v>
      </c>
      <c r="C169" t="s">
        <v>2084</v>
      </c>
      <c r="D169" t="s">
        <v>424</v>
      </c>
    </row>
    <row r="170" spans="1:4" x14ac:dyDescent="0.2">
      <c r="A170">
        <v>102</v>
      </c>
      <c r="B170" t="s">
        <v>2085</v>
      </c>
      <c r="C170" t="s">
        <v>2085</v>
      </c>
      <c r="D170" t="s">
        <v>426</v>
      </c>
    </row>
    <row r="171" spans="1:4" x14ac:dyDescent="0.2">
      <c r="A171">
        <v>146</v>
      </c>
      <c r="B171" t="s">
        <v>2086</v>
      </c>
      <c r="C171" t="s">
        <v>2086</v>
      </c>
      <c r="D171" t="s">
        <v>431</v>
      </c>
    </row>
    <row r="172" spans="1:4" x14ac:dyDescent="0.2">
      <c r="A172">
        <v>14</v>
      </c>
      <c r="B172" t="s">
        <v>2087</v>
      </c>
      <c r="C172" t="s">
        <v>2087</v>
      </c>
      <c r="D172" t="s">
        <v>2088</v>
      </c>
    </row>
    <row r="173" spans="1:4" x14ac:dyDescent="0.2">
      <c r="A173">
        <v>182</v>
      </c>
      <c r="B173" t="s">
        <v>2089</v>
      </c>
      <c r="C173" t="s">
        <v>2089</v>
      </c>
      <c r="D173" t="s">
        <v>1267</v>
      </c>
    </row>
    <row r="174" spans="1:4" x14ac:dyDescent="0.2">
      <c r="A174">
        <v>207</v>
      </c>
      <c r="B174" t="s">
        <v>2090</v>
      </c>
      <c r="C174" t="s">
        <v>2090</v>
      </c>
      <c r="D174" t="s">
        <v>2091</v>
      </c>
    </row>
    <row r="175" spans="1:4" x14ac:dyDescent="0.2">
      <c r="A175">
        <v>123</v>
      </c>
      <c r="B175" t="s">
        <v>2092</v>
      </c>
      <c r="C175" t="s">
        <v>2092</v>
      </c>
      <c r="D175" t="s">
        <v>2093</v>
      </c>
    </row>
    <row r="176" spans="1:4" x14ac:dyDescent="0.2">
      <c r="A176">
        <v>172</v>
      </c>
      <c r="B176" t="s">
        <v>2094</v>
      </c>
      <c r="C176" t="s">
        <v>2094</v>
      </c>
      <c r="D176" t="s">
        <v>2095</v>
      </c>
    </row>
    <row r="177" spans="1:4" x14ac:dyDescent="0.2">
      <c r="A177">
        <v>35</v>
      </c>
      <c r="B177" t="s">
        <v>2096</v>
      </c>
      <c r="C177" t="s">
        <v>2096</v>
      </c>
      <c r="D177" t="s">
        <v>2097</v>
      </c>
    </row>
    <row r="178" spans="1:4" x14ac:dyDescent="0.2">
      <c r="A178">
        <v>184</v>
      </c>
      <c r="B178" t="s">
        <v>2098</v>
      </c>
      <c r="C178" t="s">
        <v>2099</v>
      </c>
      <c r="D178" t="s">
        <v>433</v>
      </c>
    </row>
    <row r="179" spans="1:4" x14ac:dyDescent="0.2">
      <c r="A179">
        <v>185</v>
      </c>
      <c r="B179" t="s">
        <v>2100</v>
      </c>
      <c r="C179" t="s">
        <v>2100</v>
      </c>
      <c r="D179" t="s">
        <v>436</v>
      </c>
    </row>
    <row r="180" spans="1:4" x14ac:dyDescent="0.2">
      <c r="A180">
        <v>36</v>
      </c>
      <c r="B180" t="s">
        <v>2101</v>
      </c>
      <c r="C180" t="s">
        <v>2102</v>
      </c>
      <c r="D180" t="s">
        <v>443</v>
      </c>
    </row>
    <row r="181" spans="1:4" x14ac:dyDescent="0.2">
      <c r="A181">
        <v>1</v>
      </c>
      <c r="B181" t="s">
        <v>2103</v>
      </c>
      <c r="C181" t="s">
        <v>2103</v>
      </c>
      <c r="D181" t="s">
        <v>2104</v>
      </c>
    </row>
    <row r="182" spans="1:4" x14ac:dyDescent="0.2">
      <c r="A182">
        <v>124</v>
      </c>
      <c r="B182" t="s">
        <v>2105</v>
      </c>
      <c r="C182" t="s">
        <v>2105</v>
      </c>
      <c r="D182" t="s">
        <v>2106</v>
      </c>
    </row>
    <row r="183" spans="1:4" x14ac:dyDescent="0.2">
      <c r="A183">
        <v>125</v>
      </c>
      <c r="B183" t="s">
        <v>2107</v>
      </c>
      <c r="C183" t="s">
        <v>2107</v>
      </c>
      <c r="D183" t="s">
        <v>2108</v>
      </c>
    </row>
    <row r="184" spans="1:4" x14ac:dyDescent="0.2">
      <c r="A184">
        <v>2</v>
      </c>
      <c r="B184" t="s">
        <v>2109</v>
      </c>
      <c r="C184" t="s">
        <v>2109</v>
      </c>
      <c r="D184" t="s">
        <v>2110</v>
      </c>
    </row>
    <row r="185" spans="1:4" x14ac:dyDescent="0.2">
      <c r="A185">
        <v>126</v>
      </c>
      <c r="B185" t="s">
        <v>2111</v>
      </c>
      <c r="C185" t="s">
        <v>2111</v>
      </c>
      <c r="D185" t="s">
        <v>2112</v>
      </c>
    </row>
    <row r="186" spans="1:4" x14ac:dyDescent="0.2">
      <c r="A186">
        <v>238</v>
      </c>
      <c r="B186" t="s">
        <v>2113</v>
      </c>
      <c r="C186" t="s">
        <v>2113</v>
      </c>
      <c r="D186" t="s">
        <v>2114</v>
      </c>
    </row>
    <row r="187" spans="1:4" x14ac:dyDescent="0.2">
      <c r="A187">
        <v>208</v>
      </c>
      <c r="B187" t="s">
        <v>2115</v>
      </c>
      <c r="C187" t="s">
        <v>2115</v>
      </c>
      <c r="D187" t="s">
        <v>2116</v>
      </c>
    </row>
    <row r="188" spans="1:4" x14ac:dyDescent="0.2">
      <c r="A188">
        <v>51</v>
      </c>
      <c r="B188" t="s">
        <v>2117</v>
      </c>
      <c r="C188" t="s">
        <v>2117</v>
      </c>
      <c r="D188" t="s">
        <v>445</v>
      </c>
    </row>
    <row r="189" spans="1:4" x14ac:dyDescent="0.2">
      <c r="A189">
        <v>173</v>
      </c>
      <c r="B189" t="s">
        <v>2118</v>
      </c>
      <c r="C189" t="s">
        <v>2118</v>
      </c>
      <c r="D189" t="s">
        <v>2119</v>
      </c>
    </row>
    <row r="190" spans="1:4" x14ac:dyDescent="0.2">
      <c r="A190">
        <v>77</v>
      </c>
      <c r="B190" t="s">
        <v>2120</v>
      </c>
      <c r="C190" t="s">
        <v>2121</v>
      </c>
      <c r="D190" t="s">
        <v>447</v>
      </c>
    </row>
    <row r="191" spans="1:4" x14ac:dyDescent="0.2">
      <c r="A191">
        <v>245</v>
      </c>
      <c r="B191" t="s">
        <v>2122</v>
      </c>
      <c r="C191" t="s">
        <v>2122</v>
      </c>
      <c r="D191" t="s">
        <v>448</v>
      </c>
    </row>
    <row r="192" spans="1:4" x14ac:dyDescent="0.2">
      <c r="A192">
        <v>37</v>
      </c>
      <c r="B192" t="s">
        <v>2123</v>
      </c>
      <c r="C192" t="s">
        <v>2123</v>
      </c>
      <c r="D192" t="s">
        <v>1270</v>
      </c>
    </row>
    <row r="193" spans="1:4" x14ac:dyDescent="0.2">
      <c r="A193">
        <v>78</v>
      </c>
      <c r="B193" t="s">
        <v>2124</v>
      </c>
      <c r="C193" t="s">
        <v>2124</v>
      </c>
      <c r="D193" t="s">
        <v>452</v>
      </c>
    </row>
    <row r="194" spans="1:4" x14ac:dyDescent="0.2">
      <c r="A194">
        <v>147</v>
      </c>
      <c r="B194" t="s">
        <v>2125</v>
      </c>
      <c r="C194" t="s">
        <v>2125</v>
      </c>
      <c r="D194" t="s">
        <v>2126</v>
      </c>
    </row>
    <row r="195" spans="1:4" x14ac:dyDescent="0.2">
      <c r="A195">
        <v>186</v>
      </c>
      <c r="B195" t="s">
        <v>2127</v>
      </c>
      <c r="C195" t="s">
        <v>2127</v>
      </c>
      <c r="D195" t="s">
        <v>2128</v>
      </c>
    </row>
    <row r="196" spans="1:4" x14ac:dyDescent="0.2">
      <c r="A196">
        <v>210</v>
      </c>
      <c r="B196" t="s">
        <v>2129</v>
      </c>
      <c r="C196" t="s">
        <v>2129</v>
      </c>
      <c r="D196" t="s">
        <v>2130</v>
      </c>
    </row>
    <row r="197" spans="1:4" x14ac:dyDescent="0.2">
      <c r="A197">
        <v>227</v>
      </c>
      <c r="B197" t="s">
        <v>2131</v>
      </c>
      <c r="C197" t="s">
        <v>2131</v>
      </c>
      <c r="D197" t="s">
        <v>1191</v>
      </c>
    </row>
    <row r="198" spans="1:4" x14ac:dyDescent="0.2">
      <c r="A198">
        <v>38</v>
      </c>
      <c r="B198" t="s">
        <v>2132</v>
      </c>
      <c r="C198" t="s">
        <v>2132</v>
      </c>
      <c r="D198" t="s">
        <v>455</v>
      </c>
    </row>
    <row r="199" spans="1:4" x14ac:dyDescent="0.2">
      <c r="A199">
        <v>62</v>
      </c>
      <c r="B199" t="s">
        <v>2133</v>
      </c>
      <c r="C199" t="s">
        <v>2134</v>
      </c>
      <c r="D199" t="s">
        <v>457</v>
      </c>
    </row>
    <row r="200" spans="1:4" x14ac:dyDescent="0.2">
      <c r="A200">
        <v>247</v>
      </c>
      <c r="B200" t="s">
        <v>2135</v>
      </c>
      <c r="C200" t="s">
        <v>2135</v>
      </c>
      <c r="D200" t="s">
        <v>1151</v>
      </c>
    </row>
    <row r="201" spans="1:4" x14ac:dyDescent="0.2">
      <c r="A201">
        <v>211</v>
      </c>
      <c r="B201" t="s">
        <v>2136</v>
      </c>
      <c r="C201" t="s">
        <v>2136</v>
      </c>
      <c r="D201" t="s">
        <v>2137</v>
      </c>
    </row>
    <row r="202" spans="1:4" x14ac:dyDescent="0.2">
      <c r="A202">
        <v>159</v>
      </c>
      <c r="B202" t="s">
        <v>2138</v>
      </c>
      <c r="C202" t="s">
        <v>2139</v>
      </c>
      <c r="D202" t="s">
        <v>460</v>
      </c>
    </row>
    <row r="203" spans="1:4" x14ac:dyDescent="0.2">
      <c r="A203">
        <v>56</v>
      </c>
      <c r="B203" t="s">
        <v>2140</v>
      </c>
      <c r="C203" t="s">
        <v>2141</v>
      </c>
      <c r="D203" t="s">
        <v>462</v>
      </c>
    </row>
    <row r="204" spans="1:4" x14ac:dyDescent="0.2">
      <c r="A204">
        <v>103</v>
      </c>
      <c r="B204" t="s">
        <v>2142</v>
      </c>
      <c r="C204" t="s">
        <v>2142</v>
      </c>
      <c r="D204" t="s">
        <v>465</v>
      </c>
    </row>
    <row r="205" spans="1:4" x14ac:dyDescent="0.2">
      <c r="A205">
        <v>10</v>
      </c>
      <c r="B205" t="s">
        <v>2143</v>
      </c>
      <c r="C205" t="s">
        <v>2143</v>
      </c>
      <c r="D205" t="s">
        <v>2144</v>
      </c>
    </row>
    <row r="206" spans="1:4" x14ac:dyDescent="0.2">
      <c r="A206">
        <v>63</v>
      </c>
      <c r="B206" t="s">
        <v>2145</v>
      </c>
      <c r="C206" t="s">
        <v>2145</v>
      </c>
      <c r="D206" t="s">
        <v>467</v>
      </c>
    </row>
    <row r="207" spans="1:4" x14ac:dyDescent="0.2">
      <c r="A207">
        <v>196</v>
      </c>
      <c r="B207" t="s">
        <v>2146</v>
      </c>
      <c r="C207" t="s">
        <v>2146</v>
      </c>
      <c r="D207" t="s">
        <v>2147</v>
      </c>
    </row>
    <row r="208" spans="1:4" x14ac:dyDescent="0.2">
      <c r="A208">
        <v>221</v>
      </c>
      <c r="B208" t="s">
        <v>2148</v>
      </c>
      <c r="C208" t="s">
        <v>2148</v>
      </c>
      <c r="D208" t="s">
        <v>1231</v>
      </c>
    </row>
    <row r="209" spans="1:4" x14ac:dyDescent="0.2">
      <c r="A209">
        <v>174</v>
      </c>
      <c r="B209" t="s">
        <v>2149</v>
      </c>
      <c r="C209" t="s">
        <v>2149</v>
      </c>
      <c r="D209" t="s">
        <v>468</v>
      </c>
    </row>
    <row r="210" spans="1:4" x14ac:dyDescent="0.2">
      <c r="A210">
        <v>15</v>
      </c>
      <c r="B210" t="s">
        <v>2150</v>
      </c>
      <c r="C210" t="s">
        <v>1950</v>
      </c>
      <c r="D210" t="s">
        <v>2151</v>
      </c>
    </row>
    <row r="211" spans="1:4" x14ac:dyDescent="0.2">
      <c r="A211">
        <v>132</v>
      </c>
      <c r="B211" t="s">
        <v>2152</v>
      </c>
      <c r="C211" t="s">
        <v>2153</v>
      </c>
      <c r="D211" t="s">
        <v>469</v>
      </c>
    </row>
    <row r="212" spans="1:4" x14ac:dyDescent="0.2">
      <c r="A212">
        <v>40</v>
      </c>
      <c r="B212" t="s">
        <v>2154</v>
      </c>
      <c r="C212" t="s">
        <v>2155</v>
      </c>
      <c r="D212" t="s">
        <v>472</v>
      </c>
    </row>
    <row r="213" spans="1:4" x14ac:dyDescent="0.2">
      <c r="A213">
        <v>148</v>
      </c>
      <c r="B213" t="s">
        <v>2156</v>
      </c>
      <c r="C213" t="s">
        <v>2156</v>
      </c>
      <c r="D213" t="s">
        <v>473</v>
      </c>
    </row>
    <row r="214" spans="1:4" x14ac:dyDescent="0.2">
      <c r="A214">
        <v>149</v>
      </c>
      <c r="B214" t="s">
        <v>2157</v>
      </c>
      <c r="C214" t="s">
        <v>2158</v>
      </c>
      <c r="D214" t="s">
        <v>476</v>
      </c>
    </row>
    <row r="215" spans="1:4" x14ac:dyDescent="0.2">
      <c r="A215">
        <v>79</v>
      </c>
      <c r="B215" t="s">
        <v>2159</v>
      </c>
      <c r="C215" t="s">
        <v>2159</v>
      </c>
      <c r="D215" t="s">
        <v>477</v>
      </c>
    </row>
    <row r="216" spans="1:4" x14ac:dyDescent="0.2">
      <c r="A216">
        <v>239</v>
      </c>
      <c r="B216" t="s">
        <v>2160</v>
      </c>
      <c r="C216" t="s">
        <v>2160</v>
      </c>
      <c r="D216" t="s">
        <v>2161</v>
      </c>
    </row>
    <row r="217" spans="1:4" x14ac:dyDescent="0.2">
      <c r="A217">
        <v>240</v>
      </c>
      <c r="B217" t="s">
        <v>2162</v>
      </c>
      <c r="C217" t="s">
        <v>2162</v>
      </c>
      <c r="D217" t="s">
        <v>2163</v>
      </c>
    </row>
    <row r="218" spans="1:4" x14ac:dyDescent="0.2">
      <c r="A218">
        <v>127</v>
      </c>
      <c r="B218" t="s">
        <v>2164</v>
      </c>
      <c r="C218" t="s">
        <v>2164</v>
      </c>
      <c r="D218" t="s">
        <v>2165</v>
      </c>
    </row>
    <row r="219" spans="1:4" x14ac:dyDescent="0.2">
      <c r="A219">
        <v>57</v>
      </c>
      <c r="B219" t="s">
        <v>2166</v>
      </c>
      <c r="C219" t="s">
        <v>2166</v>
      </c>
      <c r="D219" t="s">
        <v>480</v>
      </c>
    </row>
    <row r="220" spans="1:4" x14ac:dyDescent="0.2">
      <c r="A220">
        <v>175</v>
      </c>
      <c r="B220" t="s">
        <v>2167</v>
      </c>
      <c r="C220" t="s">
        <v>2167</v>
      </c>
      <c r="D220" t="s">
        <v>481</v>
      </c>
    </row>
    <row r="221" spans="1:4" x14ac:dyDescent="0.2">
      <c r="A221">
        <v>133</v>
      </c>
      <c r="B221" t="s">
        <v>2168</v>
      </c>
      <c r="C221" t="s">
        <v>2168</v>
      </c>
      <c r="D221" t="s">
        <v>482</v>
      </c>
    </row>
    <row r="222" spans="1:4" x14ac:dyDescent="0.2">
      <c r="A222">
        <v>128</v>
      </c>
      <c r="B222" t="s">
        <v>2169</v>
      </c>
      <c r="C222" t="s">
        <v>2169</v>
      </c>
      <c r="D222" t="s">
        <v>2170</v>
      </c>
    </row>
    <row r="223" spans="1:4" x14ac:dyDescent="0.2">
      <c r="A223">
        <v>241</v>
      </c>
      <c r="B223" t="s">
        <v>2171</v>
      </c>
      <c r="C223" t="s">
        <v>2171</v>
      </c>
      <c r="D223" t="s">
        <v>2172</v>
      </c>
    </row>
    <row r="224" spans="1:4" x14ac:dyDescent="0.2">
      <c r="A224">
        <v>39</v>
      </c>
      <c r="B224" t="s">
        <v>2173</v>
      </c>
      <c r="C224" t="s">
        <v>2174</v>
      </c>
      <c r="D224" t="s">
        <v>483</v>
      </c>
    </row>
    <row r="225" spans="1:4" x14ac:dyDescent="0.2">
      <c r="A225">
        <v>187</v>
      </c>
      <c r="B225" t="s">
        <v>2175</v>
      </c>
      <c r="C225" t="s">
        <v>2175</v>
      </c>
      <c r="D225" t="s">
        <v>485</v>
      </c>
    </row>
    <row r="226" spans="1:4" x14ac:dyDescent="0.2">
      <c r="A226">
        <v>176</v>
      </c>
      <c r="B226" t="s">
        <v>2176</v>
      </c>
      <c r="C226" t="s">
        <v>2176</v>
      </c>
      <c r="D226" t="s">
        <v>2177</v>
      </c>
    </row>
    <row r="227" spans="1:4" x14ac:dyDescent="0.2">
      <c r="A227">
        <v>197</v>
      </c>
      <c r="B227" t="s">
        <v>2178</v>
      </c>
      <c r="C227" t="s">
        <v>2178</v>
      </c>
      <c r="D227" t="s">
        <v>2179</v>
      </c>
    </row>
    <row r="228" spans="1:4" x14ac:dyDescent="0.2">
      <c r="A228">
        <v>91</v>
      </c>
      <c r="B228" t="s">
        <v>2180</v>
      </c>
      <c r="C228" t="s">
        <v>2180</v>
      </c>
      <c r="D228" t="s">
        <v>2181</v>
      </c>
    </row>
    <row r="229" spans="1:4" x14ac:dyDescent="0.2">
      <c r="A229">
        <v>129</v>
      </c>
      <c r="B229" t="s">
        <v>2182</v>
      </c>
      <c r="C229" t="s">
        <v>2182</v>
      </c>
      <c r="D229" t="s">
        <v>2183</v>
      </c>
    </row>
    <row r="230" spans="1:4" x14ac:dyDescent="0.2">
      <c r="A230">
        <v>104</v>
      </c>
      <c r="B230" t="s">
        <v>2184</v>
      </c>
      <c r="C230" t="s">
        <v>2184</v>
      </c>
      <c r="D230" t="s">
        <v>1112</v>
      </c>
    </row>
    <row r="231" spans="1:4" x14ac:dyDescent="0.2">
      <c r="A231">
        <v>134</v>
      </c>
      <c r="B231" t="s">
        <v>2185</v>
      </c>
      <c r="C231" t="s">
        <v>2185</v>
      </c>
      <c r="D231" t="s">
        <v>488</v>
      </c>
    </row>
    <row r="232" spans="1:4" x14ac:dyDescent="0.2">
      <c r="A232">
        <v>228</v>
      </c>
      <c r="B232" t="s">
        <v>2186</v>
      </c>
      <c r="C232" t="s">
        <v>2186</v>
      </c>
      <c r="D232" t="s">
        <v>2187</v>
      </c>
    </row>
    <row r="233" spans="1:4" x14ac:dyDescent="0.2">
      <c r="A233">
        <v>105</v>
      </c>
      <c r="B233" t="s">
        <v>2188</v>
      </c>
      <c r="C233" t="s">
        <v>2188</v>
      </c>
      <c r="D233" t="s">
        <v>2189</v>
      </c>
    </row>
    <row r="234" spans="1:4" x14ac:dyDescent="0.2">
      <c r="A234">
        <v>150</v>
      </c>
      <c r="B234" t="s">
        <v>2190</v>
      </c>
      <c r="C234" t="s">
        <v>2191</v>
      </c>
      <c r="D234" t="s">
        <v>491</v>
      </c>
    </row>
    <row r="235" spans="1:4" x14ac:dyDescent="0.2">
      <c r="A235">
        <v>242</v>
      </c>
      <c r="B235" t="s">
        <v>2192</v>
      </c>
      <c r="C235" t="s">
        <v>2192</v>
      </c>
      <c r="D235" t="s">
        <v>2193</v>
      </c>
    </row>
    <row r="236" spans="1:4" x14ac:dyDescent="0.2">
      <c r="A236">
        <v>58</v>
      </c>
      <c r="B236" t="s">
        <v>2194</v>
      </c>
      <c r="C236" t="s">
        <v>2194</v>
      </c>
      <c r="D236" t="s">
        <v>2195</v>
      </c>
    </row>
    <row r="237" spans="1:4" x14ac:dyDescent="0.2">
      <c r="A237">
        <v>177</v>
      </c>
      <c r="B237" t="s">
        <v>2196</v>
      </c>
      <c r="C237" t="s">
        <v>2196</v>
      </c>
      <c r="D237" t="s">
        <v>493</v>
      </c>
    </row>
    <row r="238" spans="1:4" x14ac:dyDescent="0.2">
      <c r="A238">
        <v>41</v>
      </c>
      <c r="B238" t="s">
        <v>2197</v>
      </c>
      <c r="C238" t="s">
        <v>2198</v>
      </c>
      <c r="D238" t="s">
        <v>497</v>
      </c>
    </row>
    <row r="239" spans="1:4" x14ac:dyDescent="0.2">
      <c r="A239">
        <v>244</v>
      </c>
      <c r="B239" t="s">
        <v>2199</v>
      </c>
      <c r="C239" t="s">
        <v>2200</v>
      </c>
      <c r="D239" t="s">
        <v>502</v>
      </c>
    </row>
    <row r="240" spans="1:4" x14ac:dyDescent="0.2">
      <c r="A240">
        <v>42</v>
      </c>
      <c r="B240" t="s">
        <v>2201</v>
      </c>
      <c r="C240" t="s">
        <v>2202</v>
      </c>
      <c r="D240" t="s">
        <v>506</v>
      </c>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B84"/>
  <sheetViews>
    <sheetView view="pageBreakPreview" topLeftCell="A52" zoomScaleNormal="85" zoomScaleSheetLayoutView="100" zoomScalePageLayoutView="85" workbookViewId="0">
      <selection activeCell="O83" sqref="O83:P83"/>
    </sheetView>
  </sheetViews>
  <sheetFormatPr defaultColWidth="8.85546875" defaultRowHeight="15" x14ac:dyDescent="0.2"/>
  <cols>
    <col min="1" max="3" width="8.85546875" style="168"/>
    <col min="4" max="4" width="13.28515625" style="168" customWidth="1"/>
    <col min="5" max="9" width="8.85546875" style="168"/>
    <col min="10" max="10" width="13.42578125" style="168" customWidth="1"/>
    <col min="11" max="259" width="8.85546875" style="168"/>
    <col min="260" max="260" width="13.28515625" style="168" customWidth="1"/>
    <col min="261" max="265" width="8.85546875" style="168"/>
    <col min="266" max="266" width="13.42578125" style="168" customWidth="1"/>
    <col min="267" max="515" width="8.85546875" style="168"/>
    <col min="516" max="516" width="13.28515625" style="168" customWidth="1"/>
    <col min="517" max="521" width="8.85546875" style="168"/>
    <col min="522" max="522" width="13.42578125" style="168" customWidth="1"/>
    <col min="523" max="771" width="8.85546875" style="168"/>
    <col min="772" max="772" width="13.28515625" style="168" customWidth="1"/>
    <col min="773" max="777" width="8.85546875" style="168"/>
    <col min="778" max="778" width="13.42578125" style="168" customWidth="1"/>
    <col min="779" max="1027" width="8.85546875" style="168"/>
    <col min="1028" max="1028" width="13.28515625" style="168" customWidth="1"/>
    <col min="1029" max="1033" width="8.85546875" style="168"/>
    <col min="1034" max="1034" width="13.42578125" style="168" customWidth="1"/>
    <col min="1035" max="1283" width="8.85546875" style="168"/>
    <col min="1284" max="1284" width="13.28515625" style="168" customWidth="1"/>
    <col min="1285" max="1289" width="8.85546875" style="168"/>
    <col min="1290" max="1290" width="13.42578125" style="168" customWidth="1"/>
    <col min="1291" max="1539" width="8.85546875" style="168"/>
    <col min="1540" max="1540" width="13.28515625" style="168" customWidth="1"/>
    <col min="1541" max="1545" width="8.85546875" style="168"/>
    <col min="1546" max="1546" width="13.42578125" style="168" customWidth="1"/>
    <col min="1547" max="1795" width="8.85546875" style="168"/>
    <col min="1796" max="1796" width="13.28515625" style="168" customWidth="1"/>
    <col min="1797" max="1801" width="8.85546875" style="168"/>
    <col min="1802" max="1802" width="13.42578125" style="168" customWidth="1"/>
    <col min="1803" max="2051" width="8.85546875" style="168"/>
    <col min="2052" max="2052" width="13.28515625" style="168" customWidth="1"/>
    <col min="2053" max="2057" width="8.85546875" style="168"/>
    <col min="2058" max="2058" width="13.42578125" style="168" customWidth="1"/>
    <col min="2059" max="2307" width="8.85546875" style="168"/>
    <col min="2308" max="2308" width="13.28515625" style="168" customWidth="1"/>
    <col min="2309" max="2313" width="8.85546875" style="168"/>
    <col min="2314" max="2314" width="13.42578125" style="168" customWidth="1"/>
    <col min="2315" max="2563" width="8.85546875" style="168"/>
    <col min="2564" max="2564" width="13.28515625" style="168" customWidth="1"/>
    <col min="2565" max="2569" width="8.85546875" style="168"/>
    <col min="2570" max="2570" width="13.42578125" style="168" customWidth="1"/>
    <col min="2571" max="2819" width="8.85546875" style="168"/>
    <col min="2820" max="2820" width="13.28515625" style="168" customWidth="1"/>
    <col min="2821" max="2825" width="8.85546875" style="168"/>
    <col min="2826" max="2826" width="13.42578125" style="168" customWidth="1"/>
    <col min="2827" max="3075" width="8.85546875" style="168"/>
    <col min="3076" max="3076" width="13.28515625" style="168" customWidth="1"/>
    <col min="3077" max="3081" width="8.85546875" style="168"/>
    <col min="3082" max="3082" width="13.42578125" style="168" customWidth="1"/>
    <col min="3083" max="3331" width="8.85546875" style="168"/>
    <col min="3332" max="3332" width="13.28515625" style="168" customWidth="1"/>
    <col min="3333" max="3337" width="8.85546875" style="168"/>
    <col min="3338" max="3338" width="13.42578125" style="168" customWidth="1"/>
    <col min="3339" max="3587" width="8.85546875" style="168"/>
    <col min="3588" max="3588" width="13.28515625" style="168" customWidth="1"/>
    <col min="3589" max="3593" width="8.85546875" style="168"/>
    <col min="3594" max="3594" width="13.42578125" style="168" customWidth="1"/>
    <col min="3595" max="3843" width="8.85546875" style="168"/>
    <col min="3844" max="3844" width="13.28515625" style="168" customWidth="1"/>
    <col min="3845" max="3849" width="8.85546875" style="168"/>
    <col min="3850" max="3850" width="13.42578125" style="168" customWidth="1"/>
    <col min="3851" max="4099" width="8.85546875" style="168"/>
    <col min="4100" max="4100" width="13.28515625" style="168" customWidth="1"/>
    <col min="4101" max="4105" width="8.85546875" style="168"/>
    <col min="4106" max="4106" width="13.42578125" style="168" customWidth="1"/>
    <col min="4107" max="4355" width="8.85546875" style="168"/>
    <col min="4356" max="4356" width="13.28515625" style="168" customWidth="1"/>
    <col min="4357" max="4361" width="8.85546875" style="168"/>
    <col min="4362" max="4362" width="13.42578125" style="168" customWidth="1"/>
    <col min="4363" max="4611" width="8.85546875" style="168"/>
    <col min="4612" max="4612" width="13.28515625" style="168" customWidth="1"/>
    <col min="4613" max="4617" width="8.85546875" style="168"/>
    <col min="4618" max="4618" width="13.42578125" style="168" customWidth="1"/>
    <col min="4619" max="4867" width="8.85546875" style="168"/>
    <col min="4868" max="4868" width="13.28515625" style="168" customWidth="1"/>
    <col min="4869" max="4873" width="8.85546875" style="168"/>
    <col min="4874" max="4874" width="13.42578125" style="168" customWidth="1"/>
    <col min="4875" max="5123" width="8.85546875" style="168"/>
    <col min="5124" max="5124" width="13.28515625" style="168" customWidth="1"/>
    <col min="5125" max="5129" width="8.85546875" style="168"/>
    <col min="5130" max="5130" width="13.42578125" style="168" customWidth="1"/>
    <col min="5131" max="5379" width="8.85546875" style="168"/>
    <col min="5380" max="5380" width="13.28515625" style="168" customWidth="1"/>
    <col min="5381" max="5385" width="8.85546875" style="168"/>
    <col min="5386" max="5386" width="13.42578125" style="168" customWidth="1"/>
    <col min="5387" max="5635" width="8.85546875" style="168"/>
    <col min="5636" max="5636" width="13.28515625" style="168" customWidth="1"/>
    <col min="5637" max="5641" width="8.85546875" style="168"/>
    <col min="5642" max="5642" width="13.42578125" style="168" customWidth="1"/>
    <col min="5643" max="5891" width="8.85546875" style="168"/>
    <col min="5892" max="5892" width="13.28515625" style="168" customWidth="1"/>
    <col min="5893" max="5897" width="8.85546875" style="168"/>
    <col min="5898" max="5898" width="13.42578125" style="168" customWidth="1"/>
    <col min="5899" max="6147" width="8.85546875" style="168"/>
    <col min="6148" max="6148" width="13.28515625" style="168" customWidth="1"/>
    <col min="6149" max="6153" width="8.85546875" style="168"/>
    <col min="6154" max="6154" width="13.42578125" style="168" customWidth="1"/>
    <col min="6155" max="6403" width="8.85546875" style="168"/>
    <col min="6404" max="6404" width="13.28515625" style="168" customWidth="1"/>
    <col min="6405" max="6409" width="8.85546875" style="168"/>
    <col min="6410" max="6410" width="13.42578125" style="168" customWidth="1"/>
    <col min="6411" max="6659" width="8.85546875" style="168"/>
    <col min="6660" max="6660" width="13.28515625" style="168" customWidth="1"/>
    <col min="6661" max="6665" width="8.85546875" style="168"/>
    <col min="6666" max="6666" width="13.42578125" style="168" customWidth="1"/>
    <col min="6667" max="6915" width="8.85546875" style="168"/>
    <col min="6916" max="6916" width="13.28515625" style="168" customWidth="1"/>
    <col min="6917" max="6921" width="8.85546875" style="168"/>
    <col min="6922" max="6922" width="13.42578125" style="168" customWidth="1"/>
    <col min="6923" max="7171" width="8.85546875" style="168"/>
    <col min="7172" max="7172" width="13.28515625" style="168" customWidth="1"/>
    <col min="7173" max="7177" width="8.85546875" style="168"/>
    <col min="7178" max="7178" width="13.42578125" style="168" customWidth="1"/>
    <col min="7179" max="7427" width="8.85546875" style="168"/>
    <col min="7428" max="7428" width="13.28515625" style="168" customWidth="1"/>
    <col min="7429" max="7433" width="8.85546875" style="168"/>
    <col min="7434" max="7434" width="13.42578125" style="168" customWidth="1"/>
    <col min="7435" max="7683" width="8.85546875" style="168"/>
    <col min="7684" max="7684" width="13.28515625" style="168" customWidth="1"/>
    <col min="7685" max="7689" width="8.85546875" style="168"/>
    <col min="7690" max="7690" width="13.42578125" style="168" customWidth="1"/>
    <col min="7691" max="7939" width="8.85546875" style="168"/>
    <col min="7940" max="7940" width="13.28515625" style="168" customWidth="1"/>
    <col min="7941" max="7945" width="8.85546875" style="168"/>
    <col min="7946" max="7946" width="13.42578125" style="168" customWidth="1"/>
    <col min="7947" max="8195" width="8.85546875" style="168"/>
    <col min="8196" max="8196" width="13.28515625" style="168" customWidth="1"/>
    <col min="8197" max="8201" width="8.85546875" style="168"/>
    <col min="8202" max="8202" width="13.42578125" style="168" customWidth="1"/>
    <col min="8203" max="8451" width="8.85546875" style="168"/>
    <col min="8452" max="8452" width="13.28515625" style="168" customWidth="1"/>
    <col min="8453" max="8457" width="8.85546875" style="168"/>
    <col min="8458" max="8458" width="13.42578125" style="168" customWidth="1"/>
    <col min="8459" max="8707" width="8.85546875" style="168"/>
    <col min="8708" max="8708" width="13.28515625" style="168" customWidth="1"/>
    <col min="8709" max="8713" width="8.85546875" style="168"/>
    <col min="8714" max="8714" width="13.42578125" style="168" customWidth="1"/>
    <col min="8715" max="8963" width="8.85546875" style="168"/>
    <col min="8964" max="8964" width="13.28515625" style="168" customWidth="1"/>
    <col min="8965" max="8969" width="8.85546875" style="168"/>
    <col min="8970" max="8970" width="13.42578125" style="168" customWidth="1"/>
    <col min="8971" max="9219" width="8.85546875" style="168"/>
    <col min="9220" max="9220" width="13.28515625" style="168" customWidth="1"/>
    <col min="9221" max="9225" width="8.85546875" style="168"/>
    <col min="9226" max="9226" width="13.42578125" style="168" customWidth="1"/>
    <col min="9227" max="9475" width="8.85546875" style="168"/>
    <col min="9476" max="9476" width="13.28515625" style="168" customWidth="1"/>
    <col min="9477" max="9481" width="8.85546875" style="168"/>
    <col min="9482" max="9482" width="13.42578125" style="168" customWidth="1"/>
    <col min="9483" max="9731" width="8.85546875" style="168"/>
    <col min="9732" max="9732" width="13.28515625" style="168" customWidth="1"/>
    <col min="9733" max="9737" width="8.85546875" style="168"/>
    <col min="9738" max="9738" width="13.42578125" style="168" customWidth="1"/>
    <col min="9739" max="9987" width="8.85546875" style="168"/>
    <col min="9988" max="9988" width="13.28515625" style="168" customWidth="1"/>
    <col min="9989" max="9993" width="8.85546875" style="168"/>
    <col min="9994" max="9994" width="13.42578125" style="168" customWidth="1"/>
    <col min="9995" max="10243" width="8.85546875" style="168"/>
    <col min="10244" max="10244" width="13.28515625" style="168" customWidth="1"/>
    <col min="10245" max="10249" width="8.85546875" style="168"/>
    <col min="10250" max="10250" width="13.42578125" style="168" customWidth="1"/>
    <col min="10251" max="10499" width="8.85546875" style="168"/>
    <col min="10500" max="10500" width="13.28515625" style="168" customWidth="1"/>
    <col min="10501" max="10505" width="8.85546875" style="168"/>
    <col min="10506" max="10506" width="13.42578125" style="168" customWidth="1"/>
    <col min="10507" max="10755" width="8.85546875" style="168"/>
    <col min="10756" max="10756" width="13.28515625" style="168" customWidth="1"/>
    <col min="10757" max="10761" width="8.85546875" style="168"/>
    <col min="10762" max="10762" width="13.42578125" style="168" customWidth="1"/>
    <col min="10763" max="11011" width="8.85546875" style="168"/>
    <col min="11012" max="11012" width="13.28515625" style="168" customWidth="1"/>
    <col min="11013" max="11017" width="8.85546875" style="168"/>
    <col min="11018" max="11018" width="13.42578125" style="168" customWidth="1"/>
    <col min="11019" max="11267" width="8.85546875" style="168"/>
    <col min="11268" max="11268" width="13.28515625" style="168" customWidth="1"/>
    <col min="11269" max="11273" width="8.85546875" style="168"/>
    <col min="11274" max="11274" width="13.42578125" style="168" customWidth="1"/>
    <col min="11275" max="11523" width="8.85546875" style="168"/>
    <col min="11524" max="11524" width="13.28515625" style="168" customWidth="1"/>
    <col min="11525" max="11529" width="8.85546875" style="168"/>
    <col min="11530" max="11530" width="13.42578125" style="168" customWidth="1"/>
    <col min="11531" max="11779" width="8.85546875" style="168"/>
    <col min="11780" max="11780" width="13.28515625" style="168" customWidth="1"/>
    <col min="11781" max="11785" width="8.85546875" style="168"/>
    <col min="11786" max="11786" width="13.42578125" style="168" customWidth="1"/>
    <col min="11787" max="12035" width="8.85546875" style="168"/>
    <col min="12036" max="12036" width="13.28515625" style="168" customWidth="1"/>
    <col min="12037" max="12041" width="8.85546875" style="168"/>
    <col min="12042" max="12042" width="13.42578125" style="168" customWidth="1"/>
    <col min="12043" max="12291" width="8.85546875" style="168"/>
    <col min="12292" max="12292" width="13.28515625" style="168" customWidth="1"/>
    <col min="12293" max="12297" width="8.85546875" style="168"/>
    <col min="12298" max="12298" width="13.42578125" style="168" customWidth="1"/>
    <col min="12299" max="12547" width="8.85546875" style="168"/>
    <col min="12548" max="12548" width="13.28515625" style="168" customWidth="1"/>
    <col min="12549" max="12553" width="8.85546875" style="168"/>
    <col min="12554" max="12554" width="13.42578125" style="168" customWidth="1"/>
    <col min="12555" max="12803" width="8.85546875" style="168"/>
    <col min="12804" max="12804" width="13.28515625" style="168" customWidth="1"/>
    <col min="12805" max="12809" width="8.85546875" style="168"/>
    <col min="12810" max="12810" width="13.42578125" style="168" customWidth="1"/>
    <col min="12811" max="13059" width="8.85546875" style="168"/>
    <col min="13060" max="13060" width="13.28515625" style="168" customWidth="1"/>
    <col min="13061" max="13065" width="8.85546875" style="168"/>
    <col min="13066" max="13066" width="13.42578125" style="168" customWidth="1"/>
    <col min="13067" max="13315" width="8.85546875" style="168"/>
    <col min="13316" max="13316" width="13.28515625" style="168" customWidth="1"/>
    <col min="13317" max="13321" width="8.85546875" style="168"/>
    <col min="13322" max="13322" width="13.42578125" style="168" customWidth="1"/>
    <col min="13323" max="13571" width="8.85546875" style="168"/>
    <col min="13572" max="13572" width="13.28515625" style="168" customWidth="1"/>
    <col min="13573" max="13577" width="8.85546875" style="168"/>
    <col min="13578" max="13578" width="13.42578125" style="168" customWidth="1"/>
    <col min="13579" max="13827" width="8.85546875" style="168"/>
    <col min="13828" max="13828" width="13.28515625" style="168" customWidth="1"/>
    <col min="13829" max="13833" width="8.85546875" style="168"/>
    <col min="13834" max="13834" width="13.42578125" style="168" customWidth="1"/>
    <col min="13835" max="14083" width="8.85546875" style="168"/>
    <col min="14084" max="14084" width="13.28515625" style="168" customWidth="1"/>
    <col min="14085" max="14089" width="8.85546875" style="168"/>
    <col min="14090" max="14090" width="13.42578125" style="168" customWidth="1"/>
    <col min="14091" max="14339" width="8.85546875" style="168"/>
    <col min="14340" max="14340" width="13.28515625" style="168" customWidth="1"/>
    <col min="14341" max="14345" width="8.85546875" style="168"/>
    <col min="14346" max="14346" width="13.42578125" style="168" customWidth="1"/>
    <col min="14347" max="14595" width="8.85546875" style="168"/>
    <col min="14596" max="14596" width="13.28515625" style="168" customWidth="1"/>
    <col min="14597" max="14601" width="8.85546875" style="168"/>
    <col min="14602" max="14602" width="13.42578125" style="168" customWidth="1"/>
    <col min="14603" max="14851" width="8.85546875" style="168"/>
    <col min="14852" max="14852" width="13.28515625" style="168" customWidth="1"/>
    <col min="14853" max="14857" width="8.85546875" style="168"/>
    <col min="14858" max="14858" width="13.42578125" style="168" customWidth="1"/>
    <col min="14859" max="15107" width="8.85546875" style="168"/>
    <col min="15108" max="15108" width="13.28515625" style="168" customWidth="1"/>
    <col min="15109" max="15113" width="8.85546875" style="168"/>
    <col min="15114" max="15114" width="13.42578125" style="168" customWidth="1"/>
    <col min="15115" max="15363" width="8.85546875" style="168"/>
    <col min="15364" max="15364" width="13.28515625" style="168" customWidth="1"/>
    <col min="15365" max="15369" width="8.85546875" style="168"/>
    <col min="15370" max="15370" width="13.42578125" style="168" customWidth="1"/>
    <col min="15371" max="15619" width="8.85546875" style="168"/>
    <col min="15620" max="15620" width="13.28515625" style="168" customWidth="1"/>
    <col min="15621" max="15625" width="8.85546875" style="168"/>
    <col min="15626" max="15626" width="13.42578125" style="168" customWidth="1"/>
    <col min="15627" max="15875" width="8.85546875" style="168"/>
    <col min="15876" max="15876" width="13.28515625" style="168" customWidth="1"/>
    <col min="15877" max="15881" width="8.85546875" style="168"/>
    <col min="15882" max="15882" width="13.42578125" style="168" customWidth="1"/>
    <col min="15883" max="16131" width="8.85546875" style="168"/>
    <col min="16132" max="16132" width="13.28515625" style="168" customWidth="1"/>
    <col min="16133" max="16137" width="8.85546875" style="168"/>
    <col min="16138" max="16138" width="13.42578125" style="168" customWidth="1"/>
    <col min="16139" max="16384" width="8.85546875" style="168"/>
  </cols>
  <sheetData>
    <row r="1" spans="1:28" ht="18" x14ac:dyDescent="0.2">
      <c r="A1" s="218" t="str">
        <f>Translations!C88</f>
        <v xml:space="preserve">Approche modulaire : note conceptuelle </v>
      </c>
      <c r="B1" s="219"/>
      <c r="C1" s="219"/>
      <c r="D1" s="219"/>
      <c r="E1" s="219"/>
      <c r="F1" s="219"/>
      <c r="G1" s="219"/>
      <c r="H1" s="219"/>
      <c r="I1" s="219"/>
      <c r="J1" s="219"/>
      <c r="K1" s="219"/>
      <c r="L1" s="219"/>
      <c r="M1" s="219"/>
      <c r="N1" s="172"/>
      <c r="O1" s="179" t="str">
        <f>Translations!$C$87</f>
        <v xml:space="preserve">Langue </v>
      </c>
      <c r="P1" s="890" t="s">
        <v>1531</v>
      </c>
      <c r="Q1" s="891"/>
      <c r="R1" s="891"/>
      <c r="S1" s="891"/>
      <c r="T1" s="892"/>
      <c r="U1" s="211"/>
      <c r="V1" s="212"/>
      <c r="W1" s="212"/>
      <c r="X1" s="212"/>
      <c r="Y1" s="212"/>
      <c r="Z1" s="220"/>
      <c r="AA1" s="177"/>
      <c r="AB1" s="177"/>
    </row>
    <row r="2" spans="1:28" ht="18" x14ac:dyDescent="0.2">
      <c r="A2" s="217" t="str">
        <f>Translations!$C$7</f>
        <v>A. Détails du programme</v>
      </c>
      <c r="B2" s="206"/>
      <c r="C2" s="206"/>
      <c r="D2" s="206"/>
      <c r="E2" s="206"/>
      <c r="F2" s="206"/>
      <c r="G2" s="206"/>
      <c r="H2" s="206"/>
      <c r="I2" s="206"/>
      <c r="J2" s="206"/>
      <c r="K2" s="206"/>
      <c r="L2" s="206"/>
      <c r="M2" s="206"/>
      <c r="N2" s="170"/>
      <c r="O2" s="170"/>
      <c r="P2" s="170"/>
      <c r="Q2" s="170"/>
      <c r="R2" s="170"/>
      <c r="S2" s="170"/>
      <c r="T2" s="170"/>
      <c r="U2" s="224"/>
      <c r="V2" s="222"/>
      <c r="W2" s="222"/>
      <c r="X2" s="222"/>
      <c r="Y2" s="222"/>
      <c r="Z2" s="223"/>
      <c r="AA2" s="177"/>
      <c r="AB2" s="177"/>
    </row>
    <row r="3" spans="1:28" x14ac:dyDescent="0.2">
      <c r="A3" s="855" t="str">
        <f>Translations!$C$8</f>
        <v>Pays / Candidat </v>
      </c>
      <c r="B3" s="856"/>
      <c r="C3" s="871"/>
      <c r="D3" s="824" t="str">
        <f>Translations!C77</f>
        <v>Veuillez sélectionner…</v>
      </c>
      <c r="E3" s="824"/>
      <c r="F3" s="824"/>
      <c r="G3" s="893"/>
      <c r="H3" s="720" t="str">
        <f>Translations!$C$13</f>
        <v>Récipiendaires principaux</v>
      </c>
      <c r="I3" s="721"/>
      <c r="J3" s="894"/>
      <c r="K3" s="896"/>
      <c r="L3" s="896"/>
      <c r="M3" s="896"/>
      <c r="N3" s="896"/>
      <c r="O3" s="896"/>
      <c r="P3" s="896"/>
      <c r="Q3" s="896"/>
      <c r="R3" s="896"/>
      <c r="S3" s="897" t="s">
        <v>1525</v>
      </c>
      <c r="T3" s="898"/>
      <c r="U3" s="720" t="e">
        <f>Translations!$C$82
                                                                                                                                                                                                                                                                demandé</f>
        <v>#NAME?</v>
      </c>
      <c r="V3" s="721"/>
      <c r="W3" s="721"/>
      <c r="X3" s="721"/>
      <c r="Y3" s="721"/>
      <c r="Z3" s="722"/>
      <c r="AA3" s="177"/>
      <c r="AB3" s="177"/>
    </row>
    <row r="4" spans="1:28" x14ac:dyDescent="0.2">
      <c r="A4" s="855" t="str">
        <f>Translations!$C$9</f>
        <v>Composante </v>
      </c>
      <c r="B4" s="856"/>
      <c r="C4" s="871"/>
      <c r="D4" s="899" t="str">
        <f>Translations!C77</f>
        <v>Veuillez sélectionner…</v>
      </c>
      <c r="E4" s="899"/>
      <c r="F4" s="899"/>
      <c r="G4" s="900"/>
      <c r="H4" s="792"/>
      <c r="I4" s="787"/>
      <c r="J4" s="895"/>
      <c r="K4" s="873"/>
      <c r="L4" s="873"/>
      <c r="M4" s="873"/>
      <c r="N4" s="873"/>
      <c r="O4" s="873"/>
      <c r="P4" s="873"/>
      <c r="Q4" s="873"/>
      <c r="R4" s="873"/>
      <c r="S4" s="887" t="s">
        <v>1525</v>
      </c>
      <c r="T4" s="888"/>
      <c r="U4" s="792"/>
      <c r="V4" s="787"/>
      <c r="W4" s="787"/>
      <c r="X4" s="787"/>
      <c r="Y4" s="787"/>
      <c r="Z4" s="788"/>
      <c r="AA4" s="177"/>
      <c r="AB4" s="177"/>
    </row>
    <row r="5" spans="1:28" ht="15" customHeight="1" x14ac:dyDescent="0.2">
      <c r="A5" s="855" t="str">
        <f>Translations!$C$10</f>
        <v>Année de début </v>
      </c>
      <c r="B5" s="856"/>
      <c r="C5" s="871"/>
      <c r="D5" s="865" t="str">
        <f>Translations!C77</f>
        <v>Veuillez sélectionner…</v>
      </c>
      <c r="E5" s="865"/>
      <c r="F5" s="865"/>
      <c r="G5" s="880"/>
      <c r="H5" s="881" t="str">
        <f>Translations!$C$14</f>
        <v>(Veuillez choisir un récipiendaire principal dans la liste ou en ajouter un nouveau)</v>
      </c>
      <c r="I5" s="882"/>
      <c r="J5" s="883"/>
      <c r="K5" s="873"/>
      <c r="L5" s="873"/>
      <c r="M5" s="873"/>
      <c r="N5" s="873"/>
      <c r="O5" s="873"/>
      <c r="P5" s="873"/>
      <c r="Q5" s="873"/>
      <c r="R5" s="873"/>
      <c r="S5" s="887" t="s">
        <v>1525</v>
      </c>
      <c r="T5" s="888"/>
      <c r="U5" s="867" t="str">
        <f>Translations!$C$83</f>
        <v xml:space="preserve">Somme allouée </v>
      </c>
      <c r="V5" s="868"/>
      <c r="W5" s="868"/>
      <c r="X5" s="868"/>
      <c r="Y5" s="869">
        <v>0</v>
      </c>
      <c r="Z5" s="870"/>
      <c r="AA5" s="177"/>
      <c r="AB5" s="177"/>
    </row>
    <row r="6" spans="1:28" ht="27" customHeight="1" x14ac:dyDescent="0.2">
      <c r="A6" s="855" t="str">
        <f>Translations!$C$11</f>
        <v>Mois de début</v>
      </c>
      <c r="B6" s="856"/>
      <c r="C6" s="871"/>
      <c r="D6" s="865" t="str">
        <f>Translations!C77</f>
        <v>Veuillez sélectionner…</v>
      </c>
      <c r="E6" s="865"/>
      <c r="F6" s="865"/>
      <c r="G6" s="880"/>
      <c r="H6" s="884"/>
      <c r="I6" s="885"/>
      <c r="J6" s="886"/>
      <c r="K6" s="873"/>
      <c r="L6" s="873"/>
      <c r="M6" s="873"/>
      <c r="N6" s="873"/>
      <c r="O6" s="873"/>
      <c r="P6" s="873"/>
      <c r="Q6" s="873"/>
      <c r="R6" s="873"/>
      <c r="S6" s="874" t="s">
        <v>1525</v>
      </c>
      <c r="T6" s="875"/>
      <c r="U6" s="876" t="str">
        <f>Translations!$C$85</f>
        <v>Somme allouée + Au-delà + autres</v>
      </c>
      <c r="V6" s="877"/>
      <c r="W6" s="877"/>
      <c r="X6" s="877"/>
      <c r="Y6" s="878">
        <v>0</v>
      </c>
      <c r="Z6" s="879"/>
      <c r="AA6" s="177"/>
      <c r="AB6" s="177"/>
    </row>
    <row r="7" spans="1:28" x14ac:dyDescent="0.2">
      <c r="A7" s="889"/>
      <c r="B7" s="889"/>
      <c r="C7" s="889"/>
      <c r="D7" s="889"/>
      <c r="E7" s="889"/>
      <c r="F7" s="889"/>
      <c r="G7" s="889"/>
      <c r="H7" s="889"/>
      <c r="I7" s="889"/>
      <c r="J7" s="889"/>
      <c r="K7" s="889"/>
      <c r="L7" s="889"/>
      <c r="M7" s="889"/>
      <c r="N7" s="889"/>
      <c r="O7" s="889"/>
      <c r="P7" s="889"/>
      <c r="Q7" s="889"/>
      <c r="R7" s="889"/>
      <c r="S7" s="889"/>
      <c r="T7" s="889"/>
      <c r="U7" s="889"/>
      <c r="V7" s="889"/>
      <c r="W7" s="889"/>
      <c r="X7" s="889"/>
      <c r="Y7" s="889"/>
      <c r="Z7" s="221"/>
      <c r="AA7" s="177"/>
      <c r="AB7" s="177"/>
    </row>
    <row r="8" spans="1:28" ht="15.75" x14ac:dyDescent="0.2">
      <c r="A8" s="852" t="str">
        <f>Translations!$C$25</f>
        <v>B. Buts du programme et indicateurs d'impact</v>
      </c>
      <c r="B8" s="853"/>
      <c r="C8" s="853"/>
      <c r="D8" s="853"/>
      <c r="E8" s="853"/>
      <c r="F8" s="853"/>
      <c r="G8" s="853"/>
      <c r="H8" s="853"/>
      <c r="I8" s="853"/>
      <c r="J8" s="853"/>
      <c r="K8" s="853"/>
      <c r="L8" s="853"/>
      <c r="M8" s="853"/>
      <c r="N8" s="853"/>
      <c r="O8" s="853"/>
      <c r="P8" s="853"/>
      <c r="Q8" s="853"/>
      <c r="R8" s="853"/>
      <c r="S8" s="853"/>
      <c r="T8" s="853"/>
      <c r="U8" s="853"/>
      <c r="V8" s="853"/>
      <c r="W8" s="853"/>
      <c r="X8" s="853"/>
      <c r="Y8" s="853"/>
      <c r="Z8" s="854"/>
      <c r="AA8" s="177"/>
      <c r="AB8" s="177"/>
    </row>
    <row r="9" spans="1:28" x14ac:dyDescent="0.2">
      <c r="A9" s="855" t="str">
        <f>Translations!$C$26</f>
        <v>Buts </v>
      </c>
      <c r="B9" s="856"/>
      <c r="C9" s="856"/>
      <c r="D9" s="856"/>
      <c r="E9" s="856"/>
      <c r="F9" s="856"/>
      <c r="G9" s="856"/>
      <c r="H9" s="856"/>
      <c r="I9" s="856"/>
      <c r="J9" s="856"/>
      <c r="K9" s="856"/>
      <c r="L9" s="856"/>
      <c r="M9" s="856"/>
      <c r="N9" s="856"/>
      <c r="O9" s="856"/>
      <c r="P9" s="856"/>
      <c r="Q9" s="856"/>
      <c r="R9" s="856"/>
      <c r="S9" s="856"/>
      <c r="T9" s="856"/>
      <c r="U9" s="856"/>
      <c r="V9" s="856"/>
      <c r="W9" s="856"/>
      <c r="X9" s="856"/>
      <c r="Y9" s="856"/>
      <c r="Z9" s="857"/>
      <c r="AA9" s="177"/>
      <c r="AB9" s="177"/>
    </row>
    <row r="10" spans="1:28" x14ac:dyDescent="0.2">
      <c r="A10" s="225">
        <v>1</v>
      </c>
      <c r="B10" s="858"/>
      <c r="C10" s="859"/>
      <c r="D10" s="859"/>
      <c r="E10" s="859"/>
      <c r="F10" s="859"/>
      <c r="G10" s="859"/>
      <c r="H10" s="859"/>
      <c r="I10" s="859"/>
      <c r="J10" s="859"/>
      <c r="K10" s="859"/>
      <c r="L10" s="859"/>
      <c r="M10" s="859"/>
      <c r="N10" s="859"/>
      <c r="O10" s="859"/>
      <c r="P10" s="859"/>
      <c r="Q10" s="859"/>
      <c r="R10" s="859"/>
      <c r="S10" s="859"/>
      <c r="T10" s="859"/>
      <c r="U10" s="859"/>
      <c r="V10" s="859"/>
      <c r="W10" s="859"/>
      <c r="X10" s="859"/>
      <c r="Y10" s="859"/>
      <c r="Z10" s="860"/>
      <c r="AA10" s="177"/>
      <c r="AB10" s="177"/>
    </row>
    <row r="11" spans="1:28" x14ac:dyDescent="0.2">
      <c r="A11" s="228">
        <v>2</v>
      </c>
      <c r="B11" s="834"/>
      <c r="C11" s="835"/>
      <c r="D11" s="835"/>
      <c r="E11" s="835"/>
      <c r="F11" s="835"/>
      <c r="G11" s="835"/>
      <c r="H11" s="835"/>
      <c r="I11" s="835"/>
      <c r="J11" s="835"/>
      <c r="K11" s="835"/>
      <c r="L11" s="835"/>
      <c r="M11" s="835"/>
      <c r="N11" s="835"/>
      <c r="O11" s="835"/>
      <c r="P11" s="835"/>
      <c r="Q11" s="835"/>
      <c r="R11" s="835"/>
      <c r="S11" s="835"/>
      <c r="T11" s="835"/>
      <c r="U11" s="835"/>
      <c r="V11" s="835"/>
      <c r="W11" s="835"/>
      <c r="X11" s="835"/>
      <c r="Y11" s="835"/>
      <c r="Z11" s="836"/>
      <c r="AA11" s="177"/>
      <c r="AB11" s="177"/>
    </row>
    <row r="12" spans="1:28" x14ac:dyDescent="0.2">
      <c r="A12" s="227">
        <v>3</v>
      </c>
      <c r="B12" s="837"/>
      <c r="C12" s="838"/>
      <c r="D12" s="838"/>
      <c r="E12" s="838"/>
      <c r="F12" s="838"/>
      <c r="G12" s="838"/>
      <c r="H12" s="838"/>
      <c r="I12" s="838"/>
      <c r="J12" s="838"/>
      <c r="K12" s="838"/>
      <c r="L12" s="838"/>
      <c r="M12" s="838"/>
      <c r="N12" s="838"/>
      <c r="O12" s="838"/>
      <c r="P12" s="838"/>
      <c r="Q12" s="838"/>
      <c r="R12" s="838"/>
      <c r="S12" s="838"/>
      <c r="T12" s="838"/>
      <c r="U12" s="838"/>
      <c r="V12" s="838"/>
      <c r="W12" s="838"/>
      <c r="X12" s="838"/>
      <c r="Y12" s="838"/>
      <c r="Z12" s="839"/>
      <c r="AA12" s="177"/>
      <c r="AB12" s="177"/>
    </row>
    <row r="13" spans="1:28" x14ac:dyDescent="0.2">
      <c r="A13" s="186"/>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77"/>
      <c r="AB13" s="177"/>
    </row>
    <row r="14" spans="1:28" x14ac:dyDescent="0.2">
      <c r="A14" s="840" t="str">
        <f>Translations!$C$27</f>
        <v>Lié au(x) but(s) n°</v>
      </c>
      <c r="B14" s="720" t="str">
        <f>Translations!$C$28</f>
        <v>Indicateur d'impact</v>
      </c>
      <c r="C14" s="721"/>
      <c r="D14" s="721"/>
      <c r="E14" s="721"/>
      <c r="F14" s="721"/>
      <c r="G14" s="721"/>
      <c r="H14" s="722"/>
      <c r="I14" s="709" t="str">
        <f>Translations!$C$29</f>
        <v>Données de référence</v>
      </c>
      <c r="J14" s="795"/>
      <c r="K14" s="795"/>
      <c r="L14" s="795"/>
      <c r="M14" s="795"/>
      <c r="N14" s="710"/>
      <c r="O14" s="709" t="str">
        <f>Translations!$C$30</f>
        <v>Cibles</v>
      </c>
      <c r="P14" s="795"/>
      <c r="Q14" s="795"/>
      <c r="R14" s="795"/>
      <c r="S14" s="795"/>
      <c r="T14" s="710"/>
      <c r="U14" s="843" t="str">
        <f>Translations!$C$78</f>
        <v>Remarques et hypothèses</v>
      </c>
      <c r="V14" s="844"/>
      <c r="W14" s="844"/>
      <c r="X14" s="844"/>
      <c r="Y14" s="844"/>
      <c r="Z14" s="845"/>
      <c r="AA14" s="177"/>
      <c r="AB14" s="177"/>
    </row>
    <row r="15" spans="1:28" x14ac:dyDescent="0.2">
      <c r="A15" s="841"/>
      <c r="B15" s="792"/>
      <c r="C15" s="787"/>
      <c r="D15" s="787"/>
      <c r="E15" s="787"/>
      <c r="F15" s="787"/>
      <c r="G15" s="787"/>
      <c r="H15" s="788"/>
      <c r="I15" s="720" t="str">
        <f>Translations!$C$32</f>
        <v>Valeur</v>
      </c>
      <c r="J15" s="722"/>
      <c r="K15" s="729" t="str">
        <f>Translations!$C$33</f>
        <v xml:space="preserve">Année </v>
      </c>
      <c r="L15" s="720" t="str">
        <f>Translations!$C$34</f>
        <v>Source</v>
      </c>
      <c r="M15" s="721"/>
      <c r="N15" s="722"/>
      <c r="O15" s="709" t="str">
        <f>Translations!$C$35&amp;" 1"</f>
        <v>Année  1</v>
      </c>
      <c r="P15" s="710"/>
      <c r="Q15" s="709" t="str">
        <f>Translations!$C$35&amp;" 2"</f>
        <v>Année  2</v>
      </c>
      <c r="R15" s="710"/>
      <c r="S15" s="709" t="str">
        <f>Translations!$C$35&amp;" 3"</f>
        <v>Année  3</v>
      </c>
      <c r="T15" s="710"/>
      <c r="U15" s="846"/>
      <c r="V15" s="847"/>
      <c r="W15" s="847"/>
      <c r="X15" s="847"/>
      <c r="Y15" s="847"/>
      <c r="Z15" s="848"/>
      <c r="AA15" s="177"/>
      <c r="AB15" s="177"/>
    </row>
    <row r="16" spans="1:28" x14ac:dyDescent="0.2">
      <c r="A16" s="842"/>
      <c r="B16" s="723"/>
      <c r="C16" s="724"/>
      <c r="D16" s="724"/>
      <c r="E16" s="724"/>
      <c r="F16" s="724"/>
      <c r="G16" s="724"/>
      <c r="H16" s="725"/>
      <c r="I16" s="723"/>
      <c r="J16" s="725"/>
      <c r="K16" s="730"/>
      <c r="L16" s="723"/>
      <c r="M16" s="724"/>
      <c r="N16" s="725"/>
      <c r="O16" s="832">
        <f ca="1">IFERROR(IF(MonthIndex&lt;7,StartYearSelected,StartYearSelected+1),"")</f>
        <v>2016</v>
      </c>
      <c r="P16" s="833"/>
      <c r="Q16" s="832">
        <f ca="1">IFERROR(O16+1,"")</f>
        <v>2017</v>
      </c>
      <c r="R16" s="833"/>
      <c r="S16" s="832">
        <f ca="1">IFERROR(Q16+1,"")</f>
        <v>2018</v>
      </c>
      <c r="T16" s="833"/>
      <c r="U16" s="849"/>
      <c r="V16" s="850"/>
      <c r="W16" s="850"/>
      <c r="X16" s="850"/>
      <c r="Y16" s="850"/>
      <c r="Z16" s="851"/>
      <c r="AA16" s="177"/>
      <c r="AB16" s="177"/>
    </row>
    <row r="17" spans="1:28" ht="30" customHeight="1" x14ac:dyDescent="0.2">
      <c r="A17" s="169"/>
      <c r="B17" s="823" t="str">
        <f>Translations!$C$77</f>
        <v>Veuillez sélectionner…</v>
      </c>
      <c r="C17" s="824"/>
      <c r="D17" s="824"/>
      <c r="E17" s="824"/>
      <c r="F17" s="824"/>
      <c r="G17" s="824"/>
      <c r="H17" s="825"/>
      <c r="I17" s="826"/>
      <c r="J17" s="827"/>
      <c r="K17" s="203"/>
      <c r="L17" s="828" t="str">
        <f>Translations!$C$77</f>
        <v>Veuillez sélectionner…</v>
      </c>
      <c r="M17" s="829"/>
      <c r="N17" s="830"/>
      <c r="O17" s="826"/>
      <c r="P17" s="827"/>
      <c r="Q17" s="826"/>
      <c r="R17" s="827"/>
      <c r="S17" s="826"/>
      <c r="T17" s="831"/>
      <c r="U17" s="180"/>
      <c r="V17" s="181"/>
      <c r="W17" s="181"/>
      <c r="X17" s="181"/>
      <c r="Y17" s="181"/>
      <c r="Z17" s="182"/>
      <c r="AA17" s="177"/>
      <c r="AB17" s="177"/>
    </row>
    <row r="18" spans="1:28" ht="30" customHeight="1" x14ac:dyDescent="0.2">
      <c r="A18" s="173"/>
      <c r="B18" s="864" t="str">
        <f>Translations!$C$77</f>
        <v>Veuillez sélectionner…</v>
      </c>
      <c r="C18" s="865"/>
      <c r="D18" s="865"/>
      <c r="E18" s="865"/>
      <c r="F18" s="865"/>
      <c r="G18" s="865"/>
      <c r="H18" s="866"/>
      <c r="I18" s="817"/>
      <c r="J18" s="818"/>
      <c r="K18" s="199"/>
      <c r="L18" s="819" t="str">
        <f>Translations!$C$77</f>
        <v>Veuillez sélectionner…</v>
      </c>
      <c r="M18" s="820"/>
      <c r="N18" s="821"/>
      <c r="O18" s="817"/>
      <c r="P18" s="818"/>
      <c r="Q18" s="817"/>
      <c r="R18" s="818"/>
      <c r="S18" s="817"/>
      <c r="T18" s="822"/>
      <c r="U18" s="180"/>
      <c r="V18" s="181"/>
      <c r="W18" s="181"/>
      <c r="X18" s="181"/>
      <c r="Y18" s="181"/>
      <c r="Z18" s="182"/>
      <c r="AA18" s="177"/>
      <c r="AB18" s="177"/>
    </row>
    <row r="19" spans="1:28" ht="30" customHeight="1" x14ac:dyDescent="0.2">
      <c r="A19" s="174"/>
      <c r="B19" s="864" t="s">
        <v>0</v>
      </c>
      <c r="C19" s="865"/>
      <c r="D19" s="865"/>
      <c r="E19" s="865"/>
      <c r="F19" s="865"/>
      <c r="G19" s="865"/>
      <c r="H19" s="866"/>
      <c r="I19" s="817"/>
      <c r="J19" s="818"/>
      <c r="K19" s="199"/>
      <c r="L19" s="819" t="str">
        <f>Translations!$C$77</f>
        <v>Veuillez sélectionner…</v>
      </c>
      <c r="M19" s="820"/>
      <c r="N19" s="821"/>
      <c r="O19" s="817"/>
      <c r="P19" s="818"/>
      <c r="Q19" s="817"/>
      <c r="R19" s="818"/>
      <c r="S19" s="817"/>
      <c r="T19" s="822"/>
      <c r="U19" s="180"/>
      <c r="V19" s="181"/>
      <c r="W19" s="181"/>
      <c r="X19" s="181"/>
      <c r="Y19" s="181"/>
      <c r="Z19" s="182"/>
      <c r="AA19" s="177"/>
      <c r="AB19" s="177"/>
    </row>
    <row r="20" spans="1:28" ht="30" customHeight="1" x14ac:dyDescent="0.2">
      <c r="A20" s="174"/>
      <c r="B20" s="864" t="s">
        <v>0</v>
      </c>
      <c r="C20" s="865"/>
      <c r="D20" s="865"/>
      <c r="E20" s="865"/>
      <c r="F20" s="865"/>
      <c r="G20" s="865"/>
      <c r="H20" s="866"/>
      <c r="I20" s="817"/>
      <c r="J20" s="818"/>
      <c r="K20" s="199"/>
      <c r="L20" s="819" t="str">
        <f>Translations!$C$77</f>
        <v>Veuillez sélectionner…</v>
      </c>
      <c r="M20" s="820"/>
      <c r="N20" s="821"/>
      <c r="O20" s="817"/>
      <c r="P20" s="818"/>
      <c r="Q20" s="817"/>
      <c r="R20" s="818"/>
      <c r="S20" s="817"/>
      <c r="T20" s="822"/>
      <c r="U20" s="180"/>
      <c r="V20" s="181"/>
      <c r="W20" s="181"/>
      <c r="X20" s="181"/>
      <c r="Y20" s="181"/>
      <c r="Z20" s="182"/>
      <c r="AA20" s="177"/>
      <c r="AB20" s="177"/>
    </row>
    <row r="21" spans="1:28" ht="30" customHeight="1" x14ac:dyDescent="0.2">
      <c r="A21" s="176"/>
      <c r="B21" s="861" t="s">
        <v>0</v>
      </c>
      <c r="C21" s="862"/>
      <c r="D21" s="862"/>
      <c r="E21" s="862"/>
      <c r="F21" s="862"/>
      <c r="G21" s="862"/>
      <c r="H21" s="863"/>
      <c r="I21" s="808"/>
      <c r="J21" s="809"/>
      <c r="K21" s="200"/>
      <c r="L21" s="810" t="str">
        <f>Translations!$C$77</f>
        <v>Veuillez sélectionner…</v>
      </c>
      <c r="M21" s="811"/>
      <c r="N21" s="812"/>
      <c r="O21" s="808"/>
      <c r="P21" s="809"/>
      <c r="Q21" s="808"/>
      <c r="R21" s="809"/>
      <c r="S21" s="808"/>
      <c r="T21" s="813"/>
      <c r="U21" s="180"/>
      <c r="V21" s="181"/>
      <c r="W21" s="181"/>
      <c r="X21" s="181"/>
      <c r="Y21" s="181"/>
      <c r="Z21" s="182"/>
      <c r="AA21" s="177"/>
      <c r="AB21" s="177"/>
    </row>
    <row r="22" spans="1:28" x14ac:dyDescent="0.2">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77"/>
      <c r="AB22" s="177"/>
    </row>
    <row r="23" spans="1:28" ht="15.75" x14ac:dyDescent="0.2">
      <c r="A23" s="852" t="str">
        <f>Translations!$C$42</f>
        <v>C. Objectifs du programme et indicateurs d'effets</v>
      </c>
      <c r="B23" s="853"/>
      <c r="C23" s="853"/>
      <c r="D23" s="853"/>
      <c r="E23" s="853"/>
      <c r="F23" s="853"/>
      <c r="G23" s="853"/>
      <c r="H23" s="853"/>
      <c r="I23" s="853"/>
      <c r="J23" s="853"/>
      <c r="K23" s="853"/>
      <c r="L23" s="853"/>
      <c r="M23" s="853"/>
      <c r="N23" s="853"/>
      <c r="O23" s="853"/>
      <c r="P23" s="853"/>
      <c r="Q23" s="853"/>
      <c r="R23" s="853"/>
      <c r="S23" s="853"/>
      <c r="T23" s="853"/>
      <c r="U23" s="853"/>
      <c r="V23" s="853"/>
      <c r="W23" s="853"/>
      <c r="X23" s="853"/>
      <c r="Y23" s="853"/>
      <c r="Z23" s="854"/>
      <c r="AA23" s="177"/>
      <c r="AB23" s="177"/>
    </row>
    <row r="24" spans="1:28" x14ac:dyDescent="0.2">
      <c r="A24" s="855" t="str">
        <f>Translations!$C$43</f>
        <v>Objectifs </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7"/>
      <c r="AA24" s="177"/>
      <c r="AB24" s="177"/>
    </row>
    <row r="25" spans="1:28" ht="30" customHeight="1" x14ac:dyDescent="0.2">
      <c r="A25" s="225">
        <v>1</v>
      </c>
      <c r="B25" s="858"/>
      <c r="C25" s="859"/>
      <c r="D25" s="859"/>
      <c r="E25" s="859"/>
      <c r="F25" s="859"/>
      <c r="G25" s="859"/>
      <c r="H25" s="859"/>
      <c r="I25" s="859"/>
      <c r="J25" s="859"/>
      <c r="K25" s="859"/>
      <c r="L25" s="859"/>
      <c r="M25" s="859"/>
      <c r="N25" s="859"/>
      <c r="O25" s="859"/>
      <c r="P25" s="859"/>
      <c r="Q25" s="859"/>
      <c r="R25" s="859"/>
      <c r="S25" s="859"/>
      <c r="T25" s="859"/>
      <c r="U25" s="859"/>
      <c r="V25" s="859"/>
      <c r="W25" s="859"/>
      <c r="X25" s="859"/>
      <c r="Y25" s="859"/>
      <c r="Z25" s="860"/>
      <c r="AA25" s="177"/>
      <c r="AB25" s="177"/>
    </row>
    <row r="26" spans="1:28" ht="30" customHeight="1" x14ac:dyDescent="0.2">
      <c r="A26" s="226">
        <v>2</v>
      </c>
      <c r="B26" s="834"/>
      <c r="C26" s="835"/>
      <c r="D26" s="835"/>
      <c r="E26" s="835"/>
      <c r="F26" s="835"/>
      <c r="G26" s="835"/>
      <c r="H26" s="835"/>
      <c r="I26" s="835"/>
      <c r="J26" s="835"/>
      <c r="K26" s="835"/>
      <c r="L26" s="835"/>
      <c r="M26" s="835"/>
      <c r="N26" s="835"/>
      <c r="O26" s="835"/>
      <c r="P26" s="835"/>
      <c r="Q26" s="835"/>
      <c r="R26" s="835"/>
      <c r="S26" s="835"/>
      <c r="T26" s="835"/>
      <c r="U26" s="835"/>
      <c r="V26" s="835"/>
      <c r="W26" s="835"/>
      <c r="X26" s="835"/>
      <c r="Y26" s="835"/>
      <c r="Z26" s="836"/>
      <c r="AA26" s="177"/>
      <c r="AB26" s="177"/>
    </row>
    <row r="27" spans="1:28" ht="30" customHeight="1" x14ac:dyDescent="0.2">
      <c r="A27" s="226">
        <v>3</v>
      </c>
      <c r="B27" s="834"/>
      <c r="C27" s="835"/>
      <c r="D27" s="835"/>
      <c r="E27" s="835"/>
      <c r="F27" s="835"/>
      <c r="G27" s="835"/>
      <c r="H27" s="835"/>
      <c r="I27" s="835"/>
      <c r="J27" s="835"/>
      <c r="K27" s="835"/>
      <c r="L27" s="835"/>
      <c r="M27" s="835"/>
      <c r="N27" s="835"/>
      <c r="O27" s="835"/>
      <c r="P27" s="835"/>
      <c r="Q27" s="835"/>
      <c r="R27" s="835"/>
      <c r="S27" s="835"/>
      <c r="T27" s="835"/>
      <c r="U27" s="835"/>
      <c r="V27" s="835"/>
      <c r="W27" s="835"/>
      <c r="X27" s="835"/>
      <c r="Y27" s="835"/>
      <c r="Z27" s="836"/>
      <c r="AA27" s="177"/>
      <c r="AB27" s="177"/>
    </row>
    <row r="28" spans="1:28" ht="30" customHeight="1" x14ac:dyDescent="0.2">
      <c r="A28" s="226">
        <v>4</v>
      </c>
      <c r="B28" s="834"/>
      <c r="C28" s="835"/>
      <c r="D28" s="835"/>
      <c r="E28" s="835"/>
      <c r="F28" s="835"/>
      <c r="G28" s="835"/>
      <c r="H28" s="835"/>
      <c r="I28" s="835"/>
      <c r="J28" s="835"/>
      <c r="K28" s="835"/>
      <c r="L28" s="835"/>
      <c r="M28" s="835"/>
      <c r="N28" s="835"/>
      <c r="O28" s="835"/>
      <c r="P28" s="835"/>
      <c r="Q28" s="835"/>
      <c r="R28" s="835"/>
      <c r="S28" s="835"/>
      <c r="T28" s="835"/>
      <c r="U28" s="835"/>
      <c r="V28" s="835"/>
      <c r="W28" s="835"/>
      <c r="X28" s="835"/>
      <c r="Y28" s="835"/>
      <c r="Z28" s="836"/>
      <c r="AA28" s="177"/>
      <c r="AB28" s="177"/>
    </row>
    <row r="29" spans="1:28" ht="30" customHeight="1" x14ac:dyDescent="0.2">
      <c r="A29" s="226">
        <v>5</v>
      </c>
      <c r="B29" s="834"/>
      <c r="C29" s="835"/>
      <c r="D29" s="835"/>
      <c r="E29" s="835"/>
      <c r="F29" s="835"/>
      <c r="G29" s="835"/>
      <c r="H29" s="835"/>
      <c r="I29" s="835"/>
      <c r="J29" s="835"/>
      <c r="K29" s="835"/>
      <c r="L29" s="835"/>
      <c r="M29" s="835"/>
      <c r="N29" s="835"/>
      <c r="O29" s="835"/>
      <c r="P29" s="835"/>
      <c r="Q29" s="835"/>
      <c r="R29" s="835"/>
      <c r="S29" s="835"/>
      <c r="T29" s="835"/>
      <c r="U29" s="835"/>
      <c r="V29" s="835"/>
      <c r="W29" s="835"/>
      <c r="X29" s="835"/>
      <c r="Y29" s="835"/>
      <c r="Z29" s="836"/>
      <c r="AA29" s="177"/>
      <c r="AB29" s="177"/>
    </row>
    <row r="30" spans="1:28" ht="30" customHeight="1" x14ac:dyDescent="0.2">
      <c r="A30" s="227">
        <v>6</v>
      </c>
      <c r="B30" s="837"/>
      <c r="C30" s="838"/>
      <c r="D30" s="838"/>
      <c r="E30" s="838"/>
      <c r="F30" s="838"/>
      <c r="G30" s="838"/>
      <c r="H30" s="838"/>
      <c r="I30" s="838"/>
      <c r="J30" s="838"/>
      <c r="K30" s="838"/>
      <c r="L30" s="838"/>
      <c r="M30" s="838"/>
      <c r="N30" s="838"/>
      <c r="O30" s="838"/>
      <c r="P30" s="838"/>
      <c r="Q30" s="838"/>
      <c r="R30" s="838"/>
      <c r="S30" s="838"/>
      <c r="T30" s="838"/>
      <c r="U30" s="838"/>
      <c r="V30" s="838"/>
      <c r="W30" s="838"/>
      <c r="X30" s="838"/>
      <c r="Y30" s="838"/>
      <c r="Z30" s="839"/>
      <c r="AA30" s="177"/>
      <c r="AB30" s="177"/>
    </row>
    <row r="31" spans="1:28" x14ac:dyDescent="0.2">
      <c r="A31" s="213"/>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04"/>
    </row>
    <row r="32" spans="1:28" x14ac:dyDescent="0.2">
      <c r="A32" s="840" t="str">
        <f>Translations!$C$44</f>
        <v xml:space="preserve">Lié à ou aux objectifs n° </v>
      </c>
      <c r="B32" s="720" t="str">
        <f>Translations!C45</f>
        <v>Indicateur d'effet</v>
      </c>
      <c r="C32" s="721"/>
      <c r="D32" s="721"/>
      <c r="E32" s="721"/>
      <c r="F32" s="721"/>
      <c r="G32" s="721"/>
      <c r="H32" s="722"/>
      <c r="I32" s="709" t="str">
        <f>Translations!$C$29</f>
        <v>Données de référence</v>
      </c>
      <c r="J32" s="795"/>
      <c r="K32" s="795"/>
      <c r="L32" s="795"/>
      <c r="M32" s="795"/>
      <c r="N32" s="710"/>
      <c r="O32" s="709" t="str">
        <f>Translations!$C$30</f>
        <v>Cibles</v>
      </c>
      <c r="P32" s="795"/>
      <c r="Q32" s="795"/>
      <c r="R32" s="795"/>
      <c r="S32" s="795"/>
      <c r="T32" s="710"/>
      <c r="U32" s="843" t="str">
        <f>Translations!$C$78</f>
        <v>Remarques et hypothèses</v>
      </c>
      <c r="V32" s="844"/>
      <c r="W32" s="844"/>
      <c r="X32" s="844"/>
      <c r="Y32" s="844"/>
      <c r="Z32" s="845"/>
      <c r="AA32" s="214"/>
      <c r="AB32" s="201"/>
    </row>
    <row r="33" spans="1:28" x14ac:dyDescent="0.2">
      <c r="A33" s="841"/>
      <c r="B33" s="792"/>
      <c r="C33" s="787"/>
      <c r="D33" s="787"/>
      <c r="E33" s="787"/>
      <c r="F33" s="787"/>
      <c r="G33" s="787"/>
      <c r="H33" s="788"/>
      <c r="I33" s="720" t="str">
        <f>Translations!$C$32</f>
        <v>Valeur</v>
      </c>
      <c r="J33" s="722"/>
      <c r="K33" s="729" t="str">
        <f>Translations!$C$33</f>
        <v xml:space="preserve">Année </v>
      </c>
      <c r="L33" s="720" t="str">
        <f>Translations!$C$34</f>
        <v>Source</v>
      </c>
      <c r="M33" s="721"/>
      <c r="N33" s="722"/>
      <c r="O33" s="709" t="str">
        <f>Translations!$C$35&amp;" 1"</f>
        <v>Année  1</v>
      </c>
      <c r="P33" s="710"/>
      <c r="Q33" s="709" t="str">
        <f>Translations!$C$35&amp;" 2"</f>
        <v>Année  2</v>
      </c>
      <c r="R33" s="710"/>
      <c r="S33" s="709" t="str">
        <f>Translations!$C$35&amp;" 3"</f>
        <v>Année  3</v>
      </c>
      <c r="T33" s="710"/>
      <c r="U33" s="846"/>
      <c r="V33" s="847"/>
      <c r="W33" s="847"/>
      <c r="X33" s="847"/>
      <c r="Y33" s="847"/>
      <c r="Z33" s="848"/>
      <c r="AA33" s="214"/>
      <c r="AB33" s="201"/>
    </row>
    <row r="34" spans="1:28" x14ac:dyDescent="0.2">
      <c r="A34" s="842"/>
      <c r="B34" s="723"/>
      <c r="C34" s="724"/>
      <c r="D34" s="724"/>
      <c r="E34" s="724"/>
      <c r="F34" s="724"/>
      <c r="G34" s="724"/>
      <c r="H34" s="725"/>
      <c r="I34" s="723"/>
      <c r="J34" s="725"/>
      <c r="K34" s="730"/>
      <c r="L34" s="723"/>
      <c r="M34" s="724"/>
      <c r="N34" s="725"/>
      <c r="O34" s="832">
        <f ca="1">O16</f>
        <v>2016</v>
      </c>
      <c r="P34" s="833"/>
      <c r="Q34" s="832">
        <f ca="1">Q16</f>
        <v>2017</v>
      </c>
      <c r="R34" s="833"/>
      <c r="S34" s="832">
        <f ca="1">S16</f>
        <v>2018</v>
      </c>
      <c r="T34" s="833"/>
      <c r="U34" s="849"/>
      <c r="V34" s="850"/>
      <c r="W34" s="850"/>
      <c r="X34" s="850"/>
      <c r="Y34" s="850"/>
      <c r="Z34" s="851"/>
      <c r="AA34" s="214"/>
      <c r="AB34" s="201"/>
    </row>
    <row r="35" spans="1:28" ht="30" customHeight="1" x14ac:dyDescent="0.2">
      <c r="A35" s="169"/>
      <c r="B35" s="823" t="str">
        <f>Translations!$C$77</f>
        <v>Veuillez sélectionner…</v>
      </c>
      <c r="C35" s="824"/>
      <c r="D35" s="824"/>
      <c r="E35" s="824"/>
      <c r="F35" s="824"/>
      <c r="G35" s="824"/>
      <c r="H35" s="825"/>
      <c r="I35" s="826"/>
      <c r="J35" s="827"/>
      <c r="K35" s="203"/>
      <c r="L35" s="828" t="str">
        <f>Translations!$C$77</f>
        <v>Veuillez sélectionner…</v>
      </c>
      <c r="M35" s="829"/>
      <c r="N35" s="830"/>
      <c r="O35" s="826"/>
      <c r="P35" s="827"/>
      <c r="Q35" s="826"/>
      <c r="R35" s="827"/>
      <c r="S35" s="826"/>
      <c r="T35" s="831"/>
      <c r="U35" s="188"/>
      <c r="V35" s="189"/>
      <c r="W35" s="189"/>
      <c r="X35" s="189"/>
      <c r="Y35" s="189"/>
      <c r="Z35" s="190"/>
      <c r="AA35" s="215"/>
      <c r="AB35" s="216"/>
    </row>
    <row r="36" spans="1:28" ht="30" customHeight="1" x14ac:dyDescent="0.2">
      <c r="A36" s="173"/>
      <c r="B36" s="814" t="str">
        <f>Translations!$C$77</f>
        <v>Veuillez sélectionner…</v>
      </c>
      <c r="C36" s="815"/>
      <c r="D36" s="815"/>
      <c r="E36" s="815"/>
      <c r="F36" s="815"/>
      <c r="G36" s="815"/>
      <c r="H36" s="816"/>
      <c r="I36" s="817"/>
      <c r="J36" s="818"/>
      <c r="K36" s="199"/>
      <c r="L36" s="819" t="str">
        <f>Translations!$C$77</f>
        <v>Veuillez sélectionner…</v>
      </c>
      <c r="M36" s="820"/>
      <c r="N36" s="821"/>
      <c r="O36" s="817"/>
      <c r="P36" s="818"/>
      <c r="Q36" s="817"/>
      <c r="R36" s="818"/>
      <c r="S36" s="817"/>
      <c r="T36" s="822"/>
      <c r="U36" s="191"/>
      <c r="V36" s="192"/>
      <c r="W36" s="192"/>
      <c r="X36" s="192"/>
      <c r="Y36" s="192"/>
      <c r="Z36" s="193"/>
      <c r="AA36" s="215"/>
      <c r="AB36" s="216"/>
    </row>
    <row r="37" spans="1:28" ht="30" customHeight="1" x14ac:dyDescent="0.2">
      <c r="A37" s="174"/>
      <c r="B37" s="814" t="str">
        <f>Translations!$C$77</f>
        <v>Veuillez sélectionner…</v>
      </c>
      <c r="C37" s="815"/>
      <c r="D37" s="815"/>
      <c r="E37" s="815"/>
      <c r="F37" s="815"/>
      <c r="G37" s="815"/>
      <c r="H37" s="816"/>
      <c r="I37" s="817"/>
      <c r="J37" s="818"/>
      <c r="K37" s="199"/>
      <c r="L37" s="819" t="str">
        <f>Translations!$C$77</f>
        <v>Veuillez sélectionner…</v>
      </c>
      <c r="M37" s="820"/>
      <c r="N37" s="821"/>
      <c r="O37" s="817"/>
      <c r="P37" s="818"/>
      <c r="Q37" s="817"/>
      <c r="R37" s="818"/>
      <c r="S37" s="817"/>
      <c r="T37" s="822"/>
      <c r="U37" s="191"/>
      <c r="V37" s="192"/>
      <c r="W37" s="192"/>
      <c r="X37" s="192"/>
      <c r="Y37" s="192"/>
      <c r="Z37" s="193"/>
      <c r="AA37" s="215"/>
      <c r="AB37" s="216"/>
    </row>
    <row r="38" spans="1:28" ht="30" customHeight="1" x14ac:dyDescent="0.2">
      <c r="A38" s="174"/>
      <c r="B38" s="814" t="str">
        <f>Translations!$C$77</f>
        <v>Veuillez sélectionner…</v>
      </c>
      <c r="C38" s="815"/>
      <c r="D38" s="815"/>
      <c r="E38" s="815"/>
      <c r="F38" s="815"/>
      <c r="G38" s="815"/>
      <c r="H38" s="816"/>
      <c r="I38" s="817"/>
      <c r="J38" s="818"/>
      <c r="K38" s="199"/>
      <c r="L38" s="819" t="str">
        <f>Translations!$C$77</f>
        <v>Veuillez sélectionner…</v>
      </c>
      <c r="M38" s="820"/>
      <c r="N38" s="821"/>
      <c r="O38" s="817"/>
      <c r="P38" s="818"/>
      <c r="Q38" s="817"/>
      <c r="R38" s="818"/>
      <c r="S38" s="817"/>
      <c r="T38" s="822"/>
      <c r="U38" s="191"/>
      <c r="V38" s="192"/>
      <c r="W38" s="192"/>
      <c r="X38" s="192"/>
      <c r="Y38" s="192"/>
      <c r="Z38" s="193"/>
      <c r="AA38" s="215"/>
      <c r="AB38" s="216"/>
    </row>
    <row r="39" spans="1:28" ht="30" customHeight="1" x14ac:dyDescent="0.2">
      <c r="A39" s="176"/>
      <c r="B39" s="805" t="str">
        <f>Translations!$C$77</f>
        <v>Veuillez sélectionner…</v>
      </c>
      <c r="C39" s="806"/>
      <c r="D39" s="806"/>
      <c r="E39" s="806"/>
      <c r="F39" s="806"/>
      <c r="G39" s="806"/>
      <c r="H39" s="807"/>
      <c r="I39" s="808"/>
      <c r="J39" s="809"/>
      <c r="K39" s="200"/>
      <c r="L39" s="810" t="str">
        <f>Translations!$C$77</f>
        <v>Veuillez sélectionner…</v>
      </c>
      <c r="M39" s="811"/>
      <c r="N39" s="812"/>
      <c r="O39" s="808"/>
      <c r="P39" s="809"/>
      <c r="Q39" s="808"/>
      <c r="R39" s="809"/>
      <c r="S39" s="808"/>
      <c r="T39" s="813"/>
      <c r="U39" s="194"/>
      <c r="V39" s="195"/>
      <c r="W39" s="195"/>
      <c r="X39" s="195"/>
      <c r="Y39" s="195"/>
      <c r="Z39" s="196"/>
      <c r="AA39" s="215"/>
      <c r="AB39" s="216"/>
    </row>
    <row r="40" spans="1:28" x14ac:dyDescent="0.2">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row>
    <row r="41" spans="1:28" ht="15.75" x14ac:dyDescent="0.2">
      <c r="A41" s="779" t="str">
        <f>Translations!$C$79</f>
        <v>D. Modules</v>
      </c>
      <c r="B41" s="780"/>
      <c r="C41" s="780"/>
      <c r="D41" s="780"/>
      <c r="E41" s="780"/>
      <c r="F41" s="780"/>
      <c r="G41" s="780"/>
      <c r="H41" s="780"/>
      <c r="I41" s="780"/>
      <c r="J41" s="780"/>
      <c r="K41" s="780"/>
      <c r="L41" s="780"/>
      <c r="M41" s="780"/>
      <c r="N41" s="780"/>
      <c r="O41" s="780"/>
      <c r="P41" s="780"/>
      <c r="Q41" s="780"/>
      <c r="R41" s="780"/>
      <c r="S41" s="780"/>
      <c r="T41" s="780"/>
      <c r="U41" s="780"/>
      <c r="V41" s="780"/>
      <c r="W41" s="780"/>
      <c r="X41" s="780"/>
      <c r="Y41" s="780"/>
      <c r="Z41" s="780"/>
      <c r="AA41" s="780"/>
      <c r="AB41" s="781"/>
    </row>
    <row r="42" spans="1:28" ht="15.75" x14ac:dyDescent="0.2">
      <c r="A42" s="183"/>
      <c r="B42" s="184"/>
      <c r="C42" s="184"/>
      <c r="D42" s="184"/>
      <c r="E42" s="184"/>
      <c r="F42" s="184"/>
      <c r="G42" s="184"/>
      <c r="H42" s="184"/>
      <c r="I42" s="184"/>
      <c r="J42" s="184"/>
      <c r="K42" s="184"/>
      <c r="L42" s="184"/>
      <c r="M42" s="184"/>
      <c r="N42" s="184"/>
      <c r="O42" s="184"/>
      <c r="P42" s="185"/>
      <c r="Q42" s="185"/>
      <c r="R42" s="185"/>
      <c r="S42" s="185"/>
      <c r="T42" s="185"/>
      <c r="U42" s="185"/>
      <c r="V42" s="185"/>
      <c r="W42" s="185"/>
      <c r="X42" s="185"/>
      <c r="Y42" s="185"/>
      <c r="Z42" s="178"/>
      <c r="AA42" s="178"/>
      <c r="AB42" s="178"/>
    </row>
    <row r="43" spans="1:28" ht="15.75" x14ac:dyDescent="0.2">
      <c r="A43" s="782" t="str">
        <f>Translations!$C$80</f>
        <v>Module</v>
      </c>
      <c r="B43" s="783"/>
      <c r="C43" s="236">
        <v>1</v>
      </c>
      <c r="D43" s="784" t="str">
        <f>Translations!$C$77</f>
        <v>Veuillez sélectionner…</v>
      </c>
      <c r="E43" s="784"/>
      <c r="F43" s="784"/>
      <c r="G43" s="784"/>
      <c r="H43" s="784"/>
      <c r="I43" s="784"/>
      <c r="J43" s="784"/>
      <c r="K43" s="210"/>
      <c r="L43" s="170"/>
      <c r="M43" s="170"/>
      <c r="N43" s="170"/>
      <c r="O43" s="170"/>
      <c r="P43" s="170"/>
      <c r="Q43" s="170"/>
      <c r="R43" s="170"/>
      <c r="S43" s="170"/>
      <c r="T43" s="170"/>
      <c r="U43" s="170"/>
      <c r="V43" s="170"/>
      <c r="W43" s="170"/>
      <c r="X43" s="170"/>
      <c r="Y43" s="170"/>
      <c r="Z43" s="170"/>
      <c r="AA43" s="170"/>
      <c r="AB43" s="171"/>
    </row>
    <row r="44" spans="1:28" ht="15.75" x14ac:dyDescent="0.2">
      <c r="A44" s="217" t="str">
        <f>Translations!$C$81</f>
        <v>Cadre de mesure du module</v>
      </c>
      <c r="B44" s="231"/>
      <c r="C44" s="231"/>
      <c r="D44" s="231"/>
      <c r="E44" s="231"/>
      <c r="F44" s="231"/>
      <c r="G44" s="205"/>
      <c r="H44" s="205"/>
      <c r="I44" s="205"/>
      <c r="J44" s="205"/>
      <c r="K44" s="205"/>
      <c r="L44" s="205"/>
      <c r="M44" s="205"/>
      <c r="N44" s="205"/>
      <c r="O44" s="205"/>
      <c r="P44" s="205"/>
      <c r="Q44" s="205"/>
      <c r="R44" s="785"/>
      <c r="S44" s="785"/>
      <c r="T44" s="785"/>
      <c r="U44" s="785"/>
      <c r="V44" s="785"/>
      <c r="W44" s="785"/>
      <c r="X44" s="785"/>
      <c r="Y44" s="785"/>
      <c r="Z44" s="785"/>
      <c r="AA44" s="785"/>
      <c r="AB44" s="786"/>
    </row>
    <row r="45" spans="1:28" x14ac:dyDescent="0.2">
      <c r="A45" s="721" t="str">
        <f>Translations!$C$50</f>
        <v>Indicateur de couverture/produit</v>
      </c>
      <c r="B45" s="721"/>
      <c r="C45" s="722"/>
      <c r="D45" s="789" t="str">
        <f>Translations!$C$71</f>
        <v xml:space="preserve">Récipiendaires principaux responsables </v>
      </c>
      <c r="E45" s="720" t="str">
        <f>Translations!$C$70</f>
        <v>Lié à</v>
      </c>
      <c r="F45" s="722"/>
      <c r="G45" s="720" t="str">
        <f>Translations!$C$29</f>
        <v>Données de référence</v>
      </c>
      <c r="H45" s="721"/>
      <c r="I45" s="721"/>
      <c r="J45" s="722"/>
      <c r="K45" s="720"/>
      <c r="L45" s="721"/>
      <c r="M45" s="709" t="str">
        <f>Translations!$C$30</f>
        <v>Cibles</v>
      </c>
      <c r="N45" s="795"/>
      <c r="O45" s="795"/>
      <c r="P45" s="795"/>
      <c r="Q45" s="795"/>
      <c r="R45" s="710"/>
      <c r="S45" s="796" t="str">
        <f>Translations!$C$89</f>
        <v>Hypothèses pour les cibles</v>
      </c>
      <c r="T45" s="797"/>
      <c r="U45" s="797"/>
      <c r="V45" s="797"/>
      <c r="W45" s="797"/>
      <c r="X45" s="797"/>
      <c r="Y45" s="797"/>
      <c r="Z45" s="797"/>
      <c r="AA45" s="797"/>
      <c r="AB45" s="798"/>
    </row>
    <row r="46" spans="1:28" x14ac:dyDescent="0.2">
      <c r="A46" s="787"/>
      <c r="B46" s="787"/>
      <c r="C46" s="788"/>
      <c r="D46" s="790"/>
      <c r="E46" s="792"/>
      <c r="F46" s="788"/>
      <c r="G46" s="723"/>
      <c r="H46" s="724"/>
      <c r="I46" s="724"/>
      <c r="J46" s="725"/>
      <c r="K46" s="792"/>
      <c r="L46" s="787"/>
      <c r="M46" s="709" t="str">
        <f>Translations!$C$35&amp;" 1"</f>
        <v>Année  1</v>
      </c>
      <c r="N46" s="710"/>
      <c r="O46" s="709" t="str">
        <f>Translations!$C$35&amp;" 2"</f>
        <v>Année  2</v>
      </c>
      <c r="P46" s="710"/>
      <c r="Q46" s="709" t="str">
        <f>Translations!$C$35&amp;" 3"</f>
        <v>Année  3</v>
      </c>
      <c r="R46" s="710"/>
      <c r="S46" s="799" t="str">
        <f>Translations!$C$90</f>
        <v>Veuillez décrire : 1) les hypothèses générales utilisées pour le calcul des cibles, 2) le taux d'intensification prévisionnel , 3) les estimations sur la taille de la population  4) la description de l'indicateur/paquet de services, 5) les sources de données, 6) toute autre information pertinente</v>
      </c>
      <c r="T46" s="800"/>
      <c r="U46" s="800"/>
      <c r="V46" s="800"/>
      <c r="W46" s="800"/>
      <c r="X46" s="800"/>
      <c r="Y46" s="800"/>
      <c r="Z46" s="800"/>
      <c r="AA46" s="800"/>
      <c r="AB46" s="801"/>
    </row>
    <row r="47" spans="1:28" x14ac:dyDescent="0.2">
      <c r="A47" s="787"/>
      <c r="B47" s="787"/>
      <c r="C47" s="788"/>
      <c r="D47" s="790"/>
      <c r="E47" s="792"/>
      <c r="F47" s="788"/>
      <c r="G47" s="202" t="s">
        <v>1534</v>
      </c>
      <c r="H47" s="729" t="s">
        <v>14</v>
      </c>
      <c r="I47" s="729" t="str">
        <f>Translations!$C$33</f>
        <v xml:space="preserve">Année </v>
      </c>
      <c r="J47" s="729" t="str">
        <f>Translations!$C$34</f>
        <v>Source</v>
      </c>
      <c r="K47" s="792"/>
      <c r="L47" s="793"/>
      <c r="M47" s="229" t="s">
        <v>1534</v>
      </c>
      <c r="N47" s="777" t="s">
        <v>14</v>
      </c>
      <c r="O47" s="229" t="s">
        <v>1534</v>
      </c>
      <c r="P47" s="777" t="s">
        <v>14</v>
      </c>
      <c r="Q47" s="229" t="s">
        <v>1534</v>
      </c>
      <c r="R47" s="777" t="s">
        <v>14</v>
      </c>
      <c r="S47" s="799"/>
      <c r="T47" s="800"/>
      <c r="U47" s="800"/>
      <c r="V47" s="800"/>
      <c r="W47" s="800"/>
      <c r="X47" s="800"/>
      <c r="Y47" s="800"/>
      <c r="Z47" s="800"/>
      <c r="AA47" s="800"/>
      <c r="AB47" s="801"/>
    </row>
    <row r="48" spans="1:28" x14ac:dyDescent="0.2">
      <c r="A48" s="724"/>
      <c r="B48" s="724"/>
      <c r="C48" s="725"/>
      <c r="D48" s="791"/>
      <c r="E48" s="723"/>
      <c r="F48" s="725"/>
      <c r="G48" s="198" t="s">
        <v>1535</v>
      </c>
      <c r="H48" s="730"/>
      <c r="I48" s="730"/>
      <c r="J48" s="730"/>
      <c r="K48" s="723"/>
      <c r="L48" s="794"/>
      <c r="M48" s="230" t="s">
        <v>1535</v>
      </c>
      <c r="N48" s="778"/>
      <c r="O48" s="230" t="s">
        <v>1535</v>
      </c>
      <c r="P48" s="778"/>
      <c r="Q48" s="230" t="s">
        <v>1535</v>
      </c>
      <c r="R48" s="778"/>
      <c r="S48" s="802"/>
      <c r="T48" s="803"/>
      <c r="U48" s="803"/>
      <c r="V48" s="803"/>
      <c r="W48" s="803"/>
      <c r="X48" s="803"/>
      <c r="Y48" s="803"/>
      <c r="Z48" s="803"/>
      <c r="AA48" s="803"/>
      <c r="AB48" s="804"/>
    </row>
    <row r="49" spans="1:28" ht="15" customHeight="1" x14ac:dyDescent="0.2">
      <c r="A49" s="746"/>
      <c r="B49" s="747"/>
      <c r="C49" s="748"/>
      <c r="D49" s="755" t="str">
        <f>Translations!$C$77</f>
        <v>Veuillez sélectionner…</v>
      </c>
      <c r="E49" s="908" t="str">
        <f>Translations!$C$77</f>
        <v>Veuillez sélectionner…</v>
      </c>
      <c r="F49" s="909"/>
      <c r="G49" s="764"/>
      <c r="H49" s="731" t="str">
        <f>IF($G51&lt;&gt;"",$G49/$G51,"")</f>
        <v/>
      </c>
      <c r="I49" s="767"/>
      <c r="J49" s="914" t="str">
        <f>Translations!$C$77</f>
        <v>Veuillez sélectionner…</v>
      </c>
      <c r="K49" s="773" t="str">
        <f>Translations!$C$83</f>
        <v xml:space="preserve">Somme allouée </v>
      </c>
      <c r="L49" s="774"/>
      <c r="M49" s="237"/>
      <c r="N49" s="731" t="str">
        <f>IF(M50&lt;&gt;"",M49/M50,"")</f>
        <v/>
      </c>
      <c r="O49" s="239"/>
      <c r="P49" s="731" t="str">
        <f>IF(O50&lt;&gt;"",O49/O50,"")</f>
        <v/>
      </c>
      <c r="Q49" s="239"/>
      <c r="R49" s="731" t="str">
        <f>IF(Q50&lt;&gt;"",Q49/Q50,"")</f>
        <v/>
      </c>
      <c r="S49" s="733"/>
      <c r="T49" s="734"/>
      <c r="U49" s="734"/>
      <c r="V49" s="734"/>
      <c r="W49" s="734"/>
      <c r="X49" s="734"/>
      <c r="Y49" s="734"/>
      <c r="Z49" s="734"/>
      <c r="AA49" s="734"/>
      <c r="AB49" s="735"/>
    </row>
    <row r="50" spans="1:28" x14ac:dyDescent="0.2">
      <c r="A50" s="749"/>
      <c r="B50" s="750"/>
      <c r="C50" s="751"/>
      <c r="D50" s="756"/>
      <c r="E50" s="910"/>
      <c r="F50" s="911"/>
      <c r="G50" s="765"/>
      <c r="H50" s="766"/>
      <c r="I50" s="768"/>
      <c r="J50" s="915"/>
      <c r="K50" s="775"/>
      <c r="L50" s="776"/>
      <c r="M50" s="238"/>
      <c r="N50" s="732"/>
      <c r="O50" s="240"/>
      <c r="P50" s="732"/>
      <c r="Q50" s="240"/>
      <c r="R50" s="732"/>
      <c r="S50" s="736"/>
      <c r="T50" s="737"/>
      <c r="U50" s="737"/>
      <c r="V50" s="737"/>
      <c r="W50" s="737"/>
      <c r="X50" s="737"/>
      <c r="Y50" s="737"/>
      <c r="Z50" s="737"/>
      <c r="AA50" s="737"/>
      <c r="AB50" s="738"/>
    </row>
    <row r="51" spans="1:28" ht="15" customHeight="1" x14ac:dyDescent="0.2">
      <c r="A51" s="749"/>
      <c r="B51" s="750"/>
      <c r="C51" s="751"/>
      <c r="D51" s="756"/>
      <c r="E51" s="910"/>
      <c r="F51" s="911"/>
      <c r="G51" s="764"/>
      <c r="H51" s="766"/>
      <c r="I51" s="768"/>
      <c r="J51" s="915"/>
      <c r="K51" s="742" t="str">
        <f>Translations!$C$85</f>
        <v>Somme allouée + Au-delà + autres</v>
      </c>
      <c r="L51" s="743"/>
      <c r="M51" s="237"/>
      <c r="N51" s="731" t="str">
        <f>IF(M52&lt;&gt;"",M51/M52,"")</f>
        <v/>
      </c>
      <c r="O51" s="239"/>
      <c r="P51" s="731" t="str">
        <f>IF(O52&lt;&gt;"",O51/O52,"")</f>
        <v/>
      </c>
      <c r="Q51" s="239"/>
      <c r="R51" s="731" t="str">
        <f>IF(Q52&lt;&gt;"",Q51/Q52,"")</f>
        <v/>
      </c>
      <c r="S51" s="736"/>
      <c r="T51" s="737"/>
      <c r="U51" s="737"/>
      <c r="V51" s="737"/>
      <c r="W51" s="737"/>
      <c r="X51" s="737"/>
      <c r="Y51" s="737"/>
      <c r="Z51" s="737"/>
      <c r="AA51" s="737"/>
      <c r="AB51" s="738"/>
    </row>
    <row r="52" spans="1:28" x14ac:dyDescent="0.2">
      <c r="A52" s="752"/>
      <c r="B52" s="753"/>
      <c r="C52" s="754"/>
      <c r="D52" s="757"/>
      <c r="E52" s="912"/>
      <c r="F52" s="913"/>
      <c r="G52" s="765"/>
      <c r="H52" s="732"/>
      <c r="I52" s="769"/>
      <c r="J52" s="916"/>
      <c r="K52" s="744"/>
      <c r="L52" s="745"/>
      <c r="M52" s="238"/>
      <c r="N52" s="732"/>
      <c r="O52" s="240"/>
      <c r="P52" s="732"/>
      <c r="Q52" s="240"/>
      <c r="R52" s="732"/>
      <c r="S52" s="739"/>
      <c r="T52" s="740"/>
      <c r="U52" s="740"/>
      <c r="V52" s="740"/>
      <c r="W52" s="740"/>
      <c r="X52" s="740"/>
      <c r="Y52" s="740"/>
      <c r="Z52" s="740"/>
      <c r="AA52" s="740"/>
      <c r="AB52" s="741"/>
    </row>
    <row r="53" spans="1:28" ht="15" customHeight="1" x14ac:dyDescent="0.2">
      <c r="A53" s="746"/>
      <c r="B53" s="747"/>
      <c r="C53" s="748"/>
      <c r="D53" s="755" t="str">
        <f>Translations!$C$77</f>
        <v>Veuillez sélectionner…</v>
      </c>
      <c r="E53" s="908" t="str">
        <f>Translations!$C$77</f>
        <v>Veuillez sélectionner…</v>
      </c>
      <c r="F53" s="909"/>
      <c r="G53" s="764"/>
      <c r="H53" s="731" t="str">
        <f>IF($G55&lt;&gt;"",$G53/$G55,"")</f>
        <v/>
      </c>
      <c r="I53" s="767"/>
      <c r="J53" s="914" t="str">
        <f>Translations!$C$77</f>
        <v>Veuillez sélectionner…</v>
      </c>
      <c r="K53" s="773" t="str">
        <f>Translations!$C$83</f>
        <v xml:space="preserve">Somme allouée </v>
      </c>
      <c r="L53" s="774"/>
      <c r="M53" s="237"/>
      <c r="N53" s="731" t="str">
        <f>IF(M54&lt;&gt;"",M53/M54,"")</f>
        <v/>
      </c>
      <c r="O53" s="239"/>
      <c r="P53" s="731" t="str">
        <f>IF(O54&lt;&gt;"",O53/O54,"")</f>
        <v/>
      </c>
      <c r="Q53" s="239"/>
      <c r="R53" s="731" t="str">
        <f>IF(Q54&lt;&gt;"",Q53/Q54,"")</f>
        <v/>
      </c>
      <c r="S53" s="733"/>
      <c r="T53" s="734"/>
      <c r="U53" s="734"/>
      <c r="V53" s="734"/>
      <c r="W53" s="734"/>
      <c r="X53" s="734"/>
      <c r="Y53" s="734"/>
      <c r="Z53" s="734"/>
      <c r="AA53" s="734"/>
      <c r="AB53" s="735"/>
    </row>
    <row r="54" spans="1:28" x14ac:dyDescent="0.2">
      <c r="A54" s="749"/>
      <c r="B54" s="750"/>
      <c r="C54" s="751"/>
      <c r="D54" s="756"/>
      <c r="E54" s="910"/>
      <c r="F54" s="911"/>
      <c r="G54" s="765"/>
      <c r="H54" s="766"/>
      <c r="I54" s="768"/>
      <c r="J54" s="915"/>
      <c r="K54" s="775"/>
      <c r="L54" s="776"/>
      <c r="M54" s="238"/>
      <c r="N54" s="732"/>
      <c r="O54" s="240"/>
      <c r="P54" s="732"/>
      <c r="Q54" s="240"/>
      <c r="R54" s="732"/>
      <c r="S54" s="736"/>
      <c r="T54" s="737"/>
      <c r="U54" s="737"/>
      <c r="V54" s="737"/>
      <c r="W54" s="737"/>
      <c r="X54" s="737"/>
      <c r="Y54" s="737"/>
      <c r="Z54" s="737"/>
      <c r="AA54" s="737"/>
      <c r="AB54" s="738"/>
    </row>
    <row r="55" spans="1:28" ht="15" customHeight="1" x14ac:dyDescent="0.2">
      <c r="A55" s="749"/>
      <c r="B55" s="750"/>
      <c r="C55" s="751"/>
      <c r="D55" s="756"/>
      <c r="E55" s="910"/>
      <c r="F55" s="911"/>
      <c r="G55" s="764"/>
      <c r="H55" s="766"/>
      <c r="I55" s="768"/>
      <c r="J55" s="915"/>
      <c r="K55" s="742" t="str">
        <f>Translations!$C$85</f>
        <v>Somme allouée + Au-delà + autres</v>
      </c>
      <c r="L55" s="743"/>
      <c r="M55" s="237"/>
      <c r="N55" s="731" t="str">
        <f>IF(M56&lt;&gt;"",M55/M56,"")</f>
        <v/>
      </c>
      <c r="O55" s="239"/>
      <c r="P55" s="731" t="str">
        <f>IF(O56&lt;&gt;"",O55/O56,"")</f>
        <v/>
      </c>
      <c r="Q55" s="239"/>
      <c r="R55" s="731" t="str">
        <f>IF(Q56&lt;&gt;"",Q55/Q56,"")</f>
        <v/>
      </c>
      <c r="S55" s="736"/>
      <c r="T55" s="737"/>
      <c r="U55" s="737"/>
      <c r="V55" s="737"/>
      <c r="W55" s="737"/>
      <c r="X55" s="737"/>
      <c r="Y55" s="737"/>
      <c r="Z55" s="737"/>
      <c r="AA55" s="737"/>
      <c r="AB55" s="738"/>
    </row>
    <row r="56" spans="1:28" x14ac:dyDescent="0.2">
      <c r="A56" s="752"/>
      <c r="B56" s="753"/>
      <c r="C56" s="754"/>
      <c r="D56" s="757"/>
      <c r="E56" s="912"/>
      <c r="F56" s="913"/>
      <c r="G56" s="765"/>
      <c r="H56" s="732"/>
      <c r="I56" s="769"/>
      <c r="J56" s="916"/>
      <c r="K56" s="744"/>
      <c r="L56" s="745"/>
      <c r="M56" s="238"/>
      <c r="N56" s="732"/>
      <c r="O56" s="240"/>
      <c r="P56" s="732"/>
      <c r="Q56" s="240"/>
      <c r="R56" s="732"/>
      <c r="S56" s="739"/>
      <c r="T56" s="740"/>
      <c r="U56" s="740"/>
      <c r="V56" s="740"/>
      <c r="W56" s="740"/>
      <c r="X56" s="740"/>
      <c r="Y56" s="740"/>
      <c r="Z56" s="740"/>
      <c r="AA56" s="740"/>
      <c r="AB56" s="741"/>
    </row>
    <row r="57" spans="1:28" ht="15" customHeight="1" x14ac:dyDescent="0.2">
      <c r="A57" s="746"/>
      <c r="B57" s="747"/>
      <c r="C57" s="748"/>
      <c r="D57" s="755" t="str">
        <f>Translations!$C$77</f>
        <v>Veuillez sélectionner…</v>
      </c>
      <c r="E57" s="908" t="str">
        <f>Translations!$C$77</f>
        <v>Veuillez sélectionner…</v>
      </c>
      <c r="F57" s="909"/>
      <c r="G57" s="764"/>
      <c r="H57" s="731" t="str">
        <f>IF($G59&lt;&gt;"",$G57/$G59,"")</f>
        <v/>
      </c>
      <c r="I57" s="767"/>
      <c r="J57" s="914" t="str">
        <f>Translations!$C$77</f>
        <v>Veuillez sélectionner…</v>
      </c>
      <c r="K57" s="773" t="str">
        <f>Translations!$C$83</f>
        <v xml:space="preserve">Somme allouée </v>
      </c>
      <c r="L57" s="774"/>
      <c r="M57" s="237"/>
      <c r="N57" s="731" t="str">
        <f>IF(M58&lt;&gt;"",M57/M58,"")</f>
        <v/>
      </c>
      <c r="O57" s="239"/>
      <c r="P57" s="731" t="str">
        <f>IF(O58&lt;&gt;"",O57/O58,"")</f>
        <v/>
      </c>
      <c r="Q57" s="239"/>
      <c r="R57" s="731" t="str">
        <f>IF(Q58&lt;&gt;"",Q57/Q58,"")</f>
        <v/>
      </c>
      <c r="S57" s="733"/>
      <c r="T57" s="734"/>
      <c r="U57" s="734"/>
      <c r="V57" s="734"/>
      <c r="W57" s="734"/>
      <c r="X57" s="734"/>
      <c r="Y57" s="734"/>
      <c r="Z57" s="734"/>
      <c r="AA57" s="734"/>
      <c r="AB57" s="735"/>
    </row>
    <row r="58" spans="1:28" x14ac:dyDescent="0.2">
      <c r="A58" s="749"/>
      <c r="B58" s="750"/>
      <c r="C58" s="751"/>
      <c r="D58" s="756"/>
      <c r="E58" s="910"/>
      <c r="F58" s="911"/>
      <c r="G58" s="765"/>
      <c r="H58" s="766"/>
      <c r="I58" s="768"/>
      <c r="J58" s="915"/>
      <c r="K58" s="775"/>
      <c r="L58" s="776"/>
      <c r="M58" s="238"/>
      <c r="N58" s="732"/>
      <c r="O58" s="240"/>
      <c r="P58" s="732"/>
      <c r="Q58" s="240"/>
      <c r="R58" s="732"/>
      <c r="S58" s="736"/>
      <c r="T58" s="737"/>
      <c r="U58" s="737"/>
      <c r="V58" s="737"/>
      <c r="W58" s="737"/>
      <c r="X58" s="737"/>
      <c r="Y58" s="737"/>
      <c r="Z58" s="737"/>
      <c r="AA58" s="737"/>
      <c r="AB58" s="738"/>
    </row>
    <row r="59" spans="1:28" ht="15" customHeight="1" x14ac:dyDescent="0.2">
      <c r="A59" s="749"/>
      <c r="B59" s="750"/>
      <c r="C59" s="751"/>
      <c r="D59" s="756"/>
      <c r="E59" s="910"/>
      <c r="F59" s="911"/>
      <c r="G59" s="764"/>
      <c r="H59" s="766"/>
      <c r="I59" s="768"/>
      <c r="J59" s="915"/>
      <c r="K59" s="742" t="str">
        <f>Translations!$C$85</f>
        <v>Somme allouée + Au-delà + autres</v>
      </c>
      <c r="L59" s="743"/>
      <c r="M59" s="237"/>
      <c r="N59" s="731" t="str">
        <f>IF(M60&lt;&gt;"",M59/M60,"")</f>
        <v/>
      </c>
      <c r="O59" s="239"/>
      <c r="P59" s="731" t="str">
        <f>IF(O60&lt;&gt;"",O59/O60,"")</f>
        <v/>
      </c>
      <c r="Q59" s="239"/>
      <c r="R59" s="731" t="str">
        <f>IF(Q60&lt;&gt;"",Q59/Q60,"")</f>
        <v/>
      </c>
      <c r="S59" s="736"/>
      <c r="T59" s="737"/>
      <c r="U59" s="737"/>
      <c r="V59" s="737"/>
      <c r="W59" s="737"/>
      <c r="X59" s="737"/>
      <c r="Y59" s="737"/>
      <c r="Z59" s="737"/>
      <c r="AA59" s="737"/>
      <c r="AB59" s="738"/>
    </row>
    <row r="60" spans="1:28" x14ac:dyDescent="0.2">
      <c r="A60" s="752"/>
      <c r="B60" s="753"/>
      <c r="C60" s="754"/>
      <c r="D60" s="757"/>
      <c r="E60" s="912"/>
      <c r="F60" s="913"/>
      <c r="G60" s="765"/>
      <c r="H60" s="732"/>
      <c r="I60" s="769"/>
      <c r="J60" s="916"/>
      <c r="K60" s="744"/>
      <c r="L60" s="745"/>
      <c r="M60" s="238"/>
      <c r="N60" s="732"/>
      <c r="O60" s="240"/>
      <c r="P60" s="732"/>
      <c r="Q60" s="240"/>
      <c r="R60" s="732"/>
      <c r="S60" s="739"/>
      <c r="T60" s="740"/>
      <c r="U60" s="740"/>
      <c r="V60" s="740"/>
      <c r="W60" s="740"/>
      <c r="X60" s="740"/>
      <c r="Y60" s="740"/>
      <c r="Z60" s="740"/>
      <c r="AA60" s="740"/>
      <c r="AB60" s="741"/>
    </row>
    <row r="61" spans="1:28" ht="15.75" x14ac:dyDescent="0.2">
      <c r="A61" s="217" t="str">
        <f>Translations!$C$94</f>
        <v>Budget consacré au module</v>
      </c>
      <c r="B61" s="206"/>
      <c r="C61" s="206"/>
      <c r="D61" s="206"/>
      <c r="E61" s="206"/>
      <c r="F61" s="206"/>
      <c r="G61" s="206"/>
      <c r="H61" s="206"/>
      <c r="I61" s="206"/>
      <c r="J61" s="206"/>
      <c r="K61" s="206"/>
      <c r="L61" s="206"/>
      <c r="M61" s="206"/>
      <c r="N61" s="206"/>
      <c r="O61" s="206"/>
      <c r="P61" s="206"/>
      <c r="Q61" s="206"/>
      <c r="R61" s="206"/>
      <c r="S61" s="206"/>
      <c r="T61" s="206"/>
      <c r="U61" s="206"/>
      <c r="V61" s="206"/>
      <c r="W61" s="206"/>
      <c r="X61" s="206"/>
      <c r="Y61" s="206"/>
      <c r="Z61" s="206"/>
      <c r="AA61" s="206"/>
      <c r="AB61" s="209"/>
    </row>
    <row r="62" spans="1:28" x14ac:dyDescent="0.2">
      <c r="A62" s="712" t="str">
        <f>Translations!$C$91</f>
        <v xml:space="preserve">Montant demandé au regard de la somme allouée par module </v>
      </c>
      <c r="B62" s="713"/>
      <c r="C62" s="713"/>
      <c r="D62" s="713"/>
      <c r="E62" s="714"/>
      <c r="F62" s="235">
        <v>0</v>
      </c>
      <c r="G62" s="234"/>
      <c r="H62" s="234"/>
      <c r="I62" s="232"/>
      <c r="J62" s="715" t="str">
        <f>Translations!$C$92</f>
        <v xml:space="preserve">Demande de financement au-delà de la somme allouée pour le module </v>
      </c>
      <c r="K62" s="716"/>
      <c r="L62" s="716"/>
      <c r="M62" s="716"/>
      <c r="N62" s="716"/>
      <c r="O62" s="716"/>
      <c r="P62" s="716"/>
      <c r="Q62" s="717">
        <v>0</v>
      </c>
      <c r="R62" s="718"/>
      <c r="S62" s="719"/>
      <c r="T62" s="719"/>
      <c r="U62" s="719"/>
      <c r="V62" s="232"/>
      <c r="W62" s="232"/>
      <c r="X62" s="232"/>
      <c r="Y62" s="232"/>
      <c r="Z62" s="232"/>
      <c r="AA62" s="232"/>
      <c r="AB62" s="233"/>
    </row>
    <row r="63" spans="1:28" ht="24" customHeight="1" x14ac:dyDescent="0.2">
      <c r="A63" s="720" t="str">
        <f>Translations!$C$93</f>
        <v>Intervention</v>
      </c>
      <c r="B63" s="721"/>
      <c r="C63" s="722"/>
      <c r="D63" s="726" t="str">
        <f>Translations!$C$95</f>
        <v>Description de l'intervention</v>
      </c>
      <c r="E63" s="727"/>
      <c r="F63" s="727"/>
      <c r="G63" s="727"/>
      <c r="H63" s="727"/>
      <c r="I63" s="728"/>
      <c r="J63" s="729" t="str">
        <f>Translations!$C$71</f>
        <v xml:space="preserve">Récipiendaires principaux responsables </v>
      </c>
      <c r="K63" s="720" t="str">
        <f>Translations!$C$97</f>
        <v>Budget consacré à l'intervention (demande adressée au Fonds mondial uniquement)</v>
      </c>
      <c r="L63" s="721"/>
      <c r="M63" s="721"/>
      <c r="N63" s="721"/>
      <c r="O63" s="721"/>
      <c r="P63" s="721"/>
      <c r="Q63" s="721"/>
      <c r="R63" s="722"/>
      <c r="S63" s="726" t="str">
        <f>Translations!$C$98</f>
        <v>Hypothèses des coûts pour la demande adressée au Fonds mondial</v>
      </c>
      <c r="T63" s="727"/>
      <c r="U63" s="727"/>
      <c r="V63" s="727"/>
      <c r="W63" s="727"/>
      <c r="X63" s="727"/>
      <c r="Y63" s="728"/>
      <c r="Z63" s="711" t="str">
        <f>Translations!$C$100</f>
        <v>Autres financements obtenus pour cette intervention (précisez la portée des activités financées)</v>
      </c>
      <c r="AA63" s="711"/>
      <c r="AB63" s="711"/>
    </row>
    <row r="64" spans="1:28" ht="40.5" customHeight="1" x14ac:dyDescent="0.2">
      <c r="A64" s="723"/>
      <c r="B64" s="724"/>
      <c r="C64" s="725"/>
      <c r="D64" s="706" t="str">
        <f>Translations!$C$96</f>
        <v>Veuillez décrire 1) la population ciblée et le champ d'application géographique, 2) la démarche de mise en œuvre, 3) toute autre information pertinente. Veuillez différencier le champ d'application de la demande de  la somme allouée de celui de la demande de financement au-delà de la somme allouée</v>
      </c>
      <c r="E64" s="707"/>
      <c r="F64" s="707"/>
      <c r="G64" s="707"/>
      <c r="H64" s="707"/>
      <c r="I64" s="708"/>
      <c r="J64" s="730"/>
      <c r="K64" s="207"/>
      <c r="L64" s="208"/>
      <c r="M64" s="709" t="str">
        <f>Translations!$C$35&amp;" 1"</f>
        <v>Année  1</v>
      </c>
      <c r="N64" s="710"/>
      <c r="O64" s="711" t="str">
        <f>Translations!$C$35&amp;" 2"</f>
        <v>Année  2</v>
      </c>
      <c r="P64" s="711"/>
      <c r="Q64" s="711" t="str">
        <f>Translations!$C$35&amp;" 3"</f>
        <v>Année  3</v>
      </c>
      <c r="R64" s="711"/>
      <c r="S64" s="706" t="str">
        <f>Translations!$C$99</f>
        <v>Veuillez décrire : 1) les sources des hypothèses de coûts, 2) les activités clés, 3) toute autre information pertinente. Veuillez différencier le champ d'application de la demande de  la somme allouée de celui de la demande de financement au-delà de la somme allouée</v>
      </c>
      <c r="T64" s="707"/>
      <c r="U64" s="707"/>
      <c r="V64" s="707"/>
      <c r="W64" s="707"/>
      <c r="X64" s="707"/>
      <c r="Y64" s="708"/>
      <c r="Z64" s="711"/>
      <c r="AA64" s="711"/>
      <c r="AB64" s="711"/>
    </row>
    <row r="65" spans="1:28" ht="15" customHeight="1" x14ac:dyDescent="0.2">
      <c r="A65" s="659" t="str">
        <f>Translations!$C$77</f>
        <v>Veuillez sélectionner…</v>
      </c>
      <c r="B65" s="660"/>
      <c r="C65" s="661"/>
      <c r="D65" s="695"/>
      <c r="E65" s="696"/>
      <c r="F65" s="696"/>
      <c r="G65" s="696"/>
      <c r="H65" s="696"/>
      <c r="I65" s="697"/>
      <c r="J65" s="704"/>
      <c r="K65" s="901" t="str">
        <f>Translations!$C$83</f>
        <v xml:space="preserve">Somme allouée </v>
      </c>
      <c r="L65" s="901"/>
      <c r="M65" s="685"/>
      <c r="N65" s="686"/>
      <c r="O65" s="652"/>
      <c r="P65" s="653"/>
      <c r="Q65" s="652"/>
      <c r="R65" s="653"/>
      <c r="S65" s="654"/>
      <c r="T65" s="654"/>
      <c r="U65" s="654"/>
      <c r="V65" s="654"/>
      <c r="W65" s="654"/>
      <c r="X65" s="654"/>
      <c r="Y65" s="654"/>
      <c r="Z65" s="660"/>
      <c r="AA65" s="660"/>
      <c r="AB65" s="661"/>
    </row>
    <row r="66" spans="1:28" ht="15" customHeight="1" x14ac:dyDescent="0.2">
      <c r="A66" s="669"/>
      <c r="B66" s="670"/>
      <c r="C66" s="671"/>
      <c r="D66" s="698"/>
      <c r="E66" s="699"/>
      <c r="F66" s="699"/>
      <c r="G66" s="699"/>
      <c r="H66" s="699"/>
      <c r="I66" s="700"/>
      <c r="J66" s="705"/>
      <c r="K66" s="901" t="str">
        <f>Translations!$C$86</f>
        <v>Au-delà</v>
      </c>
      <c r="L66" s="901"/>
      <c r="M66" s="665"/>
      <c r="N66" s="666"/>
      <c r="O66" s="657"/>
      <c r="P66" s="658"/>
      <c r="Q66" s="667"/>
      <c r="R66" s="668"/>
      <c r="S66" s="654"/>
      <c r="T66" s="654"/>
      <c r="U66" s="654"/>
      <c r="V66" s="654"/>
      <c r="W66" s="654"/>
      <c r="X66" s="654"/>
      <c r="Y66" s="654"/>
      <c r="Z66" s="663"/>
      <c r="AA66" s="663"/>
      <c r="AB66" s="664"/>
    </row>
    <row r="67" spans="1:28" x14ac:dyDescent="0.2">
      <c r="A67" s="669"/>
      <c r="B67" s="670"/>
      <c r="C67" s="671"/>
      <c r="D67" s="698"/>
      <c r="E67" s="699"/>
      <c r="F67" s="699"/>
      <c r="G67" s="699"/>
      <c r="H67" s="699"/>
      <c r="I67" s="700"/>
      <c r="J67" s="687"/>
      <c r="K67" s="901" t="str">
        <f>Translations!$C$83</f>
        <v xml:space="preserve">Somme allouée </v>
      </c>
      <c r="L67" s="901"/>
      <c r="M67" s="685"/>
      <c r="N67" s="686"/>
      <c r="O67" s="652"/>
      <c r="P67" s="653"/>
      <c r="Q67" s="652"/>
      <c r="R67" s="653"/>
      <c r="S67" s="654"/>
      <c r="T67" s="654"/>
      <c r="U67" s="654"/>
      <c r="V67" s="654"/>
      <c r="W67" s="654"/>
      <c r="X67" s="654"/>
      <c r="Y67" s="654"/>
      <c r="Z67" s="659"/>
      <c r="AA67" s="660"/>
      <c r="AB67" s="661"/>
    </row>
    <row r="68" spans="1:28" ht="15" customHeight="1" x14ac:dyDescent="0.2">
      <c r="A68" s="662"/>
      <c r="B68" s="663"/>
      <c r="C68" s="664"/>
      <c r="D68" s="701"/>
      <c r="E68" s="702"/>
      <c r="F68" s="702"/>
      <c r="G68" s="702"/>
      <c r="H68" s="702"/>
      <c r="I68" s="703"/>
      <c r="J68" s="688"/>
      <c r="K68" s="901" t="str">
        <f>Translations!$C$86</f>
        <v>Au-delà</v>
      </c>
      <c r="L68" s="901"/>
      <c r="M68" s="665"/>
      <c r="N68" s="666"/>
      <c r="O68" s="657"/>
      <c r="P68" s="658"/>
      <c r="Q68" s="667"/>
      <c r="R68" s="668"/>
      <c r="S68" s="654"/>
      <c r="T68" s="654"/>
      <c r="U68" s="654"/>
      <c r="V68" s="654"/>
      <c r="W68" s="654"/>
      <c r="X68" s="654"/>
      <c r="Y68" s="654"/>
      <c r="Z68" s="662"/>
      <c r="AA68" s="663"/>
      <c r="AB68" s="664"/>
    </row>
    <row r="69" spans="1:28" ht="15" customHeight="1" x14ac:dyDescent="0.2">
      <c r="A69" s="902" t="str">
        <f>Translations!$C$77</f>
        <v>Veuillez sélectionner…</v>
      </c>
      <c r="B69" s="903"/>
      <c r="C69" s="903"/>
      <c r="D69" s="672"/>
      <c r="E69" s="673"/>
      <c r="F69" s="673"/>
      <c r="G69" s="673"/>
      <c r="H69" s="673"/>
      <c r="I69" s="674"/>
      <c r="J69" s="681"/>
      <c r="K69" s="901" t="str">
        <f>Translations!$C$83</f>
        <v xml:space="preserve">Somme allouée </v>
      </c>
      <c r="L69" s="901"/>
      <c r="M69" s="685"/>
      <c r="N69" s="686"/>
      <c r="O69" s="652"/>
      <c r="P69" s="653"/>
      <c r="Q69" s="652"/>
      <c r="R69" s="653"/>
      <c r="S69" s="654"/>
      <c r="T69" s="654"/>
      <c r="U69" s="654"/>
      <c r="V69" s="654"/>
      <c r="W69" s="654"/>
      <c r="X69" s="654"/>
      <c r="Y69" s="654"/>
      <c r="Z69" s="659"/>
      <c r="AA69" s="660"/>
      <c r="AB69" s="661"/>
    </row>
    <row r="70" spans="1:28" ht="15" customHeight="1" x14ac:dyDescent="0.2">
      <c r="A70" s="904"/>
      <c r="B70" s="905"/>
      <c r="C70" s="905"/>
      <c r="D70" s="675"/>
      <c r="E70" s="676"/>
      <c r="F70" s="676"/>
      <c r="G70" s="676"/>
      <c r="H70" s="676"/>
      <c r="I70" s="677"/>
      <c r="J70" s="682"/>
      <c r="K70" s="901" t="str">
        <f>Translations!$C$86</f>
        <v>Au-delà</v>
      </c>
      <c r="L70" s="901"/>
      <c r="M70" s="665"/>
      <c r="N70" s="666"/>
      <c r="O70" s="657"/>
      <c r="P70" s="658"/>
      <c r="Q70" s="667"/>
      <c r="R70" s="668"/>
      <c r="S70" s="654"/>
      <c r="T70" s="654"/>
      <c r="U70" s="654"/>
      <c r="V70" s="654"/>
      <c r="W70" s="654"/>
      <c r="X70" s="654"/>
      <c r="Y70" s="654"/>
      <c r="Z70" s="662"/>
      <c r="AA70" s="663"/>
      <c r="AB70" s="664"/>
    </row>
    <row r="71" spans="1:28" x14ac:dyDescent="0.2">
      <c r="A71" s="904"/>
      <c r="B71" s="905"/>
      <c r="C71" s="905"/>
      <c r="D71" s="675"/>
      <c r="E71" s="676"/>
      <c r="F71" s="676"/>
      <c r="G71" s="676"/>
      <c r="H71" s="676"/>
      <c r="I71" s="677"/>
      <c r="J71" s="687"/>
      <c r="K71" s="901" t="str">
        <f>Translations!$C$83</f>
        <v xml:space="preserve">Somme allouée </v>
      </c>
      <c r="L71" s="901"/>
      <c r="M71" s="685"/>
      <c r="N71" s="686"/>
      <c r="O71" s="652"/>
      <c r="P71" s="653"/>
      <c r="Q71" s="652"/>
      <c r="R71" s="653"/>
      <c r="S71" s="654"/>
      <c r="T71" s="654"/>
      <c r="U71" s="654"/>
      <c r="V71" s="654"/>
      <c r="W71" s="654"/>
      <c r="X71" s="654"/>
      <c r="Y71" s="654"/>
      <c r="Z71" s="659"/>
      <c r="AA71" s="660"/>
      <c r="AB71" s="661"/>
    </row>
    <row r="72" spans="1:28" ht="15" customHeight="1" x14ac:dyDescent="0.2">
      <c r="A72" s="906"/>
      <c r="B72" s="907"/>
      <c r="C72" s="907"/>
      <c r="D72" s="678"/>
      <c r="E72" s="679"/>
      <c r="F72" s="679"/>
      <c r="G72" s="679"/>
      <c r="H72" s="679"/>
      <c r="I72" s="680"/>
      <c r="J72" s="688"/>
      <c r="K72" s="901" t="str">
        <f>Translations!$C$86</f>
        <v>Au-delà</v>
      </c>
      <c r="L72" s="901"/>
      <c r="M72" s="665"/>
      <c r="N72" s="666"/>
      <c r="O72" s="657"/>
      <c r="P72" s="658"/>
      <c r="Q72" s="667"/>
      <c r="R72" s="668"/>
      <c r="S72" s="654"/>
      <c r="T72" s="654"/>
      <c r="U72" s="654"/>
      <c r="V72" s="654"/>
      <c r="W72" s="654"/>
      <c r="X72" s="654"/>
      <c r="Y72" s="654"/>
      <c r="Z72" s="662"/>
      <c r="AA72" s="663"/>
      <c r="AB72" s="664"/>
    </row>
    <row r="73" spans="1:28" ht="15" customHeight="1" x14ac:dyDescent="0.2">
      <c r="A73" s="902" t="str">
        <f>Translations!$C$77</f>
        <v>Veuillez sélectionner…</v>
      </c>
      <c r="B73" s="903"/>
      <c r="C73" s="903"/>
      <c r="D73" s="672"/>
      <c r="E73" s="673"/>
      <c r="F73" s="673"/>
      <c r="G73" s="673"/>
      <c r="H73" s="673"/>
      <c r="I73" s="674"/>
      <c r="J73" s="681"/>
      <c r="K73" s="901" t="str">
        <f>Translations!$C$83</f>
        <v xml:space="preserve">Somme allouée </v>
      </c>
      <c r="L73" s="901"/>
      <c r="M73" s="685"/>
      <c r="N73" s="686"/>
      <c r="O73" s="652"/>
      <c r="P73" s="653"/>
      <c r="Q73" s="652"/>
      <c r="R73" s="653"/>
      <c r="S73" s="654"/>
      <c r="T73" s="654"/>
      <c r="U73" s="654"/>
      <c r="V73" s="654"/>
      <c r="W73" s="654"/>
      <c r="X73" s="654"/>
      <c r="Y73" s="654"/>
      <c r="Z73" s="689"/>
      <c r="AA73" s="690"/>
      <c r="AB73" s="691"/>
    </row>
    <row r="74" spans="1:28" ht="15" customHeight="1" x14ac:dyDescent="0.2">
      <c r="A74" s="904"/>
      <c r="B74" s="905"/>
      <c r="C74" s="905"/>
      <c r="D74" s="675"/>
      <c r="E74" s="676"/>
      <c r="F74" s="676"/>
      <c r="G74" s="676"/>
      <c r="H74" s="676"/>
      <c r="I74" s="677"/>
      <c r="J74" s="682"/>
      <c r="K74" s="901" t="str">
        <f>Translations!$C$86</f>
        <v>Au-delà</v>
      </c>
      <c r="L74" s="901"/>
      <c r="M74" s="665"/>
      <c r="N74" s="666"/>
      <c r="O74" s="197"/>
      <c r="P74" s="197"/>
      <c r="Q74" s="657"/>
      <c r="R74" s="658"/>
      <c r="S74" s="654"/>
      <c r="T74" s="654"/>
      <c r="U74" s="654"/>
      <c r="V74" s="654"/>
      <c r="W74" s="654"/>
      <c r="X74" s="654"/>
      <c r="Y74" s="654"/>
      <c r="Z74" s="692"/>
      <c r="AA74" s="693"/>
      <c r="AB74" s="694"/>
    </row>
    <row r="75" spans="1:28" x14ac:dyDescent="0.2">
      <c r="A75" s="904"/>
      <c r="B75" s="905"/>
      <c r="C75" s="905"/>
      <c r="D75" s="675"/>
      <c r="E75" s="676"/>
      <c r="F75" s="676"/>
      <c r="G75" s="676"/>
      <c r="H75" s="676"/>
      <c r="I75" s="677"/>
      <c r="J75" s="687"/>
      <c r="K75" s="901" t="str">
        <f>Translations!$C$83</f>
        <v xml:space="preserve">Somme allouée </v>
      </c>
      <c r="L75" s="901"/>
      <c r="M75" s="685"/>
      <c r="N75" s="686"/>
      <c r="O75" s="652"/>
      <c r="P75" s="653"/>
      <c r="Q75" s="652"/>
      <c r="R75" s="653"/>
      <c r="S75" s="654"/>
      <c r="T75" s="654"/>
      <c r="U75" s="654"/>
      <c r="V75" s="654"/>
      <c r="W75" s="654"/>
      <c r="X75" s="654"/>
      <c r="Y75" s="654"/>
      <c r="Z75" s="659"/>
      <c r="AA75" s="660"/>
      <c r="AB75" s="661"/>
    </row>
    <row r="76" spans="1:28" ht="15" customHeight="1" x14ac:dyDescent="0.2">
      <c r="A76" s="906"/>
      <c r="B76" s="907"/>
      <c r="C76" s="907"/>
      <c r="D76" s="678"/>
      <c r="E76" s="679"/>
      <c r="F76" s="679"/>
      <c r="G76" s="679"/>
      <c r="H76" s="679"/>
      <c r="I76" s="680"/>
      <c r="J76" s="688"/>
      <c r="K76" s="901" t="str">
        <f>Translations!$C$86</f>
        <v>Au-delà</v>
      </c>
      <c r="L76" s="901"/>
      <c r="M76" s="665"/>
      <c r="N76" s="666"/>
      <c r="O76" s="657"/>
      <c r="P76" s="658"/>
      <c r="Q76" s="667"/>
      <c r="R76" s="668"/>
      <c r="S76" s="654"/>
      <c r="T76" s="654"/>
      <c r="U76" s="654"/>
      <c r="V76" s="654"/>
      <c r="W76" s="654"/>
      <c r="X76" s="654"/>
      <c r="Y76" s="654"/>
      <c r="Z76" s="662"/>
      <c r="AA76" s="663"/>
      <c r="AB76" s="664"/>
    </row>
    <row r="77" spans="1:28" x14ac:dyDescent="0.2">
      <c r="A77" s="659" t="s">
        <v>0</v>
      </c>
      <c r="B77" s="660"/>
      <c r="C77" s="661"/>
      <c r="D77" s="672"/>
      <c r="E77" s="673"/>
      <c r="F77" s="673"/>
      <c r="G77" s="673"/>
      <c r="H77" s="673"/>
      <c r="I77" s="674"/>
      <c r="J77" s="681"/>
      <c r="K77" s="901" t="str">
        <f>Translations!$C$83</f>
        <v xml:space="preserve">Somme allouée </v>
      </c>
      <c r="L77" s="901"/>
      <c r="M77" s="685"/>
      <c r="N77" s="686"/>
      <c r="O77" s="652"/>
      <c r="P77" s="653"/>
      <c r="Q77" s="652"/>
      <c r="R77" s="653"/>
      <c r="S77" s="654"/>
      <c r="T77" s="654"/>
      <c r="U77" s="654"/>
      <c r="V77" s="654"/>
      <c r="W77" s="654"/>
      <c r="X77" s="654"/>
      <c r="Y77" s="654"/>
      <c r="Z77" s="659"/>
      <c r="AA77" s="660"/>
      <c r="AB77" s="661"/>
    </row>
    <row r="78" spans="1:28" ht="15" customHeight="1" x14ac:dyDescent="0.2">
      <c r="A78" s="669"/>
      <c r="B78" s="670"/>
      <c r="C78" s="671"/>
      <c r="D78" s="675"/>
      <c r="E78" s="676"/>
      <c r="F78" s="676"/>
      <c r="G78" s="676"/>
      <c r="H78" s="676"/>
      <c r="I78" s="677"/>
      <c r="J78" s="682"/>
      <c r="K78" s="901" t="str">
        <f>Translations!$C$86</f>
        <v>Au-delà</v>
      </c>
      <c r="L78" s="901"/>
      <c r="M78" s="665"/>
      <c r="N78" s="666"/>
      <c r="O78" s="657"/>
      <c r="P78" s="658"/>
      <c r="Q78" s="667"/>
      <c r="R78" s="668"/>
      <c r="S78" s="654"/>
      <c r="T78" s="654"/>
      <c r="U78" s="654"/>
      <c r="V78" s="654"/>
      <c r="W78" s="654"/>
      <c r="X78" s="654"/>
      <c r="Y78" s="654"/>
      <c r="Z78" s="662"/>
      <c r="AA78" s="663"/>
      <c r="AB78" s="664"/>
    </row>
    <row r="79" spans="1:28" x14ac:dyDescent="0.2">
      <c r="A79" s="669"/>
      <c r="B79" s="670"/>
      <c r="C79" s="671"/>
      <c r="D79" s="675"/>
      <c r="E79" s="676"/>
      <c r="F79" s="676"/>
      <c r="G79" s="676"/>
      <c r="H79" s="676"/>
      <c r="I79" s="677"/>
      <c r="J79" s="687"/>
      <c r="K79" s="901" t="str">
        <f>Translations!$C$83</f>
        <v xml:space="preserve">Somme allouée </v>
      </c>
      <c r="L79" s="901"/>
      <c r="M79" s="685"/>
      <c r="N79" s="686"/>
      <c r="O79" s="652"/>
      <c r="P79" s="653"/>
      <c r="Q79" s="652"/>
      <c r="R79" s="653"/>
      <c r="S79" s="654"/>
      <c r="T79" s="654"/>
      <c r="U79" s="654"/>
      <c r="V79" s="654"/>
      <c r="W79" s="654"/>
      <c r="X79" s="654"/>
      <c r="Y79" s="654"/>
      <c r="Z79" s="659"/>
      <c r="AA79" s="660"/>
      <c r="AB79" s="661"/>
    </row>
    <row r="80" spans="1:28" ht="15" customHeight="1" x14ac:dyDescent="0.2">
      <c r="A80" s="662"/>
      <c r="B80" s="663"/>
      <c r="C80" s="664"/>
      <c r="D80" s="678"/>
      <c r="E80" s="679"/>
      <c r="F80" s="679"/>
      <c r="G80" s="679"/>
      <c r="H80" s="679"/>
      <c r="I80" s="680"/>
      <c r="J80" s="688"/>
      <c r="K80" s="901" t="str">
        <f>Translations!$C$86</f>
        <v>Au-delà</v>
      </c>
      <c r="L80" s="901"/>
      <c r="M80" s="665"/>
      <c r="N80" s="666"/>
      <c r="O80" s="657"/>
      <c r="P80" s="658"/>
      <c r="Q80" s="667"/>
      <c r="R80" s="668"/>
      <c r="S80" s="654"/>
      <c r="T80" s="654"/>
      <c r="U80" s="654"/>
      <c r="V80" s="654"/>
      <c r="W80" s="654"/>
      <c r="X80" s="654"/>
      <c r="Y80" s="654"/>
      <c r="Z80" s="662"/>
      <c r="AA80" s="663"/>
      <c r="AB80" s="664"/>
    </row>
    <row r="81" spans="1:28" x14ac:dyDescent="0.2">
      <c r="A81" s="659" t="s">
        <v>0</v>
      </c>
      <c r="B81" s="660"/>
      <c r="C81" s="661"/>
      <c r="D81" s="672"/>
      <c r="E81" s="673"/>
      <c r="F81" s="673"/>
      <c r="G81" s="673"/>
      <c r="H81" s="673"/>
      <c r="I81" s="674"/>
      <c r="J81" s="681"/>
      <c r="K81" s="901" t="str">
        <f>Translations!$C$83</f>
        <v xml:space="preserve">Somme allouée </v>
      </c>
      <c r="L81" s="901"/>
      <c r="M81" s="685"/>
      <c r="N81" s="686"/>
      <c r="O81" s="652"/>
      <c r="P81" s="653"/>
      <c r="Q81" s="652"/>
      <c r="R81" s="653"/>
      <c r="S81" s="654"/>
      <c r="T81" s="654"/>
      <c r="U81" s="654"/>
      <c r="V81" s="654"/>
      <c r="W81" s="654"/>
      <c r="X81" s="654"/>
      <c r="Y81" s="654"/>
      <c r="Z81" s="659"/>
      <c r="AA81" s="660"/>
      <c r="AB81" s="661"/>
    </row>
    <row r="82" spans="1:28" ht="15" customHeight="1" x14ac:dyDescent="0.2">
      <c r="A82" s="669"/>
      <c r="B82" s="670"/>
      <c r="C82" s="671"/>
      <c r="D82" s="675"/>
      <c r="E82" s="676"/>
      <c r="F82" s="676"/>
      <c r="G82" s="676"/>
      <c r="H82" s="676"/>
      <c r="I82" s="677"/>
      <c r="J82" s="682"/>
      <c r="K82" s="901" t="str">
        <f>Translations!$C$86</f>
        <v>Au-delà</v>
      </c>
      <c r="L82" s="901"/>
      <c r="M82" s="665"/>
      <c r="N82" s="666"/>
      <c r="O82" s="657"/>
      <c r="P82" s="658"/>
      <c r="Q82" s="667"/>
      <c r="R82" s="668"/>
      <c r="S82" s="654"/>
      <c r="T82" s="654"/>
      <c r="U82" s="654"/>
      <c r="V82" s="654"/>
      <c r="W82" s="654"/>
      <c r="X82" s="654"/>
      <c r="Y82" s="654"/>
      <c r="Z82" s="662"/>
      <c r="AA82" s="663"/>
      <c r="AB82" s="664"/>
    </row>
    <row r="83" spans="1:28" x14ac:dyDescent="0.2">
      <c r="A83" s="669"/>
      <c r="B83" s="670"/>
      <c r="C83" s="671"/>
      <c r="D83" s="675"/>
      <c r="E83" s="676"/>
      <c r="F83" s="676"/>
      <c r="G83" s="676"/>
      <c r="H83" s="676"/>
      <c r="I83" s="677"/>
      <c r="J83" s="681"/>
      <c r="K83" s="901" t="str">
        <f>Translations!$C$83</f>
        <v xml:space="preserve">Somme allouée </v>
      </c>
      <c r="L83" s="901"/>
      <c r="M83" s="685"/>
      <c r="N83" s="686"/>
      <c r="O83" s="652"/>
      <c r="P83" s="653"/>
      <c r="Q83" s="652"/>
      <c r="R83" s="653"/>
      <c r="S83" s="654"/>
      <c r="T83" s="654"/>
      <c r="U83" s="654"/>
      <c r="V83" s="654"/>
      <c r="W83" s="654"/>
      <c r="X83" s="654"/>
      <c r="Y83" s="654"/>
      <c r="Z83" s="654"/>
      <c r="AA83" s="654"/>
      <c r="AB83" s="654"/>
    </row>
    <row r="84" spans="1:28" ht="15" customHeight="1" x14ac:dyDescent="0.2">
      <c r="A84" s="662"/>
      <c r="B84" s="663"/>
      <c r="C84" s="664"/>
      <c r="D84" s="678"/>
      <c r="E84" s="679"/>
      <c r="F84" s="679"/>
      <c r="G84" s="679"/>
      <c r="H84" s="679"/>
      <c r="I84" s="680"/>
      <c r="J84" s="682"/>
      <c r="K84" s="901" t="str">
        <f>Translations!$C$86</f>
        <v>Au-delà</v>
      </c>
      <c r="L84" s="901"/>
      <c r="M84" s="657"/>
      <c r="N84" s="658"/>
      <c r="O84" s="657"/>
      <c r="P84" s="658"/>
      <c r="Q84" s="657"/>
      <c r="R84" s="658"/>
      <c r="S84" s="654"/>
      <c r="T84" s="654"/>
      <c r="U84" s="654"/>
      <c r="V84" s="654"/>
      <c r="W84" s="654"/>
      <c r="X84" s="654"/>
      <c r="Y84" s="654"/>
      <c r="Z84" s="654"/>
      <c r="AA84" s="654"/>
      <c r="AB84" s="654"/>
    </row>
  </sheetData>
  <sheetProtection formatCells="0" formatColumns="0" formatRows="0" insertRows="0" deleteRows="0" selectLockedCells="1" sort="0" autoFilter="0"/>
  <mergeCells count="332">
    <mergeCell ref="P1:T1"/>
    <mergeCell ref="A3:C3"/>
    <mergeCell ref="D3:G3"/>
    <mergeCell ref="H3:J4"/>
    <mergeCell ref="K3:R3"/>
    <mergeCell ref="S3:T3"/>
    <mergeCell ref="U3:Z4"/>
    <mergeCell ref="A4:C4"/>
    <mergeCell ref="D4:G4"/>
    <mergeCell ref="K4:R4"/>
    <mergeCell ref="S4:T4"/>
    <mergeCell ref="B11:Z11"/>
    <mergeCell ref="B12:Z12"/>
    <mergeCell ref="U5:X5"/>
    <mergeCell ref="Y5:Z5"/>
    <mergeCell ref="A6:C6"/>
    <mergeCell ref="D6:G6"/>
    <mergeCell ref="K6:R6"/>
    <mergeCell ref="S6:T6"/>
    <mergeCell ref="U6:X6"/>
    <mergeCell ref="Y6:Z6"/>
    <mergeCell ref="A5:C5"/>
    <mergeCell ref="D5:G5"/>
    <mergeCell ref="H5:J6"/>
    <mergeCell ref="K5:R5"/>
    <mergeCell ref="S5:T5"/>
    <mergeCell ref="A7:Y7"/>
    <mergeCell ref="A8:Z8"/>
    <mergeCell ref="A9:Z9"/>
    <mergeCell ref="B10:Z10"/>
    <mergeCell ref="A14:A16"/>
    <mergeCell ref="B14:H16"/>
    <mergeCell ref="I14:N14"/>
    <mergeCell ref="O14:T14"/>
    <mergeCell ref="U14:Z16"/>
    <mergeCell ref="I15:J16"/>
    <mergeCell ref="K15:K16"/>
    <mergeCell ref="L15:N16"/>
    <mergeCell ref="O15:P15"/>
    <mergeCell ref="Q15:R15"/>
    <mergeCell ref="B18:H18"/>
    <mergeCell ref="I18:J18"/>
    <mergeCell ref="L18:N18"/>
    <mergeCell ref="O18:P18"/>
    <mergeCell ref="Q18:R18"/>
    <mergeCell ref="S18:T18"/>
    <mergeCell ref="S15:T15"/>
    <mergeCell ref="O16:P16"/>
    <mergeCell ref="Q16:R16"/>
    <mergeCell ref="S16:T16"/>
    <mergeCell ref="B17:H17"/>
    <mergeCell ref="I17:J17"/>
    <mergeCell ref="L17:N17"/>
    <mergeCell ref="O17:P17"/>
    <mergeCell ref="Q17:R17"/>
    <mergeCell ref="S17:T17"/>
    <mergeCell ref="B20:H20"/>
    <mergeCell ref="I20:J20"/>
    <mergeCell ref="L20:N20"/>
    <mergeCell ref="O20:P20"/>
    <mergeCell ref="Q20:R20"/>
    <mergeCell ref="S20:T20"/>
    <mergeCell ref="B19:H19"/>
    <mergeCell ref="I19:J19"/>
    <mergeCell ref="L19:N19"/>
    <mergeCell ref="O19:P19"/>
    <mergeCell ref="Q19:R19"/>
    <mergeCell ref="S19:T19"/>
    <mergeCell ref="A23:Z23"/>
    <mergeCell ref="A24:Z24"/>
    <mergeCell ref="B25:Z25"/>
    <mergeCell ref="B26:Z26"/>
    <mergeCell ref="B27:Z27"/>
    <mergeCell ref="B28:Z28"/>
    <mergeCell ref="B21:H21"/>
    <mergeCell ref="I21:J21"/>
    <mergeCell ref="L21:N21"/>
    <mergeCell ref="O21:P21"/>
    <mergeCell ref="Q21:R21"/>
    <mergeCell ref="S21:T21"/>
    <mergeCell ref="B29:Z29"/>
    <mergeCell ref="B30:Z30"/>
    <mergeCell ref="A32:A34"/>
    <mergeCell ref="B32:H34"/>
    <mergeCell ref="I32:N32"/>
    <mergeCell ref="O32:T32"/>
    <mergeCell ref="U32:Z34"/>
    <mergeCell ref="I33:J34"/>
    <mergeCell ref="K33:K34"/>
    <mergeCell ref="L33:N34"/>
    <mergeCell ref="B35:H35"/>
    <mergeCell ref="I35:J35"/>
    <mergeCell ref="L35:N35"/>
    <mergeCell ref="O35:P35"/>
    <mergeCell ref="Q35:R35"/>
    <mergeCell ref="S35:T35"/>
    <mergeCell ref="O33:P33"/>
    <mergeCell ref="Q33:R33"/>
    <mergeCell ref="S33:T33"/>
    <mergeCell ref="O34:P34"/>
    <mergeCell ref="Q34:R34"/>
    <mergeCell ref="S34:T34"/>
    <mergeCell ref="B37:H37"/>
    <mergeCell ref="I37:J37"/>
    <mergeCell ref="L37:N37"/>
    <mergeCell ref="O37:P37"/>
    <mergeCell ref="Q37:R37"/>
    <mergeCell ref="S37:T37"/>
    <mergeCell ref="B36:H36"/>
    <mergeCell ref="I36:J36"/>
    <mergeCell ref="L36:N36"/>
    <mergeCell ref="O36:P36"/>
    <mergeCell ref="Q36:R36"/>
    <mergeCell ref="S36:T36"/>
    <mergeCell ref="B39:H39"/>
    <mergeCell ref="I39:J39"/>
    <mergeCell ref="L39:N39"/>
    <mergeCell ref="O39:P39"/>
    <mergeCell ref="Q39:R39"/>
    <mergeCell ref="S39:T39"/>
    <mergeCell ref="B38:H38"/>
    <mergeCell ref="I38:J38"/>
    <mergeCell ref="L38:N38"/>
    <mergeCell ref="O38:P38"/>
    <mergeCell ref="Q38:R38"/>
    <mergeCell ref="S38:T38"/>
    <mergeCell ref="A41:AB41"/>
    <mergeCell ref="A43:B43"/>
    <mergeCell ref="D43:J43"/>
    <mergeCell ref="R44:AB44"/>
    <mergeCell ref="A45:C48"/>
    <mergeCell ref="D45:D48"/>
    <mergeCell ref="E45:F48"/>
    <mergeCell ref="G45:J46"/>
    <mergeCell ref="K45:L48"/>
    <mergeCell ref="M45:R45"/>
    <mergeCell ref="S45:AB45"/>
    <mergeCell ref="M46:N46"/>
    <mergeCell ref="O46:P46"/>
    <mergeCell ref="Q46:R46"/>
    <mergeCell ref="S46:AB48"/>
    <mergeCell ref="H47:H48"/>
    <mergeCell ref="I47:I48"/>
    <mergeCell ref="J47:J48"/>
    <mergeCell ref="N47:N48"/>
    <mergeCell ref="P47:P48"/>
    <mergeCell ref="A49:C52"/>
    <mergeCell ref="D49:D52"/>
    <mergeCell ref="E49:F52"/>
    <mergeCell ref="G49:G50"/>
    <mergeCell ref="H49:H52"/>
    <mergeCell ref="I49:I52"/>
    <mergeCell ref="J49:J52"/>
    <mergeCell ref="K49:L50"/>
    <mergeCell ref="N49:N50"/>
    <mergeCell ref="P49:P50"/>
    <mergeCell ref="R49:R50"/>
    <mergeCell ref="S49:AB52"/>
    <mergeCell ref="G51:G52"/>
    <mergeCell ref="K51:L52"/>
    <mergeCell ref="N51:N52"/>
    <mergeCell ref="P51:P52"/>
    <mergeCell ref="R51:R52"/>
    <mergeCell ref="R47:R48"/>
    <mergeCell ref="N53:N54"/>
    <mergeCell ref="P53:P54"/>
    <mergeCell ref="R53:R54"/>
    <mergeCell ref="S53:AB56"/>
    <mergeCell ref="K55:L56"/>
    <mergeCell ref="N55:N56"/>
    <mergeCell ref="P55:P56"/>
    <mergeCell ref="R55:R56"/>
    <mergeCell ref="A53:C56"/>
    <mergeCell ref="D53:D56"/>
    <mergeCell ref="E53:F56"/>
    <mergeCell ref="G53:G54"/>
    <mergeCell ref="H53:H56"/>
    <mergeCell ref="I53:I56"/>
    <mergeCell ref="G55:G56"/>
    <mergeCell ref="A57:C60"/>
    <mergeCell ref="D57:D60"/>
    <mergeCell ref="E57:F60"/>
    <mergeCell ref="G57:G58"/>
    <mergeCell ref="H57:H60"/>
    <mergeCell ref="I57:I60"/>
    <mergeCell ref="G59:G60"/>
    <mergeCell ref="J53:J56"/>
    <mergeCell ref="K53:L54"/>
    <mergeCell ref="J57:J60"/>
    <mergeCell ref="K57:L58"/>
    <mergeCell ref="N57:N58"/>
    <mergeCell ref="P57:P58"/>
    <mergeCell ref="R57:R58"/>
    <mergeCell ref="S57:AB60"/>
    <mergeCell ref="K59:L60"/>
    <mergeCell ref="N59:N60"/>
    <mergeCell ref="P59:P60"/>
    <mergeCell ref="R59:R60"/>
    <mergeCell ref="Z63:AB64"/>
    <mergeCell ref="D64:I64"/>
    <mergeCell ref="M64:N64"/>
    <mergeCell ref="O64:P64"/>
    <mergeCell ref="Q64:R64"/>
    <mergeCell ref="S64:Y64"/>
    <mergeCell ref="A62:E62"/>
    <mergeCell ref="J62:P62"/>
    <mergeCell ref="Q62:R62"/>
    <mergeCell ref="S62:U62"/>
    <mergeCell ref="A63:C64"/>
    <mergeCell ref="D63:I63"/>
    <mergeCell ref="J63:J64"/>
    <mergeCell ref="K63:R63"/>
    <mergeCell ref="S63:Y63"/>
    <mergeCell ref="A65:C68"/>
    <mergeCell ref="D65:I68"/>
    <mergeCell ref="J65:J66"/>
    <mergeCell ref="K65:L65"/>
    <mergeCell ref="M65:N65"/>
    <mergeCell ref="O65:P65"/>
    <mergeCell ref="J67:J68"/>
    <mergeCell ref="K67:L67"/>
    <mergeCell ref="M67:N67"/>
    <mergeCell ref="O67:P67"/>
    <mergeCell ref="Q67:R67"/>
    <mergeCell ref="S67:Y68"/>
    <mergeCell ref="Z67:AB68"/>
    <mergeCell ref="K68:L68"/>
    <mergeCell ref="M68:N68"/>
    <mergeCell ref="O68:P68"/>
    <mergeCell ref="Q68:R68"/>
    <mergeCell ref="Q65:R65"/>
    <mergeCell ref="S65:Y66"/>
    <mergeCell ref="Z65:AB66"/>
    <mergeCell ref="K66:L66"/>
    <mergeCell ref="M66:N66"/>
    <mergeCell ref="O66:P66"/>
    <mergeCell ref="Q66:R66"/>
    <mergeCell ref="A69:C72"/>
    <mergeCell ref="D69:I72"/>
    <mergeCell ref="J69:J70"/>
    <mergeCell ref="K69:L69"/>
    <mergeCell ref="M69:N69"/>
    <mergeCell ref="O69:P69"/>
    <mergeCell ref="J71:J72"/>
    <mergeCell ref="K71:L71"/>
    <mergeCell ref="M71:N71"/>
    <mergeCell ref="O71:P71"/>
    <mergeCell ref="Q71:R71"/>
    <mergeCell ref="S71:Y72"/>
    <mergeCell ref="Z71:AB72"/>
    <mergeCell ref="K72:L72"/>
    <mergeCell ref="M72:N72"/>
    <mergeCell ref="O72:P72"/>
    <mergeCell ref="Q72:R72"/>
    <mergeCell ref="Q69:R69"/>
    <mergeCell ref="S69:Y70"/>
    <mergeCell ref="Z69:AB70"/>
    <mergeCell ref="K70:L70"/>
    <mergeCell ref="M70:N70"/>
    <mergeCell ref="O70:P70"/>
    <mergeCell ref="Q70:R70"/>
    <mergeCell ref="A73:C76"/>
    <mergeCell ref="D73:I76"/>
    <mergeCell ref="J73:J74"/>
    <mergeCell ref="K73:L73"/>
    <mergeCell ref="M73:N73"/>
    <mergeCell ref="O73:P73"/>
    <mergeCell ref="J75:J76"/>
    <mergeCell ref="K75:L75"/>
    <mergeCell ref="M75:N75"/>
    <mergeCell ref="O75:P75"/>
    <mergeCell ref="Q75:R75"/>
    <mergeCell ref="S75:Y76"/>
    <mergeCell ref="Z75:AB76"/>
    <mergeCell ref="K76:L76"/>
    <mergeCell ref="M76:N76"/>
    <mergeCell ref="O76:P76"/>
    <mergeCell ref="Q76:R76"/>
    <mergeCell ref="Q73:R73"/>
    <mergeCell ref="S73:Y74"/>
    <mergeCell ref="Z73:AB74"/>
    <mergeCell ref="K74:L74"/>
    <mergeCell ref="M74:N74"/>
    <mergeCell ref="Q74:R74"/>
    <mergeCell ref="A77:C80"/>
    <mergeCell ref="D77:I80"/>
    <mergeCell ref="J77:J78"/>
    <mergeCell ref="K77:L77"/>
    <mergeCell ref="M77:N77"/>
    <mergeCell ref="O77:P77"/>
    <mergeCell ref="J79:J80"/>
    <mergeCell ref="K79:L79"/>
    <mergeCell ref="M79:N79"/>
    <mergeCell ref="O79:P79"/>
    <mergeCell ref="Q79:R79"/>
    <mergeCell ref="S79:Y80"/>
    <mergeCell ref="Z79:AB80"/>
    <mergeCell ref="K80:L80"/>
    <mergeCell ref="M80:N80"/>
    <mergeCell ref="O80:P80"/>
    <mergeCell ref="Q80:R80"/>
    <mergeCell ref="Q77:R77"/>
    <mergeCell ref="S77:Y78"/>
    <mergeCell ref="Z77:AB78"/>
    <mergeCell ref="K78:L78"/>
    <mergeCell ref="M78:N78"/>
    <mergeCell ref="O78:P78"/>
    <mergeCell ref="Q78:R78"/>
    <mergeCell ref="A81:C84"/>
    <mergeCell ref="D81:I84"/>
    <mergeCell ref="J81:J82"/>
    <mergeCell ref="K81:L81"/>
    <mergeCell ref="M81:N81"/>
    <mergeCell ref="O81:P81"/>
    <mergeCell ref="J83:J84"/>
    <mergeCell ref="K83:L83"/>
    <mergeCell ref="M83:N83"/>
    <mergeCell ref="O83:P83"/>
    <mergeCell ref="Q83:R83"/>
    <mergeCell ref="S83:Y84"/>
    <mergeCell ref="Z83:AB84"/>
    <mergeCell ref="K84:L84"/>
    <mergeCell ref="M84:N84"/>
    <mergeCell ref="O84:P84"/>
    <mergeCell ref="Q84:R84"/>
    <mergeCell ref="Q81:R81"/>
    <mergeCell ref="S81:Y82"/>
    <mergeCell ref="Z81:AB82"/>
    <mergeCell ref="K82:L82"/>
    <mergeCell ref="M82:N82"/>
    <mergeCell ref="O82:P82"/>
    <mergeCell ref="Q82:R82"/>
  </mergeCells>
  <dataValidations count="14">
    <dataValidation type="list" allowBlank="1" showInputMessage="1" showErrorMessage="1" sqref="D43:J43 IZ43:JF43 SV43:TB43 ACR43:ACX43 AMN43:AMT43 AWJ43:AWP43 BGF43:BGL43 BQB43:BQH43 BZX43:CAD43 CJT43:CJZ43 CTP43:CTV43 DDL43:DDR43 DNH43:DNN43 DXD43:DXJ43 EGZ43:EHF43 EQV43:ERB43 FAR43:FAX43 FKN43:FKT43 FUJ43:FUP43 GEF43:GEL43 GOB43:GOH43 GXX43:GYD43 HHT43:HHZ43 HRP43:HRV43 IBL43:IBR43 ILH43:ILN43 IVD43:IVJ43 JEZ43:JFF43 JOV43:JPB43 JYR43:JYX43 KIN43:KIT43 KSJ43:KSP43 LCF43:LCL43 LMB43:LMH43 LVX43:LWD43 MFT43:MFZ43 MPP43:MPV43 MZL43:MZR43 NJH43:NJN43 NTD43:NTJ43 OCZ43:ODF43 OMV43:ONB43 OWR43:OWX43 PGN43:PGT43 PQJ43:PQP43 QAF43:QAL43 QKB43:QKH43 QTX43:QUD43 RDT43:RDZ43 RNP43:RNV43 RXL43:RXR43 SHH43:SHN43 SRD43:SRJ43 TAZ43:TBF43 TKV43:TLB43 TUR43:TUX43 UEN43:UET43 UOJ43:UOP43 UYF43:UYL43 VIB43:VIH43 VRX43:VSD43 WBT43:WBZ43 WLP43:WLV43 WVL43:WVR43 D65579:J65579 IZ65579:JF65579 SV65579:TB65579 ACR65579:ACX65579 AMN65579:AMT65579 AWJ65579:AWP65579 BGF65579:BGL65579 BQB65579:BQH65579 BZX65579:CAD65579 CJT65579:CJZ65579 CTP65579:CTV65579 DDL65579:DDR65579 DNH65579:DNN65579 DXD65579:DXJ65579 EGZ65579:EHF65579 EQV65579:ERB65579 FAR65579:FAX65579 FKN65579:FKT65579 FUJ65579:FUP65579 GEF65579:GEL65579 GOB65579:GOH65579 GXX65579:GYD65579 HHT65579:HHZ65579 HRP65579:HRV65579 IBL65579:IBR65579 ILH65579:ILN65579 IVD65579:IVJ65579 JEZ65579:JFF65579 JOV65579:JPB65579 JYR65579:JYX65579 KIN65579:KIT65579 KSJ65579:KSP65579 LCF65579:LCL65579 LMB65579:LMH65579 LVX65579:LWD65579 MFT65579:MFZ65579 MPP65579:MPV65579 MZL65579:MZR65579 NJH65579:NJN65579 NTD65579:NTJ65579 OCZ65579:ODF65579 OMV65579:ONB65579 OWR65579:OWX65579 PGN65579:PGT65579 PQJ65579:PQP65579 QAF65579:QAL65579 QKB65579:QKH65579 QTX65579:QUD65579 RDT65579:RDZ65579 RNP65579:RNV65579 RXL65579:RXR65579 SHH65579:SHN65579 SRD65579:SRJ65579 TAZ65579:TBF65579 TKV65579:TLB65579 TUR65579:TUX65579 UEN65579:UET65579 UOJ65579:UOP65579 UYF65579:UYL65579 VIB65579:VIH65579 VRX65579:VSD65579 WBT65579:WBZ65579 WLP65579:WLV65579 WVL65579:WVR65579 D131115:J131115 IZ131115:JF131115 SV131115:TB131115 ACR131115:ACX131115 AMN131115:AMT131115 AWJ131115:AWP131115 BGF131115:BGL131115 BQB131115:BQH131115 BZX131115:CAD131115 CJT131115:CJZ131115 CTP131115:CTV131115 DDL131115:DDR131115 DNH131115:DNN131115 DXD131115:DXJ131115 EGZ131115:EHF131115 EQV131115:ERB131115 FAR131115:FAX131115 FKN131115:FKT131115 FUJ131115:FUP131115 GEF131115:GEL131115 GOB131115:GOH131115 GXX131115:GYD131115 HHT131115:HHZ131115 HRP131115:HRV131115 IBL131115:IBR131115 ILH131115:ILN131115 IVD131115:IVJ131115 JEZ131115:JFF131115 JOV131115:JPB131115 JYR131115:JYX131115 KIN131115:KIT131115 KSJ131115:KSP131115 LCF131115:LCL131115 LMB131115:LMH131115 LVX131115:LWD131115 MFT131115:MFZ131115 MPP131115:MPV131115 MZL131115:MZR131115 NJH131115:NJN131115 NTD131115:NTJ131115 OCZ131115:ODF131115 OMV131115:ONB131115 OWR131115:OWX131115 PGN131115:PGT131115 PQJ131115:PQP131115 QAF131115:QAL131115 QKB131115:QKH131115 QTX131115:QUD131115 RDT131115:RDZ131115 RNP131115:RNV131115 RXL131115:RXR131115 SHH131115:SHN131115 SRD131115:SRJ131115 TAZ131115:TBF131115 TKV131115:TLB131115 TUR131115:TUX131115 UEN131115:UET131115 UOJ131115:UOP131115 UYF131115:UYL131115 VIB131115:VIH131115 VRX131115:VSD131115 WBT131115:WBZ131115 WLP131115:WLV131115 WVL131115:WVR131115 D196651:J196651 IZ196651:JF196651 SV196651:TB196651 ACR196651:ACX196651 AMN196651:AMT196651 AWJ196651:AWP196651 BGF196651:BGL196651 BQB196651:BQH196651 BZX196651:CAD196651 CJT196651:CJZ196651 CTP196651:CTV196651 DDL196651:DDR196651 DNH196651:DNN196651 DXD196651:DXJ196651 EGZ196651:EHF196651 EQV196651:ERB196651 FAR196651:FAX196651 FKN196651:FKT196651 FUJ196651:FUP196651 GEF196651:GEL196651 GOB196651:GOH196651 GXX196651:GYD196651 HHT196651:HHZ196651 HRP196651:HRV196651 IBL196651:IBR196651 ILH196651:ILN196651 IVD196651:IVJ196651 JEZ196651:JFF196651 JOV196651:JPB196651 JYR196651:JYX196651 KIN196651:KIT196651 KSJ196651:KSP196651 LCF196651:LCL196651 LMB196651:LMH196651 LVX196651:LWD196651 MFT196651:MFZ196651 MPP196651:MPV196651 MZL196651:MZR196651 NJH196651:NJN196651 NTD196651:NTJ196651 OCZ196651:ODF196651 OMV196651:ONB196651 OWR196651:OWX196651 PGN196651:PGT196651 PQJ196651:PQP196651 QAF196651:QAL196651 QKB196651:QKH196651 QTX196651:QUD196651 RDT196651:RDZ196651 RNP196651:RNV196651 RXL196651:RXR196651 SHH196651:SHN196651 SRD196651:SRJ196651 TAZ196651:TBF196651 TKV196651:TLB196651 TUR196651:TUX196651 UEN196651:UET196651 UOJ196651:UOP196651 UYF196651:UYL196651 VIB196651:VIH196651 VRX196651:VSD196651 WBT196651:WBZ196651 WLP196651:WLV196651 WVL196651:WVR196651 D262187:J262187 IZ262187:JF262187 SV262187:TB262187 ACR262187:ACX262187 AMN262187:AMT262187 AWJ262187:AWP262187 BGF262187:BGL262187 BQB262187:BQH262187 BZX262187:CAD262187 CJT262187:CJZ262187 CTP262187:CTV262187 DDL262187:DDR262187 DNH262187:DNN262187 DXD262187:DXJ262187 EGZ262187:EHF262187 EQV262187:ERB262187 FAR262187:FAX262187 FKN262187:FKT262187 FUJ262187:FUP262187 GEF262187:GEL262187 GOB262187:GOH262187 GXX262187:GYD262187 HHT262187:HHZ262187 HRP262187:HRV262187 IBL262187:IBR262187 ILH262187:ILN262187 IVD262187:IVJ262187 JEZ262187:JFF262187 JOV262187:JPB262187 JYR262187:JYX262187 KIN262187:KIT262187 KSJ262187:KSP262187 LCF262187:LCL262187 LMB262187:LMH262187 LVX262187:LWD262187 MFT262187:MFZ262187 MPP262187:MPV262187 MZL262187:MZR262187 NJH262187:NJN262187 NTD262187:NTJ262187 OCZ262187:ODF262187 OMV262187:ONB262187 OWR262187:OWX262187 PGN262187:PGT262187 PQJ262187:PQP262187 QAF262187:QAL262187 QKB262187:QKH262187 QTX262187:QUD262187 RDT262187:RDZ262187 RNP262187:RNV262187 RXL262187:RXR262187 SHH262187:SHN262187 SRD262187:SRJ262187 TAZ262187:TBF262187 TKV262187:TLB262187 TUR262187:TUX262187 UEN262187:UET262187 UOJ262187:UOP262187 UYF262187:UYL262187 VIB262187:VIH262187 VRX262187:VSD262187 WBT262187:WBZ262187 WLP262187:WLV262187 WVL262187:WVR262187 D327723:J327723 IZ327723:JF327723 SV327723:TB327723 ACR327723:ACX327723 AMN327723:AMT327723 AWJ327723:AWP327723 BGF327723:BGL327723 BQB327723:BQH327723 BZX327723:CAD327723 CJT327723:CJZ327723 CTP327723:CTV327723 DDL327723:DDR327723 DNH327723:DNN327723 DXD327723:DXJ327723 EGZ327723:EHF327723 EQV327723:ERB327723 FAR327723:FAX327723 FKN327723:FKT327723 FUJ327723:FUP327723 GEF327723:GEL327723 GOB327723:GOH327723 GXX327723:GYD327723 HHT327723:HHZ327723 HRP327723:HRV327723 IBL327723:IBR327723 ILH327723:ILN327723 IVD327723:IVJ327723 JEZ327723:JFF327723 JOV327723:JPB327723 JYR327723:JYX327723 KIN327723:KIT327723 KSJ327723:KSP327723 LCF327723:LCL327723 LMB327723:LMH327723 LVX327723:LWD327723 MFT327723:MFZ327723 MPP327723:MPV327723 MZL327723:MZR327723 NJH327723:NJN327723 NTD327723:NTJ327723 OCZ327723:ODF327723 OMV327723:ONB327723 OWR327723:OWX327723 PGN327723:PGT327723 PQJ327723:PQP327723 QAF327723:QAL327723 QKB327723:QKH327723 QTX327723:QUD327723 RDT327723:RDZ327723 RNP327723:RNV327723 RXL327723:RXR327723 SHH327723:SHN327723 SRD327723:SRJ327723 TAZ327723:TBF327723 TKV327723:TLB327723 TUR327723:TUX327723 UEN327723:UET327723 UOJ327723:UOP327723 UYF327723:UYL327723 VIB327723:VIH327723 VRX327723:VSD327723 WBT327723:WBZ327723 WLP327723:WLV327723 WVL327723:WVR327723 D393259:J393259 IZ393259:JF393259 SV393259:TB393259 ACR393259:ACX393259 AMN393259:AMT393259 AWJ393259:AWP393259 BGF393259:BGL393259 BQB393259:BQH393259 BZX393259:CAD393259 CJT393259:CJZ393259 CTP393259:CTV393259 DDL393259:DDR393259 DNH393259:DNN393259 DXD393259:DXJ393259 EGZ393259:EHF393259 EQV393259:ERB393259 FAR393259:FAX393259 FKN393259:FKT393259 FUJ393259:FUP393259 GEF393259:GEL393259 GOB393259:GOH393259 GXX393259:GYD393259 HHT393259:HHZ393259 HRP393259:HRV393259 IBL393259:IBR393259 ILH393259:ILN393259 IVD393259:IVJ393259 JEZ393259:JFF393259 JOV393259:JPB393259 JYR393259:JYX393259 KIN393259:KIT393259 KSJ393259:KSP393259 LCF393259:LCL393259 LMB393259:LMH393259 LVX393259:LWD393259 MFT393259:MFZ393259 MPP393259:MPV393259 MZL393259:MZR393259 NJH393259:NJN393259 NTD393259:NTJ393259 OCZ393259:ODF393259 OMV393259:ONB393259 OWR393259:OWX393259 PGN393259:PGT393259 PQJ393259:PQP393259 QAF393259:QAL393259 QKB393259:QKH393259 QTX393259:QUD393259 RDT393259:RDZ393259 RNP393259:RNV393259 RXL393259:RXR393259 SHH393259:SHN393259 SRD393259:SRJ393259 TAZ393259:TBF393259 TKV393259:TLB393259 TUR393259:TUX393259 UEN393259:UET393259 UOJ393259:UOP393259 UYF393259:UYL393259 VIB393259:VIH393259 VRX393259:VSD393259 WBT393259:WBZ393259 WLP393259:WLV393259 WVL393259:WVR393259 D458795:J458795 IZ458795:JF458795 SV458795:TB458795 ACR458795:ACX458795 AMN458795:AMT458795 AWJ458795:AWP458795 BGF458795:BGL458795 BQB458795:BQH458795 BZX458795:CAD458795 CJT458795:CJZ458795 CTP458795:CTV458795 DDL458795:DDR458795 DNH458795:DNN458795 DXD458795:DXJ458795 EGZ458795:EHF458795 EQV458795:ERB458795 FAR458795:FAX458795 FKN458795:FKT458795 FUJ458795:FUP458795 GEF458795:GEL458795 GOB458795:GOH458795 GXX458795:GYD458795 HHT458795:HHZ458795 HRP458795:HRV458795 IBL458795:IBR458795 ILH458795:ILN458795 IVD458795:IVJ458795 JEZ458795:JFF458795 JOV458795:JPB458795 JYR458795:JYX458795 KIN458795:KIT458795 KSJ458795:KSP458795 LCF458795:LCL458795 LMB458795:LMH458795 LVX458795:LWD458795 MFT458795:MFZ458795 MPP458795:MPV458795 MZL458795:MZR458795 NJH458795:NJN458795 NTD458795:NTJ458795 OCZ458795:ODF458795 OMV458795:ONB458795 OWR458795:OWX458795 PGN458795:PGT458795 PQJ458795:PQP458795 QAF458795:QAL458795 QKB458795:QKH458795 QTX458795:QUD458795 RDT458795:RDZ458795 RNP458795:RNV458795 RXL458795:RXR458795 SHH458795:SHN458795 SRD458795:SRJ458795 TAZ458795:TBF458795 TKV458795:TLB458795 TUR458795:TUX458795 UEN458795:UET458795 UOJ458795:UOP458795 UYF458795:UYL458795 VIB458795:VIH458795 VRX458795:VSD458795 WBT458795:WBZ458795 WLP458795:WLV458795 WVL458795:WVR458795 D524331:J524331 IZ524331:JF524331 SV524331:TB524331 ACR524331:ACX524331 AMN524331:AMT524331 AWJ524331:AWP524331 BGF524331:BGL524331 BQB524331:BQH524331 BZX524331:CAD524331 CJT524331:CJZ524331 CTP524331:CTV524331 DDL524331:DDR524331 DNH524331:DNN524331 DXD524331:DXJ524331 EGZ524331:EHF524331 EQV524331:ERB524331 FAR524331:FAX524331 FKN524331:FKT524331 FUJ524331:FUP524331 GEF524331:GEL524331 GOB524331:GOH524331 GXX524331:GYD524331 HHT524331:HHZ524331 HRP524331:HRV524331 IBL524331:IBR524331 ILH524331:ILN524331 IVD524331:IVJ524331 JEZ524331:JFF524331 JOV524331:JPB524331 JYR524331:JYX524331 KIN524331:KIT524331 KSJ524331:KSP524331 LCF524331:LCL524331 LMB524331:LMH524331 LVX524331:LWD524331 MFT524331:MFZ524331 MPP524331:MPV524331 MZL524331:MZR524331 NJH524331:NJN524331 NTD524331:NTJ524331 OCZ524331:ODF524331 OMV524331:ONB524331 OWR524331:OWX524331 PGN524331:PGT524331 PQJ524331:PQP524331 QAF524331:QAL524331 QKB524331:QKH524331 QTX524331:QUD524331 RDT524331:RDZ524331 RNP524331:RNV524331 RXL524331:RXR524331 SHH524331:SHN524331 SRD524331:SRJ524331 TAZ524331:TBF524331 TKV524331:TLB524331 TUR524331:TUX524331 UEN524331:UET524331 UOJ524331:UOP524331 UYF524331:UYL524331 VIB524331:VIH524331 VRX524331:VSD524331 WBT524331:WBZ524331 WLP524331:WLV524331 WVL524331:WVR524331 D589867:J589867 IZ589867:JF589867 SV589867:TB589867 ACR589867:ACX589867 AMN589867:AMT589867 AWJ589867:AWP589867 BGF589867:BGL589867 BQB589867:BQH589867 BZX589867:CAD589867 CJT589867:CJZ589867 CTP589867:CTV589867 DDL589867:DDR589867 DNH589867:DNN589867 DXD589867:DXJ589867 EGZ589867:EHF589867 EQV589867:ERB589867 FAR589867:FAX589867 FKN589867:FKT589867 FUJ589867:FUP589867 GEF589867:GEL589867 GOB589867:GOH589867 GXX589867:GYD589867 HHT589867:HHZ589867 HRP589867:HRV589867 IBL589867:IBR589867 ILH589867:ILN589867 IVD589867:IVJ589867 JEZ589867:JFF589867 JOV589867:JPB589867 JYR589867:JYX589867 KIN589867:KIT589867 KSJ589867:KSP589867 LCF589867:LCL589867 LMB589867:LMH589867 LVX589867:LWD589867 MFT589867:MFZ589867 MPP589867:MPV589867 MZL589867:MZR589867 NJH589867:NJN589867 NTD589867:NTJ589867 OCZ589867:ODF589867 OMV589867:ONB589867 OWR589867:OWX589867 PGN589867:PGT589867 PQJ589867:PQP589867 QAF589867:QAL589867 QKB589867:QKH589867 QTX589867:QUD589867 RDT589867:RDZ589867 RNP589867:RNV589867 RXL589867:RXR589867 SHH589867:SHN589867 SRD589867:SRJ589867 TAZ589867:TBF589867 TKV589867:TLB589867 TUR589867:TUX589867 UEN589867:UET589867 UOJ589867:UOP589867 UYF589867:UYL589867 VIB589867:VIH589867 VRX589867:VSD589867 WBT589867:WBZ589867 WLP589867:WLV589867 WVL589867:WVR589867 D655403:J655403 IZ655403:JF655403 SV655403:TB655403 ACR655403:ACX655403 AMN655403:AMT655403 AWJ655403:AWP655403 BGF655403:BGL655403 BQB655403:BQH655403 BZX655403:CAD655403 CJT655403:CJZ655403 CTP655403:CTV655403 DDL655403:DDR655403 DNH655403:DNN655403 DXD655403:DXJ655403 EGZ655403:EHF655403 EQV655403:ERB655403 FAR655403:FAX655403 FKN655403:FKT655403 FUJ655403:FUP655403 GEF655403:GEL655403 GOB655403:GOH655403 GXX655403:GYD655403 HHT655403:HHZ655403 HRP655403:HRV655403 IBL655403:IBR655403 ILH655403:ILN655403 IVD655403:IVJ655403 JEZ655403:JFF655403 JOV655403:JPB655403 JYR655403:JYX655403 KIN655403:KIT655403 KSJ655403:KSP655403 LCF655403:LCL655403 LMB655403:LMH655403 LVX655403:LWD655403 MFT655403:MFZ655403 MPP655403:MPV655403 MZL655403:MZR655403 NJH655403:NJN655403 NTD655403:NTJ655403 OCZ655403:ODF655403 OMV655403:ONB655403 OWR655403:OWX655403 PGN655403:PGT655403 PQJ655403:PQP655403 QAF655403:QAL655403 QKB655403:QKH655403 QTX655403:QUD655403 RDT655403:RDZ655403 RNP655403:RNV655403 RXL655403:RXR655403 SHH655403:SHN655403 SRD655403:SRJ655403 TAZ655403:TBF655403 TKV655403:TLB655403 TUR655403:TUX655403 UEN655403:UET655403 UOJ655403:UOP655403 UYF655403:UYL655403 VIB655403:VIH655403 VRX655403:VSD655403 WBT655403:WBZ655403 WLP655403:WLV655403 WVL655403:WVR655403 D720939:J720939 IZ720939:JF720939 SV720939:TB720939 ACR720939:ACX720939 AMN720939:AMT720939 AWJ720939:AWP720939 BGF720939:BGL720939 BQB720939:BQH720939 BZX720939:CAD720939 CJT720939:CJZ720939 CTP720939:CTV720939 DDL720939:DDR720939 DNH720939:DNN720939 DXD720939:DXJ720939 EGZ720939:EHF720939 EQV720939:ERB720939 FAR720939:FAX720939 FKN720939:FKT720939 FUJ720939:FUP720939 GEF720939:GEL720939 GOB720939:GOH720939 GXX720939:GYD720939 HHT720939:HHZ720939 HRP720939:HRV720939 IBL720939:IBR720939 ILH720939:ILN720939 IVD720939:IVJ720939 JEZ720939:JFF720939 JOV720939:JPB720939 JYR720939:JYX720939 KIN720939:KIT720939 KSJ720939:KSP720939 LCF720939:LCL720939 LMB720939:LMH720939 LVX720939:LWD720939 MFT720939:MFZ720939 MPP720939:MPV720939 MZL720939:MZR720939 NJH720939:NJN720939 NTD720939:NTJ720939 OCZ720939:ODF720939 OMV720939:ONB720939 OWR720939:OWX720939 PGN720939:PGT720939 PQJ720939:PQP720939 QAF720939:QAL720939 QKB720939:QKH720939 QTX720939:QUD720939 RDT720939:RDZ720939 RNP720939:RNV720939 RXL720939:RXR720939 SHH720939:SHN720939 SRD720939:SRJ720939 TAZ720939:TBF720939 TKV720939:TLB720939 TUR720939:TUX720939 UEN720939:UET720939 UOJ720939:UOP720939 UYF720939:UYL720939 VIB720939:VIH720939 VRX720939:VSD720939 WBT720939:WBZ720939 WLP720939:WLV720939 WVL720939:WVR720939 D786475:J786475 IZ786475:JF786475 SV786475:TB786475 ACR786475:ACX786475 AMN786475:AMT786475 AWJ786475:AWP786475 BGF786475:BGL786475 BQB786475:BQH786475 BZX786475:CAD786475 CJT786475:CJZ786475 CTP786475:CTV786475 DDL786475:DDR786475 DNH786475:DNN786475 DXD786475:DXJ786475 EGZ786475:EHF786475 EQV786475:ERB786475 FAR786475:FAX786475 FKN786475:FKT786475 FUJ786475:FUP786475 GEF786475:GEL786475 GOB786475:GOH786475 GXX786475:GYD786475 HHT786475:HHZ786475 HRP786475:HRV786475 IBL786475:IBR786475 ILH786475:ILN786475 IVD786475:IVJ786475 JEZ786475:JFF786475 JOV786475:JPB786475 JYR786475:JYX786475 KIN786475:KIT786475 KSJ786475:KSP786475 LCF786475:LCL786475 LMB786475:LMH786475 LVX786475:LWD786475 MFT786475:MFZ786475 MPP786475:MPV786475 MZL786475:MZR786475 NJH786475:NJN786475 NTD786475:NTJ786475 OCZ786475:ODF786475 OMV786475:ONB786475 OWR786475:OWX786475 PGN786475:PGT786475 PQJ786475:PQP786475 QAF786475:QAL786475 QKB786475:QKH786475 QTX786475:QUD786475 RDT786475:RDZ786475 RNP786475:RNV786475 RXL786475:RXR786475 SHH786475:SHN786475 SRD786475:SRJ786475 TAZ786475:TBF786475 TKV786475:TLB786475 TUR786475:TUX786475 UEN786475:UET786475 UOJ786475:UOP786475 UYF786475:UYL786475 VIB786475:VIH786475 VRX786475:VSD786475 WBT786475:WBZ786475 WLP786475:WLV786475 WVL786475:WVR786475 D852011:J852011 IZ852011:JF852011 SV852011:TB852011 ACR852011:ACX852011 AMN852011:AMT852011 AWJ852011:AWP852011 BGF852011:BGL852011 BQB852011:BQH852011 BZX852011:CAD852011 CJT852011:CJZ852011 CTP852011:CTV852011 DDL852011:DDR852011 DNH852011:DNN852011 DXD852011:DXJ852011 EGZ852011:EHF852011 EQV852011:ERB852011 FAR852011:FAX852011 FKN852011:FKT852011 FUJ852011:FUP852011 GEF852011:GEL852011 GOB852011:GOH852011 GXX852011:GYD852011 HHT852011:HHZ852011 HRP852011:HRV852011 IBL852011:IBR852011 ILH852011:ILN852011 IVD852011:IVJ852011 JEZ852011:JFF852011 JOV852011:JPB852011 JYR852011:JYX852011 KIN852011:KIT852011 KSJ852011:KSP852011 LCF852011:LCL852011 LMB852011:LMH852011 LVX852011:LWD852011 MFT852011:MFZ852011 MPP852011:MPV852011 MZL852011:MZR852011 NJH852011:NJN852011 NTD852011:NTJ852011 OCZ852011:ODF852011 OMV852011:ONB852011 OWR852011:OWX852011 PGN852011:PGT852011 PQJ852011:PQP852011 QAF852011:QAL852011 QKB852011:QKH852011 QTX852011:QUD852011 RDT852011:RDZ852011 RNP852011:RNV852011 RXL852011:RXR852011 SHH852011:SHN852011 SRD852011:SRJ852011 TAZ852011:TBF852011 TKV852011:TLB852011 TUR852011:TUX852011 UEN852011:UET852011 UOJ852011:UOP852011 UYF852011:UYL852011 VIB852011:VIH852011 VRX852011:VSD852011 WBT852011:WBZ852011 WLP852011:WLV852011 WVL852011:WVR852011 D917547:J917547 IZ917547:JF917547 SV917547:TB917547 ACR917547:ACX917547 AMN917547:AMT917547 AWJ917547:AWP917547 BGF917547:BGL917547 BQB917547:BQH917547 BZX917547:CAD917547 CJT917547:CJZ917547 CTP917547:CTV917547 DDL917547:DDR917547 DNH917547:DNN917547 DXD917547:DXJ917547 EGZ917547:EHF917547 EQV917547:ERB917547 FAR917547:FAX917547 FKN917547:FKT917547 FUJ917547:FUP917547 GEF917547:GEL917547 GOB917547:GOH917547 GXX917547:GYD917547 HHT917547:HHZ917547 HRP917547:HRV917547 IBL917547:IBR917547 ILH917547:ILN917547 IVD917547:IVJ917547 JEZ917547:JFF917547 JOV917547:JPB917547 JYR917547:JYX917547 KIN917547:KIT917547 KSJ917547:KSP917547 LCF917547:LCL917547 LMB917547:LMH917547 LVX917547:LWD917547 MFT917547:MFZ917547 MPP917547:MPV917547 MZL917547:MZR917547 NJH917547:NJN917547 NTD917547:NTJ917547 OCZ917547:ODF917547 OMV917547:ONB917547 OWR917547:OWX917547 PGN917547:PGT917547 PQJ917547:PQP917547 QAF917547:QAL917547 QKB917547:QKH917547 QTX917547:QUD917547 RDT917547:RDZ917547 RNP917547:RNV917547 RXL917547:RXR917547 SHH917547:SHN917547 SRD917547:SRJ917547 TAZ917547:TBF917547 TKV917547:TLB917547 TUR917547:TUX917547 UEN917547:UET917547 UOJ917547:UOP917547 UYF917547:UYL917547 VIB917547:VIH917547 VRX917547:VSD917547 WBT917547:WBZ917547 WLP917547:WLV917547 WVL917547:WVR917547 D983083:J983083 IZ983083:JF983083 SV983083:TB983083 ACR983083:ACX983083 AMN983083:AMT983083 AWJ983083:AWP983083 BGF983083:BGL983083 BQB983083:BQH983083 BZX983083:CAD983083 CJT983083:CJZ983083 CTP983083:CTV983083 DDL983083:DDR983083 DNH983083:DNN983083 DXD983083:DXJ983083 EGZ983083:EHF983083 EQV983083:ERB983083 FAR983083:FAX983083 FKN983083:FKT983083 FUJ983083:FUP983083 GEF983083:GEL983083 GOB983083:GOH983083 GXX983083:GYD983083 HHT983083:HHZ983083 HRP983083:HRV983083 IBL983083:IBR983083 ILH983083:ILN983083 IVD983083:IVJ983083 JEZ983083:JFF983083 JOV983083:JPB983083 JYR983083:JYX983083 KIN983083:KIT983083 KSJ983083:KSP983083 LCF983083:LCL983083 LMB983083:LMH983083 LVX983083:LWD983083 MFT983083:MFZ983083 MPP983083:MPV983083 MZL983083:MZR983083 NJH983083:NJN983083 NTD983083:NTJ983083 OCZ983083:ODF983083 OMV983083:ONB983083 OWR983083:OWX983083 PGN983083:PGT983083 PQJ983083:PQP983083 QAF983083:QAL983083 QKB983083:QKH983083 QTX983083:QUD983083 RDT983083:RDZ983083 RNP983083:RNV983083 RXL983083:RXR983083 SHH983083:SHN983083 SRD983083:SRJ983083 TAZ983083:TBF983083 TKV983083:TLB983083 TUR983083:TUX983083 UEN983083:UET983083 UOJ983083:UOP983083 UYF983083:UYL983083 VIB983083:VIH983083 VRX983083:VSD983083 WBT983083:WBZ983083 WLP983083:WLV983083 WVL983083:WVR983083">
      <formula1>ModulesInCmp</formula1>
    </dataValidation>
    <dataValidation type="list" allowBlank="1" prompt="Please select a data source" sqref="L35:N39 JH35:JJ39 TD35:TF39 ACZ35:ADB39 AMV35:AMX39 AWR35:AWT39 BGN35:BGP39 BQJ35:BQL39 CAF35:CAH39 CKB35:CKD39 CTX35:CTZ39 DDT35:DDV39 DNP35:DNR39 DXL35:DXN39 EHH35:EHJ39 ERD35:ERF39 FAZ35:FBB39 FKV35:FKX39 FUR35:FUT39 GEN35:GEP39 GOJ35:GOL39 GYF35:GYH39 HIB35:HID39 HRX35:HRZ39 IBT35:IBV39 ILP35:ILR39 IVL35:IVN39 JFH35:JFJ39 JPD35:JPF39 JYZ35:JZB39 KIV35:KIX39 KSR35:KST39 LCN35:LCP39 LMJ35:LML39 LWF35:LWH39 MGB35:MGD39 MPX35:MPZ39 MZT35:MZV39 NJP35:NJR39 NTL35:NTN39 ODH35:ODJ39 OND35:ONF39 OWZ35:OXB39 PGV35:PGX39 PQR35:PQT39 QAN35:QAP39 QKJ35:QKL39 QUF35:QUH39 REB35:RED39 RNX35:RNZ39 RXT35:RXV39 SHP35:SHR39 SRL35:SRN39 TBH35:TBJ39 TLD35:TLF39 TUZ35:TVB39 UEV35:UEX39 UOR35:UOT39 UYN35:UYP39 VIJ35:VIL39 VSF35:VSH39 WCB35:WCD39 WLX35:WLZ39 WVT35:WVV39 L65571:N65575 JH65571:JJ65575 TD65571:TF65575 ACZ65571:ADB65575 AMV65571:AMX65575 AWR65571:AWT65575 BGN65571:BGP65575 BQJ65571:BQL65575 CAF65571:CAH65575 CKB65571:CKD65575 CTX65571:CTZ65575 DDT65571:DDV65575 DNP65571:DNR65575 DXL65571:DXN65575 EHH65571:EHJ65575 ERD65571:ERF65575 FAZ65571:FBB65575 FKV65571:FKX65575 FUR65571:FUT65575 GEN65571:GEP65575 GOJ65571:GOL65575 GYF65571:GYH65575 HIB65571:HID65575 HRX65571:HRZ65575 IBT65571:IBV65575 ILP65571:ILR65575 IVL65571:IVN65575 JFH65571:JFJ65575 JPD65571:JPF65575 JYZ65571:JZB65575 KIV65571:KIX65575 KSR65571:KST65575 LCN65571:LCP65575 LMJ65571:LML65575 LWF65571:LWH65575 MGB65571:MGD65575 MPX65571:MPZ65575 MZT65571:MZV65575 NJP65571:NJR65575 NTL65571:NTN65575 ODH65571:ODJ65575 OND65571:ONF65575 OWZ65571:OXB65575 PGV65571:PGX65575 PQR65571:PQT65575 QAN65571:QAP65575 QKJ65571:QKL65575 QUF65571:QUH65575 REB65571:RED65575 RNX65571:RNZ65575 RXT65571:RXV65575 SHP65571:SHR65575 SRL65571:SRN65575 TBH65571:TBJ65575 TLD65571:TLF65575 TUZ65571:TVB65575 UEV65571:UEX65575 UOR65571:UOT65575 UYN65571:UYP65575 VIJ65571:VIL65575 VSF65571:VSH65575 WCB65571:WCD65575 WLX65571:WLZ65575 WVT65571:WVV65575 L131107:N131111 JH131107:JJ131111 TD131107:TF131111 ACZ131107:ADB131111 AMV131107:AMX131111 AWR131107:AWT131111 BGN131107:BGP131111 BQJ131107:BQL131111 CAF131107:CAH131111 CKB131107:CKD131111 CTX131107:CTZ131111 DDT131107:DDV131111 DNP131107:DNR131111 DXL131107:DXN131111 EHH131107:EHJ131111 ERD131107:ERF131111 FAZ131107:FBB131111 FKV131107:FKX131111 FUR131107:FUT131111 GEN131107:GEP131111 GOJ131107:GOL131111 GYF131107:GYH131111 HIB131107:HID131111 HRX131107:HRZ131111 IBT131107:IBV131111 ILP131107:ILR131111 IVL131107:IVN131111 JFH131107:JFJ131111 JPD131107:JPF131111 JYZ131107:JZB131111 KIV131107:KIX131111 KSR131107:KST131111 LCN131107:LCP131111 LMJ131107:LML131111 LWF131107:LWH131111 MGB131107:MGD131111 MPX131107:MPZ131111 MZT131107:MZV131111 NJP131107:NJR131111 NTL131107:NTN131111 ODH131107:ODJ131111 OND131107:ONF131111 OWZ131107:OXB131111 PGV131107:PGX131111 PQR131107:PQT131111 QAN131107:QAP131111 QKJ131107:QKL131111 QUF131107:QUH131111 REB131107:RED131111 RNX131107:RNZ131111 RXT131107:RXV131111 SHP131107:SHR131111 SRL131107:SRN131111 TBH131107:TBJ131111 TLD131107:TLF131111 TUZ131107:TVB131111 UEV131107:UEX131111 UOR131107:UOT131111 UYN131107:UYP131111 VIJ131107:VIL131111 VSF131107:VSH131111 WCB131107:WCD131111 WLX131107:WLZ131111 WVT131107:WVV131111 L196643:N196647 JH196643:JJ196647 TD196643:TF196647 ACZ196643:ADB196647 AMV196643:AMX196647 AWR196643:AWT196647 BGN196643:BGP196647 BQJ196643:BQL196647 CAF196643:CAH196647 CKB196643:CKD196647 CTX196643:CTZ196647 DDT196643:DDV196647 DNP196643:DNR196647 DXL196643:DXN196647 EHH196643:EHJ196647 ERD196643:ERF196647 FAZ196643:FBB196647 FKV196643:FKX196647 FUR196643:FUT196647 GEN196643:GEP196647 GOJ196643:GOL196647 GYF196643:GYH196647 HIB196643:HID196647 HRX196643:HRZ196647 IBT196643:IBV196647 ILP196643:ILR196647 IVL196643:IVN196647 JFH196643:JFJ196647 JPD196643:JPF196647 JYZ196643:JZB196647 KIV196643:KIX196647 KSR196643:KST196647 LCN196643:LCP196647 LMJ196643:LML196647 LWF196643:LWH196647 MGB196643:MGD196647 MPX196643:MPZ196647 MZT196643:MZV196647 NJP196643:NJR196647 NTL196643:NTN196647 ODH196643:ODJ196647 OND196643:ONF196647 OWZ196643:OXB196647 PGV196643:PGX196647 PQR196643:PQT196647 QAN196643:QAP196647 QKJ196643:QKL196647 QUF196643:QUH196647 REB196643:RED196647 RNX196643:RNZ196647 RXT196643:RXV196647 SHP196643:SHR196647 SRL196643:SRN196647 TBH196643:TBJ196647 TLD196643:TLF196647 TUZ196643:TVB196647 UEV196643:UEX196647 UOR196643:UOT196647 UYN196643:UYP196647 VIJ196643:VIL196647 VSF196643:VSH196647 WCB196643:WCD196647 WLX196643:WLZ196647 WVT196643:WVV196647 L262179:N262183 JH262179:JJ262183 TD262179:TF262183 ACZ262179:ADB262183 AMV262179:AMX262183 AWR262179:AWT262183 BGN262179:BGP262183 BQJ262179:BQL262183 CAF262179:CAH262183 CKB262179:CKD262183 CTX262179:CTZ262183 DDT262179:DDV262183 DNP262179:DNR262183 DXL262179:DXN262183 EHH262179:EHJ262183 ERD262179:ERF262183 FAZ262179:FBB262183 FKV262179:FKX262183 FUR262179:FUT262183 GEN262179:GEP262183 GOJ262179:GOL262183 GYF262179:GYH262183 HIB262179:HID262183 HRX262179:HRZ262183 IBT262179:IBV262183 ILP262179:ILR262183 IVL262179:IVN262183 JFH262179:JFJ262183 JPD262179:JPF262183 JYZ262179:JZB262183 KIV262179:KIX262183 KSR262179:KST262183 LCN262179:LCP262183 LMJ262179:LML262183 LWF262179:LWH262183 MGB262179:MGD262183 MPX262179:MPZ262183 MZT262179:MZV262183 NJP262179:NJR262183 NTL262179:NTN262183 ODH262179:ODJ262183 OND262179:ONF262183 OWZ262179:OXB262183 PGV262179:PGX262183 PQR262179:PQT262183 QAN262179:QAP262183 QKJ262179:QKL262183 QUF262179:QUH262183 REB262179:RED262183 RNX262179:RNZ262183 RXT262179:RXV262183 SHP262179:SHR262183 SRL262179:SRN262183 TBH262179:TBJ262183 TLD262179:TLF262183 TUZ262179:TVB262183 UEV262179:UEX262183 UOR262179:UOT262183 UYN262179:UYP262183 VIJ262179:VIL262183 VSF262179:VSH262183 WCB262179:WCD262183 WLX262179:WLZ262183 WVT262179:WVV262183 L327715:N327719 JH327715:JJ327719 TD327715:TF327719 ACZ327715:ADB327719 AMV327715:AMX327719 AWR327715:AWT327719 BGN327715:BGP327719 BQJ327715:BQL327719 CAF327715:CAH327719 CKB327715:CKD327719 CTX327715:CTZ327719 DDT327715:DDV327719 DNP327715:DNR327719 DXL327715:DXN327719 EHH327715:EHJ327719 ERD327715:ERF327719 FAZ327715:FBB327719 FKV327715:FKX327719 FUR327715:FUT327719 GEN327715:GEP327719 GOJ327715:GOL327719 GYF327715:GYH327719 HIB327715:HID327719 HRX327715:HRZ327719 IBT327715:IBV327719 ILP327715:ILR327719 IVL327715:IVN327719 JFH327715:JFJ327719 JPD327715:JPF327719 JYZ327715:JZB327719 KIV327715:KIX327719 KSR327715:KST327719 LCN327715:LCP327719 LMJ327715:LML327719 LWF327715:LWH327719 MGB327715:MGD327719 MPX327715:MPZ327719 MZT327715:MZV327719 NJP327715:NJR327719 NTL327715:NTN327719 ODH327715:ODJ327719 OND327715:ONF327719 OWZ327715:OXB327719 PGV327715:PGX327719 PQR327715:PQT327719 QAN327715:QAP327719 QKJ327715:QKL327719 QUF327715:QUH327719 REB327715:RED327719 RNX327715:RNZ327719 RXT327715:RXV327719 SHP327715:SHR327719 SRL327715:SRN327719 TBH327715:TBJ327719 TLD327715:TLF327719 TUZ327715:TVB327719 UEV327715:UEX327719 UOR327715:UOT327719 UYN327715:UYP327719 VIJ327715:VIL327719 VSF327715:VSH327719 WCB327715:WCD327719 WLX327715:WLZ327719 WVT327715:WVV327719 L393251:N393255 JH393251:JJ393255 TD393251:TF393255 ACZ393251:ADB393255 AMV393251:AMX393255 AWR393251:AWT393255 BGN393251:BGP393255 BQJ393251:BQL393255 CAF393251:CAH393255 CKB393251:CKD393255 CTX393251:CTZ393255 DDT393251:DDV393255 DNP393251:DNR393255 DXL393251:DXN393255 EHH393251:EHJ393255 ERD393251:ERF393255 FAZ393251:FBB393255 FKV393251:FKX393255 FUR393251:FUT393255 GEN393251:GEP393255 GOJ393251:GOL393255 GYF393251:GYH393255 HIB393251:HID393255 HRX393251:HRZ393255 IBT393251:IBV393255 ILP393251:ILR393255 IVL393251:IVN393255 JFH393251:JFJ393255 JPD393251:JPF393255 JYZ393251:JZB393255 KIV393251:KIX393255 KSR393251:KST393255 LCN393251:LCP393255 LMJ393251:LML393255 LWF393251:LWH393255 MGB393251:MGD393255 MPX393251:MPZ393255 MZT393251:MZV393255 NJP393251:NJR393255 NTL393251:NTN393255 ODH393251:ODJ393255 OND393251:ONF393255 OWZ393251:OXB393255 PGV393251:PGX393255 PQR393251:PQT393255 QAN393251:QAP393255 QKJ393251:QKL393255 QUF393251:QUH393255 REB393251:RED393255 RNX393251:RNZ393255 RXT393251:RXV393255 SHP393251:SHR393255 SRL393251:SRN393255 TBH393251:TBJ393255 TLD393251:TLF393255 TUZ393251:TVB393255 UEV393251:UEX393255 UOR393251:UOT393255 UYN393251:UYP393255 VIJ393251:VIL393255 VSF393251:VSH393255 WCB393251:WCD393255 WLX393251:WLZ393255 WVT393251:WVV393255 L458787:N458791 JH458787:JJ458791 TD458787:TF458791 ACZ458787:ADB458791 AMV458787:AMX458791 AWR458787:AWT458791 BGN458787:BGP458791 BQJ458787:BQL458791 CAF458787:CAH458791 CKB458787:CKD458791 CTX458787:CTZ458791 DDT458787:DDV458791 DNP458787:DNR458791 DXL458787:DXN458791 EHH458787:EHJ458791 ERD458787:ERF458791 FAZ458787:FBB458791 FKV458787:FKX458791 FUR458787:FUT458791 GEN458787:GEP458791 GOJ458787:GOL458791 GYF458787:GYH458791 HIB458787:HID458791 HRX458787:HRZ458791 IBT458787:IBV458791 ILP458787:ILR458791 IVL458787:IVN458791 JFH458787:JFJ458791 JPD458787:JPF458791 JYZ458787:JZB458791 KIV458787:KIX458791 KSR458787:KST458791 LCN458787:LCP458791 LMJ458787:LML458791 LWF458787:LWH458791 MGB458787:MGD458791 MPX458787:MPZ458791 MZT458787:MZV458791 NJP458787:NJR458791 NTL458787:NTN458791 ODH458787:ODJ458791 OND458787:ONF458791 OWZ458787:OXB458791 PGV458787:PGX458791 PQR458787:PQT458791 QAN458787:QAP458791 QKJ458787:QKL458791 QUF458787:QUH458791 REB458787:RED458791 RNX458787:RNZ458791 RXT458787:RXV458791 SHP458787:SHR458791 SRL458787:SRN458791 TBH458787:TBJ458791 TLD458787:TLF458791 TUZ458787:TVB458791 UEV458787:UEX458791 UOR458787:UOT458791 UYN458787:UYP458791 VIJ458787:VIL458791 VSF458787:VSH458791 WCB458787:WCD458791 WLX458787:WLZ458791 WVT458787:WVV458791 L524323:N524327 JH524323:JJ524327 TD524323:TF524327 ACZ524323:ADB524327 AMV524323:AMX524327 AWR524323:AWT524327 BGN524323:BGP524327 BQJ524323:BQL524327 CAF524323:CAH524327 CKB524323:CKD524327 CTX524323:CTZ524327 DDT524323:DDV524327 DNP524323:DNR524327 DXL524323:DXN524327 EHH524323:EHJ524327 ERD524323:ERF524327 FAZ524323:FBB524327 FKV524323:FKX524327 FUR524323:FUT524327 GEN524323:GEP524327 GOJ524323:GOL524327 GYF524323:GYH524327 HIB524323:HID524327 HRX524323:HRZ524327 IBT524323:IBV524327 ILP524323:ILR524327 IVL524323:IVN524327 JFH524323:JFJ524327 JPD524323:JPF524327 JYZ524323:JZB524327 KIV524323:KIX524327 KSR524323:KST524327 LCN524323:LCP524327 LMJ524323:LML524327 LWF524323:LWH524327 MGB524323:MGD524327 MPX524323:MPZ524327 MZT524323:MZV524327 NJP524323:NJR524327 NTL524323:NTN524327 ODH524323:ODJ524327 OND524323:ONF524327 OWZ524323:OXB524327 PGV524323:PGX524327 PQR524323:PQT524327 QAN524323:QAP524327 QKJ524323:QKL524327 QUF524323:QUH524327 REB524323:RED524327 RNX524323:RNZ524327 RXT524323:RXV524327 SHP524323:SHR524327 SRL524323:SRN524327 TBH524323:TBJ524327 TLD524323:TLF524327 TUZ524323:TVB524327 UEV524323:UEX524327 UOR524323:UOT524327 UYN524323:UYP524327 VIJ524323:VIL524327 VSF524323:VSH524327 WCB524323:WCD524327 WLX524323:WLZ524327 WVT524323:WVV524327 L589859:N589863 JH589859:JJ589863 TD589859:TF589863 ACZ589859:ADB589863 AMV589859:AMX589863 AWR589859:AWT589863 BGN589859:BGP589863 BQJ589859:BQL589863 CAF589859:CAH589863 CKB589859:CKD589863 CTX589859:CTZ589863 DDT589859:DDV589863 DNP589859:DNR589863 DXL589859:DXN589863 EHH589859:EHJ589863 ERD589859:ERF589863 FAZ589859:FBB589863 FKV589859:FKX589863 FUR589859:FUT589863 GEN589859:GEP589863 GOJ589859:GOL589863 GYF589859:GYH589863 HIB589859:HID589863 HRX589859:HRZ589863 IBT589859:IBV589863 ILP589859:ILR589863 IVL589859:IVN589863 JFH589859:JFJ589863 JPD589859:JPF589863 JYZ589859:JZB589863 KIV589859:KIX589863 KSR589859:KST589863 LCN589859:LCP589863 LMJ589859:LML589863 LWF589859:LWH589863 MGB589859:MGD589863 MPX589859:MPZ589863 MZT589859:MZV589863 NJP589859:NJR589863 NTL589859:NTN589863 ODH589859:ODJ589863 OND589859:ONF589863 OWZ589859:OXB589863 PGV589859:PGX589863 PQR589859:PQT589863 QAN589859:QAP589863 QKJ589859:QKL589863 QUF589859:QUH589863 REB589859:RED589863 RNX589859:RNZ589863 RXT589859:RXV589863 SHP589859:SHR589863 SRL589859:SRN589863 TBH589859:TBJ589863 TLD589859:TLF589863 TUZ589859:TVB589863 UEV589859:UEX589863 UOR589859:UOT589863 UYN589859:UYP589863 VIJ589859:VIL589863 VSF589859:VSH589863 WCB589859:WCD589863 WLX589859:WLZ589863 WVT589859:WVV589863 L655395:N655399 JH655395:JJ655399 TD655395:TF655399 ACZ655395:ADB655399 AMV655395:AMX655399 AWR655395:AWT655399 BGN655395:BGP655399 BQJ655395:BQL655399 CAF655395:CAH655399 CKB655395:CKD655399 CTX655395:CTZ655399 DDT655395:DDV655399 DNP655395:DNR655399 DXL655395:DXN655399 EHH655395:EHJ655399 ERD655395:ERF655399 FAZ655395:FBB655399 FKV655395:FKX655399 FUR655395:FUT655399 GEN655395:GEP655399 GOJ655395:GOL655399 GYF655395:GYH655399 HIB655395:HID655399 HRX655395:HRZ655399 IBT655395:IBV655399 ILP655395:ILR655399 IVL655395:IVN655399 JFH655395:JFJ655399 JPD655395:JPF655399 JYZ655395:JZB655399 KIV655395:KIX655399 KSR655395:KST655399 LCN655395:LCP655399 LMJ655395:LML655399 LWF655395:LWH655399 MGB655395:MGD655399 MPX655395:MPZ655399 MZT655395:MZV655399 NJP655395:NJR655399 NTL655395:NTN655399 ODH655395:ODJ655399 OND655395:ONF655399 OWZ655395:OXB655399 PGV655395:PGX655399 PQR655395:PQT655399 QAN655395:QAP655399 QKJ655395:QKL655399 QUF655395:QUH655399 REB655395:RED655399 RNX655395:RNZ655399 RXT655395:RXV655399 SHP655395:SHR655399 SRL655395:SRN655399 TBH655395:TBJ655399 TLD655395:TLF655399 TUZ655395:TVB655399 UEV655395:UEX655399 UOR655395:UOT655399 UYN655395:UYP655399 VIJ655395:VIL655399 VSF655395:VSH655399 WCB655395:WCD655399 WLX655395:WLZ655399 WVT655395:WVV655399 L720931:N720935 JH720931:JJ720935 TD720931:TF720935 ACZ720931:ADB720935 AMV720931:AMX720935 AWR720931:AWT720935 BGN720931:BGP720935 BQJ720931:BQL720935 CAF720931:CAH720935 CKB720931:CKD720935 CTX720931:CTZ720935 DDT720931:DDV720935 DNP720931:DNR720935 DXL720931:DXN720935 EHH720931:EHJ720935 ERD720931:ERF720935 FAZ720931:FBB720935 FKV720931:FKX720935 FUR720931:FUT720935 GEN720931:GEP720935 GOJ720931:GOL720935 GYF720931:GYH720935 HIB720931:HID720935 HRX720931:HRZ720935 IBT720931:IBV720935 ILP720931:ILR720935 IVL720931:IVN720935 JFH720931:JFJ720935 JPD720931:JPF720935 JYZ720931:JZB720935 KIV720931:KIX720935 KSR720931:KST720935 LCN720931:LCP720935 LMJ720931:LML720935 LWF720931:LWH720935 MGB720931:MGD720935 MPX720931:MPZ720935 MZT720931:MZV720935 NJP720931:NJR720935 NTL720931:NTN720935 ODH720931:ODJ720935 OND720931:ONF720935 OWZ720931:OXB720935 PGV720931:PGX720935 PQR720931:PQT720935 QAN720931:QAP720935 QKJ720931:QKL720935 QUF720931:QUH720935 REB720931:RED720935 RNX720931:RNZ720935 RXT720931:RXV720935 SHP720931:SHR720935 SRL720931:SRN720935 TBH720931:TBJ720935 TLD720931:TLF720935 TUZ720931:TVB720935 UEV720931:UEX720935 UOR720931:UOT720935 UYN720931:UYP720935 VIJ720931:VIL720935 VSF720931:VSH720935 WCB720931:WCD720935 WLX720931:WLZ720935 WVT720931:WVV720935 L786467:N786471 JH786467:JJ786471 TD786467:TF786471 ACZ786467:ADB786471 AMV786467:AMX786471 AWR786467:AWT786471 BGN786467:BGP786471 BQJ786467:BQL786471 CAF786467:CAH786471 CKB786467:CKD786471 CTX786467:CTZ786471 DDT786467:DDV786471 DNP786467:DNR786471 DXL786467:DXN786471 EHH786467:EHJ786471 ERD786467:ERF786471 FAZ786467:FBB786471 FKV786467:FKX786471 FUR786467:FUT786471 GEN786467:GEP786471 GOJ786467:GOL786471 GYF786467:GYH786471 HIB786467:HID786471 HRX786467:HRZ786471 IBT786467:IBV786471 ILP786467:ILR786471 IVL786467:IVN786471 JFH786467:JFJ786471 JPD786467:JPF786471 JYZ786467:JZB786471 KIV786467:KIX786471 KSR786467:KST786471 LCN786467:LCP786471 LMJ786467:LML786471 LWF786467:LWH786471 MGB786467:MGD786471 MPX786467:MPZ786471 MZT786467:MZV786471 NJP786467:NJR786471 NTL786467:NTN786471 ODH786467:ODJ786471 OND786467:ONF786471 OWZ786467:OXB786471 PGV786467:PGX786471 PQR786467:PQT786471 QAN786467:QAP786471 QKJ786467:QKL786471 QUF786467:QUH786471 REB786467:RED786471 RNX786467:RNZ786471 RXT786467:RXV786471 SHP786467:SHR786471 SRL786467:SRN786471 TBH786467:TBJ786471 TLD786467:TLF786471 TUZ786467:TVB786471 UEV786467:UEX786471 UOR786467:UOT786471 UYN786467:UYP786471 VIJ786467:VIL786471 VSF786467:VSH786471 WCB786467:WCD786471 WLX786467:WLZ786471 WVT786467:WVV786471 L852003:N852007 JH852003:JJ852007 TD852003:TF852007 ACZ852003:ADB852007 AMV852003:AMX852007 AWR852003:AWT852007 BGN852003:BGP852007 BQJ852003:BQL852007 CAF852003:CAH852007 CKB852003:CKD852007 CTX852003:CTZ852007 DDT852003:DDV852007 DNP852003:DNR852007 DXL852003:DXN852007 EHH852003:EHJ852007 ERD852003:ERF852007 FAZ852003:FBB852007 FKV852003:FKX852007 FUR852003:FUT852007 GEN852003:GEP852007 GOJ852003:GOL852007 GYF852003:GYH852007 HIB852003:HID852007 HRX852003:HRZ852007 IBT852003:IBV852007 ILP852003:ILR852007 IVL852003:IVN852007 JFH852003:JFJ852007 JPD852003:JPF852007 JYZ852003:JZB852007 KIV852003:KIX852007 KSR852003:KST852007 LCN852003:LCP852007 LMJ852003:LML852007 LWF852003:LWH852007 MGB852003:MGD852007 MPX852003:MPZ852007 MZT852003:MZV852007 NJP852003:NJR852007 NTL852003:NTN852007 ODH852003:ODJ852007 OND852003:ONF852007 OWZ852003:OXB852007 PGV852003:PGX852007 PQR852003:PQT852007 QAN852003:QAP852007 QKJ852003:QKL852007 QUF852003:QUH852007 REB852003:RED852007 RNX852003:RNZ852007 RXT852003:RXV852007 SHP852003:SHR852007 SRL852003:SRN852007 TBH852003:TBJ852007 TLD852003:TLF852007 TUZ852003:TVB852007 UEV852003:UEX852007 UOR852003:UOT852007 UYN852003:UYP852007 VIJ852003:VIL852007 VSF852003:VSH852007 WCB852003:WCD852007 WLX852003:WLZ852007 WVT852003:WVV852007 L917539:N917543 JH917539:JJ917543 TD917539:TF917543 ACZ917539:ADB917543 AMV917539:AMX917543 AWR917539:AWT917543 BGN917539:BGP917543 BQJ917539:BQL917543 CAF917539:CAH917543 CKB917539:CKD917543 CTX917539:CTZ917543 DDT917539:DDV917543 DNP917539:DNR917543 DXL917539:DXN917543 EHH917539:EHJ917543 ERD917539:ERF917543 FAZ917539:FBB917543 FKV917539:FKX917543 FUR917539:FUT917543 GEN917539:GEP917543 GOJ917539:GOL917543 GYF917539:GYH917543 HIB917539:HID917543 HRX917539:HRZ917543 IBT917539:IBV917543 ILP917539:ILR917543 IVL917539:IVN917543 JFH917539:JFJ917543 JPD917539:JPF917543 JYZ917539:JZB917543 KIV917539:KIX917543 KSR917539:KST917543 LCN917539:LCP917543 LMJ917539:LML917543 LWF917539:LWH917543 MGB917539:MGD917543 MPX917539:MPZ917543 MZT917539:MZV917543 NJP917539:NJR917543 NTL917539:NTN917543 ODH917539:ODJ917543 OND917539:ONF917543 OWZ917539:OXB917543 PGV917539:PGX917543 PQR917539:PQT917543 QAN917539:QAP917543 QKJ917539:QKL917543 QUF917539:QUH917543 REB917539:RED917543 RNX917539:RNZ917543 RXT917539:RXV917543 SHP917539:SHR917543 SRL917539:SRN917543 TBH917539:TBJ917543 TLD917539:TLF917543 TUZ917539:TVB917543 UEV917539:UEX917543 UOR917539:UOT917543 UYN917539:UYP917543 VIJ917539:VIL917543 VSF917539:VSH917543 WCB917539:WCD917543 WLX917539:WLZ917543 WVT917539:WVV917543 L983075:N983079 JH983075:JJ983079 TD983075:TF983079 ACZ983075:ADB983079 AMV983075:AMX983079 AWR983075:AWT983079 BGN983075:BGP983079 BQJ983075:BQL983079 CAF983075:CAH983079 CKB983075:CKD983079 CTX983075:CTZ983079 DDT983075:DDV983079 DNP983075:DNR983079 DXL983075:DXN983079 EHH983075:EHJ983079 ERD983075:ERF983079 FAZ983075:FBB983079 FKV983075:FKX983079 FUR983075:FUT983079 GEN983075:GEP983079 GOJ983075:GOL983079 GYF983075:GYH983079 HIB983075:HID983079 HRX983075:HRZ983079 IBT983075:IBV983079 ILP983075:ILR983079 IVL983075:IVN983079 JFH983075:JFJ983079 JPD983075:JPF983079 JYZ983075:JZB983079 KIV983075:KIX983079 KSR983075:KST983079 LCN983075:LCP983079 LMJ983075:LML983079 LWF983075:LWH983079 MGB983075:MGD983079 MPX983075:MPZ983079 MZT983075:MZV983079 NJP983075:NJR983079 NTL983075:NTN983079 ODH983075:ODJ983079 OND983075:ONF983079 OWZ983075:OXB983079 PGV983075:PGX983079 PQR983075:PQT983079 QAN983075:QAP983079 QKJ983075:QKL983079 QUF983075:QUH983079 REB983075:RED983079 RNX983075:RNZ983079 RXT983075:RXV983079 SHP983075:SHR983079 SRL983075:SRN983079 TBH983075:TBJ983079 TLD983075:TLF983079 TUZ983075:TVB983079 UEV983075:UEX983079 UOR983075:UOT983079 UYN983075:UYP983079 VIJ983075:VIL983079 VSF983075:VSH983079 WCB983075:WCD983079 WLX983075:WLZ983079 WVT983075:WVV983079">
      <formula1>DataSrcInCmp</formula1>
    </dataValidation>
    <dataValidation type="list" allowBlank="1" showInputMessage="1" showErrorMessage="1" sqref="L17:N21 JH17:JJ21 TD17:TF21 ACZ17:ADB21 AMV17:AMX21 AWR17:AWT21 BGN17:BGP21 BQJ17:BQL21 CAF17:CAH21 CKB17:CKD21 CTX17:CTZ21 DDT17:DDV21 DNP17:DNR21 DXL17:DXN21 EHH17:EHJ21 ERD17:ERF21 FAZ17:FBB21 FKV17:FKX21 FUR17:FUT21 GEN17:GEP21 GOJ17:GOL21 GYF17:GYH21 HIB17:HID21 HRX17:HRZ21 IBT17:IBV21 ILP17:ILR21 IVL17:IVN21 JFH17:JFJ21 JPD17:JPF21 JYZ17:JZB21 KIV17:KIX21 KSR17:KST21 LCN17:LCP21 LMJ17:LML21 LWF17:LWH21 MGB17:MGD21 MPX17:MPZ21 MZT17:MZV21 NJP17:NJR21 NTL17:NTN21 ODH17:ODJ21 OND17:ONF21 OWZ17:OXB21 PGV17:PGX21 PQR17:PQT21 QAN17:QAP21 QKJ17:QKL21 QUF17:QUH21 REB17:RED21 RNX17:RNZ21 RXT17:RXV21 SHP17:SHR21 SRL17:SRN21 TBH17:TBJ21 TLD17:TLF21 TUZ17:TVB21 UEV17:UEX21 UOR17:UOT21 UYN17:UYP21 VIJ17:VIL21 VSF17:VSH21 WCB17:WCD21 WLX17:WLZ21 WVT17:WVV21 L65553:N65557 JH65553:JJ65557 TD65553:TF65557 ACZ65553:ADB65557 AMV65553:AMX65557 AWR65553:AWT65557 BGN65553:BGP65557 BQJ65553:BQL65557 CAF65553:CAH65557 CKB65553:CKD65557 CTX65553:CTZ65557 DDT65553:DDV65557 DNP65553:DNR65557 DXL65553:DXN65557 EHH65553:EHJ65557 ERD65553:ERF65557 FAZ65553:FBB65557 FKV65553:FKX65557 FUR65553:FUT65557 GEN65553:GEP65557 GOJ65553:GOL65557 GYF65553:GYH65557 HIB65553:HID65557 HRX65553:HRZ65557 IBT65553:IBV65557 ILP65553:ILR65557 IVL65553:IVN65557 JFH65553:JFJ65557 JPD65553:JPF65557 JYZ65553:JZB65557 KIV65553:KIX65557 KSR65553:KST65557 LCN65553:LCP65557 LMJ65553:LML65557 LWF65553:LWH65557 MGB65553:MGD65557 MPX65553:MPZ65557 MZT65553:MZV65557 NJP65553:NJR65557 NTL65553:NTN65557 ODH65553:ODJ65557 OND65553:ONF65557 OWZ65553:OXB65557 PGV65553:PGX65557 PQR65553:PQT65557 QAN65553:QAP65557 QKJ65553:QKL65557 QUF65553:QUH65557 REB65553:RED65557 RNX65553:RNZ65557 RXT65553:RXV65557 SHP65553:SHR65557 SRL65553:SRN65557 TBH65553:TBJ65557 TLD65553:TLF65557 TUZ65553:TVB65557 UEV65553:UEX65557 UOR65553:UOT65557 UYN65553:UYP65557 VIJ65553:VIL65557 VSF65553:VSH65557 WCB65553:WCD65557 WLX65553:WLZ65557 WVT65553:WVV65557 L131089:N131093 JH131089:JJ131093 TD131089:TF131093 ACZ131089:ADB131093 AMV131089:AMX131093 AWR131089:AWT131093 BGN131089:BGP131093 BQJ131089:BQL131093 CAF131089:CAH131093 CKB131089:CKD131093 CTX131089:CTZ131093 DDT131089:DDV131093 DNP131089:DNR131093 DXL131089:DXN131093 EHH131089:EHJ131093 ERD131089:ERF131093 FAZ131089:FBB131093 FKV131089:FKX131093 FUR131089:FUT131093 GEN131089:GEP131093 GOJ131089:GOL131093 GYF131089:GYH131093 HIB131089:HID131093 HRX131089:HRZ131093 IBT131089:IBV131093 ILP131089:ILR131093 IVL131089:IVN131093 JFH131089:JFJ131093 JPD131089:JPF131093 JYZ131089:JZB131093 KIV131089:KIX131093 KSR131089:KST131093 LCN131089:LCP131093 LMJ131089:LML131093 LWF131089:LWH131093 MGB131089:MGD131093 MPX131089:MPZ131093 MZT131089:MZV131093 NJP131089:NJR131093 NTL131089:NTN131093 ODH131089:ODJ131093 OND131089:ONF131093 OWZ131089:OXB131093 PGV131089:PGX131093 PQR131089:PQT131093 QAN131089:QAP131093 QKJ131089:QKL131093 QUF131089:QUH131093 REB131089:RED131093 RNX131089:RNZ131093 RXT131089:RXV131093 SHP131089:SHR131093 SRL131089:SRN131093 TBH131089:TBJ131093 TLD131089:TLF131093 TUZ131089:TVB131093 UEV131089:UEX131093 UOR131089:UOT131093 UYN131089:UYP131093 VIJ131089:VIL131093 VSF131089:VSH131093 WCB131089:WCD131093 WLX131089:WLZ131093 WVT131089:WVV131093 L196625:N196629 JH196625:JJ196629 TD196625:TF196629 ACZ196625:ADB196629 AMV196625:AMX196629 AWR196625:AWT196629 BGN196625:BGP196629 BQJ196625:BQL196629 CAF196625:CAH196629 CKB196625:CKD196629 CTX196625:CTZ196629 DDT196625:DDV196629 DNP196625:DNR196629 DXL196625:DXN196629 EHH196625:EHJ196629 ERD196625:ERF196629 FAZ196625:FBB196629 FKV196625:FKX196629 FUR196625:FUT196629 GEN196625:GEP196629 GOJ196625:GOL196629 GYF196625:GYH196629 HIB196625:HID196629 HRX196625:HRZ196629 IBT196625:IBV196629 ILP196625:ILR196629 IVL196625:IVN196629 JFH196625:JFJ196629 JPD196625:JPF196629 JYZ196625:JZB196629 KIV196625:KIX196629 KSR196625:KST196629 LCN196625:LCP196629 LMJ196625:LML196629 LWF196625:LWH196629 MGB196625:MGD196629 MPX196625:MPZ196629 MZT196625:MZV196629 NJP196625:NJR196629 NTL196625:NTN196629 ODH196625:ODJ196629 OND196625:ONF196629 OWZ196625:OXB196629 PGV196625:PGX196629 PQR196625:PQT196629 QAN196625:QAP196629 QKJ196625:QKL196629 QUF196625:QUH196629 REB196625:RED196629 RNX196625:RNZ196629 RXT196625:RXV196629 SHP196625:SHR196629 SRL196625:SRN196629 TBH196625:TBJ196629 TLD196625:TLF196629 TUZ196625:TVB196629 UEV196625:UEX196629 UOR196625:UOT196629 UYN196625:UYP196629 VIJ196625:VIL196629 VSF196625:VSH196629 WCB196625:WCD196629 WLX196625:WLZ196629 WVT196625:WVV196629 L262161:N262165 JH262161:JJ262165 TD262161:TF262165 ACZ262161:ADB262165 AMV262161:AMX262165 AWR262161:AWT262165 BGN262161:BGP262165 BQJ262161:BQL262165 CAF262161:CAH262165 CKB262161:CKD262165 CTX262161:CTZ262165 DDT262161:DDV262165 DNP262161:DNR262165 DXL262161:DXN262165 EHH262161:EHJ262165 ERD262161:ERF262165 FAZ262161:FBB262165 FKV262161:FKX262165 FUR262161:FUT262165 GEN262161:GEP262165 GOJ262161:GOL262165 GYF262161:GYH262165 HIB262161:HID262165 HRX262161:HRZ262165 IBT262161:IBV262165 ILP262161:ILR262165 IVL262161:IVN262165 JFH262161:JFJ262165 JPD262161:JPF262165 JYZ262161:JZB262165 KIV262161:KIX262165 KSR262161:KST262165 LCN262161:LCP262165 LMJ262161:LML262165 LWF262161:LWH262165 MGB262161:MGD262165 MPX262161:MPZ262165 MZT262161:MZV262165 NJP262161:NJR262165 NTL262161:NTN262165 ODH262161:ODJ262165 OND262161:ONF262165 OWZ262161:OXB262165 PGV262161:PGX262165 PQR262161:PQT262165 QAN262161:QAP262165 QKJ262161:QKL262165 QUF262161:QUH262165 REB262161:RED262165 RNX262161:RNZ262165 RXT262161:RXV262165 SHP262161:SHR262165 SRL262161:SRN262165 TBH262161:TBJ262165 TLD262161:TLF262165 TUZ262161:TVB262165 UEV262161:UEX262165 UOR262161:UOT262165 UYN262161:UYP262165 VIJ262161:VIL262165 VSF262161:VSH262165 WCB262161:WCD262165 WLX262161:WLZ262165 WVT262161:WVV262165 L327697:N327701 JH327697:JJ327701 TD327697:TF327701 ACZ327697:ADB327701 AMV327697:AMX327701 AWR327697:AWT327701 BGN327697:BGP327701 BQJ327697:BQL327701 CAF327697:CAH327701 CKB327697:CKD327701 CTX327697:CTZ327701 DDT327697:DDV327701 DNP327697:DNR327701 DXL327697:DXN327701 EHH327697:EHJ327701 ERD327697:ERF327701 FAZ327697:FBB327701 FKV327697:FKX327701 FUR327697:FUT327701 GEN327697:GEP327701 GOJ327697:GOL327701 GYF327697:GYH327701 HIB327697:HID327701 HRX327697:HRZ327701 IBT327697:IBV327701 ILP327697:ILR327701 IVL327697:IVN327701 JFH327697:JFJ327701 JPD327697:JPF327701 JYZ327697:JZB327701 KIV327697:KIX327701 KSR327697:KST327701 LCN327697:LCP327701 LMJ327697:LML327701 LWF327697:LWH327701 MGB327697:MGD327701 MPX327697:MPZ327701 MZT327697:MZV327701 NJP327697:NJR327701 NTL327697:NTN327701 ODH327697:ODJ327701 OND327697:ONF327701 OWZ327697:OXB327701 PGV327697:PGX327701 PQR327697:PQT327701 QAN327697:QAP327701 QKJ327697:QKL327701 QUF327697:QUH327701 REB327697:RED327701 RNX327697:RNZ327701 RXT327697:RXV327701 SHP327697:SHR327701 SRL327697:SRN327701 TBH327697:TBJ327701 TLD327697:TLF327701 TUZ327697:TVB327701 UEV327697:UEX327701 UOR327697:UOT327701 UYN327697:UYP327701 VIJ327697:VIL327701 VSF327697:VSH327701 WCB327697:WCD327701 WLX327697:WLZ327701 WVT327697:WVV327701 L393233:N393237 JH393233:JJ393237 TD393233:TF393237 ACZ393233:ADB393237 AMV393233:AMX393237 AWR393233:AWT393237 BGN393233:BGP393237 BQJ393233:BQL393237 CAF393233:CAH393237 CKB393233:CKD393237 CTX393233:CTZ393237 DDT393233:DDV393237 DNP393233:DNR393237 DXL393233:DXN393237 EHH393233:EHJ393237 ERD393233:ERF393237 FAZ393233:FBB393237 FKV393233:FKX393237 FUR393233:FUT393237 GEN393233:GEP393237 GOJ393233:GOL393237 GYF393233:GYH393237 HIB393233:HID393237 HRX393233:HRZ393237 IBT393233:IBV393237 ILP393233:ILR393237 IVL393233:IVN393237 JFH393233:JFJ393237 JPD393233:JPF393237 JYZ393233:JZB393237 KIV393233:KIX393237 KSR393233:KST393237 LCN393233:LCP393237 LMJ393233:LML393237 LWF393233:LWH393237 MGB393233:MGD393237 MPX393233:MPZ393237 MZT393233:MZV393237 NJP393233:NJR393237 NTL393233:NTN393237 ODH393233:ODJ393237 OND393233:ONF393237 OWZ393233:OXB393237 PGV393233:PGX393237 PQR393233:PQT393237 QAN393233:QAP393237 QKJ393233:QKL393237 QUF393233:QUH393237 REB393233:RED393237 RNX393233:RNZ393237 RXT393233:RXV393237 SHP393233:SHR393237 SRL393233:SRN393237 TBH393233:TBJ393237 TLD393233:TLF393237 TUZ393233:TVB393237 UEV393233:UEX393237 UOR393233:UOT393237 UYN393233:UYP393237 VIJ393233:VIL393237 VSF393233:VSH393237 WCB393233:WCD393237 WLX393233:WLZ393237 WVT393233:WVV393237 L458769:N458773 JH458769:JJ458773 TD458769:TF458773 ACZ458769:ADB458773 AMV458769:AMX458773 AWR458769:AWT458773 BGN458769:BGP458773 BQJ458769:BQL458773 CAF458769:CAH458773 CKB458769:CKD458773 CTX458769:CTZ458773 DDT458769:DDV458773 DNP458769:DNR458773 DXL458769:DXN458773 EHH458769:EHJ458773 ERD458769:ERF458773 FAZ458769:FBB458773 FKV458769:FKX458773 FUR458769:FUT458773 GEN458769:GEP458773 GOJ458769:GOL458773 GYF458769:GYH458773 HIB458769:HID458773 HRX458769:HRZ458773 IBT458769:IBV458773 ILP458769:ILR458773 IVL458769:IVN458773 JFH458769:JFJ458773 JPD458769:JPF458773 JYZ458769:JZB458773 KIV458769:KIX458773 KSR458769:KST458773 LCN458769:LCP458773 LMJ458769:LML458773 LWF458769:LWH458773 MGB458769:MGD458773 MPX458769:MPZ458773 MZT458769:MZV458773 NJP458769:NJR458773 NTL458769:NTN458773 ODH458769:ODJ458773 OND458769:ONF458773 OWZ458769:OXB458773 PGV458769:PGX458773 PQR458769:PQT458773 QAN458769:QAP458773 QKJ458769:QKL458773 QUF458769:QUH458773 REB458769:RED458773 RNX458769:RNZ458773 RXT458769:RXV458773 SHP458769:SHR458773 SRL458769:SRN458773 TBH458769:TBJ458773 TLD458769:TLF458773 TUZ458769:TVB458773 UEV458769:UEX458773 UOR458769:UOT458773 UYN458769:UYP458773 VIJ458769:VIL458773 VSF458769:VSH458773 WCB458769:WCD458773 WLX458769:WLZ458773 WVT458769:WVV458773 L524305:N524309 JH524305:JJ524309 TD524305:TF524309 ACZ524305:ADB524309 AMV524305:AMX524309 AWR524305:AWT524309 BGN524305:BGP524309 BQJ524305:BQL524309 CAF524305:CAH524309 CKB524305:CKD524309 CTX524305:CTZ524309 DDT524305:DDV524309 DNP524305:DNR524309 DXL524305:DXN524309 EHH524305:EHJ524309 ERD524305:ERF524309 FAZ524305:FBB524309 FKV524305:FKX524309 FUR524305:FUT524309 GEN524305:GEP524309 GOJ524305:GOL524309 GYF524305:GYH524309 HIB524305:HID524309 HRX524305:HRZ524309 IBT524305:IBV524309 ILP524305:ILR524309 IVL524305:IVN524309 JFH524305:JFJ524309 JPD524305:JPF524309 JYZ524305:JZB524309 KIV524305:KIX524309 KSR524305:KST524309 LCN524305:LCP524309 LMJ524305:LML524309 LWF524305:LWH524309 MGB524305:MGD524309 MPX524305:MPZ524309 MZT524305:MZV524309 NJP524305:NJR524309 NTL524305:NTN524309 ODH524305:ODJ524309 OND524305:ONF524309 OWZ524305:OXB524309 PGV524305:PGX524309 PQR524305:PQT524309 QAN524305:QAP524309 QKJ524305:QKL524309 QUF524305:QUH524309 REB524305:RED524309 RNX524305:RNZ524309 RXT524305:RXV524309 SHP524305:SHR524309 SRL524305:SRN524309 TBH524305:TBJ524309 TLD524305:TLF524309 TUZ524305:TVB524309 UEV524305:UEX524309 UOR524305:UOT524309 UYN524305:UYP524309 VIJ524305:VIL524309 VSF524305:VSH524309 WCB524305:WCD524309 WLX524305:WLZ524309 WVT524305:WVV524309 L589841:N589845 JH589841:JJ589845 TD589841:TF589845 ACZ589841:ADB589845 AMV589841:AMX589845 AWR589841:AWT589845 BGN589841:BGP589845 BQJ589841:BQL589845 CAF589841:CAH589845 CKB589841:CKD589845 CTX589841:CTZ589845 DDT589841:DDV589845 DNP589841:DNR589845 DXL589841:DXN589845 EHH589841:EHJ589845 ERD589841:ERF589845 FAZ589841:FBB589845 FKV589841:FKX589845 FUR589841:FUT589845 GEN589841:GEP589845 GOJ589841:GOL589845 GYF589841:GYH589845 HIB589841:HID589845 HRX589841:HRZ589845 IBT589841:IBV589845 ILP589841:ILR589845 IVL589841:IVN589845 JFH589841:JFJ589845 JPD589841:JPF589845 JYZ589841:JZB589845 KIV589841:KIX589845 KSR589841:KST589845 LCN589841:LCP589845 LMJ589841:LML589845 LWF589841:LWH589845 MGB589841:MGD589845 MPX589841:MPZ589845 MZT589841:MZV589845 NJP589841:NJR589845 NTL589841:NTN589845 ODH589841:ODJ589845 OND589841:ONF589845 OWZ589841:OXB589845 PGV589841:PGX589845 PQR589841:PQT589845 QAN589841:QAP589845 QKJ589841:QKL589845 QUF589841:QUH589845 REB589841:RED589845 RNX589841:RNZ589845 RXT589841:RXV589845 SHP589841:SHR589845 SRL589841:SRN589845 TBH589841:TBJ589845 TLD589841:TLF589845 TUZ589841:TVB589845 UEV589841:UEX589845 UOR589841:UOT589845 UYN589841:UYP589845 VIJ589841:VIL589845 VSF589841:VSH589845 WCB589841:WCD589845 WLX589841:WLZ589845 WVT589841:WVV589845 L655377:N655381 JH655377:JJ655381 TD655377:TF655381 ACZ655377:ADB655381 AMV655377:AMX655381 AWR655377:AWT655381 BGN655377:BGP655381 BQJ655377:BQL655381 CAF655377:CAH655381 CKB655377:CKD655381 CTX655377:CTZ655381 DDT655377:DDV655381 DNP655377:DNR655381 DXL655377:DXN655381 EHH655377:EHJ655381 ERD655377:ERF655381 FAZ655377:FBB655381 FKV655377:FKX655381 FUR655377:FUT655381 GEN655377:GEP655381 GOJ655377:GOL655381 GYF655377:GYH655381 HIB655377:HID655381 HRX655377:HRZ655381 IBT655377:IBV655381 ILP655377:ILR655381 IVL655377:IVN655381 JFH655377:JFJ655381 JPD655377:JPF655381 JYZ655377:JZB655381 KIV655377:KIX655381 KSR655377:KST655381 LCN655377:LCP655381 LMJ655377:LML655381 LWF655377:LWH655381 MGB655377:MGD655381 MPX655377:MPZ655381 MZT655377:MZV655381 NJP655377:NJR655381 NTL655377:NTN655381 ODH655377:ODJ655381 OND655377:ONF655381 OWZ655377:OXB655381 PGV655377:PGX655381 PQR655377:PQT655381 QAN655377:QAP655381 QKJ655377:QKL655381 QUF655377:QUH655381 REB655377:RED655381 RNX655377:RNZ655381 RXT655377:RXV655381 SHP655377:SHR655381 SRL655377:SRN655381 TBH655377:TBJ655381 TLD655377:TLF655381 TUZ655377:TVB655381 UEV655377:UEX655381 UOR655377:UOT655381 UYN655377:UYP655381 VIJ655377:VIL655381 VSF655377:VSH655381 WCB655377:WCD655381 WLX655377:WLZ655381 WVT655377:WVV655381 L720913:N720917 JH720913:JJ720917 TD720913:TF720917 ACZ720913:ADB720917 AMV720913:AMX720917 AWR720913:AWT720917 BGN720913:BGP720917 BQJ720913:BQL720917 CAF720913:CAH720917 CKB720913:CKD720917 CTX720913:CTZ720917 DDT720913:DDV720917 DNP720913:DNR720917 DXL720913:DXN720917 EHH720913:EHJ720917 ERD720913:ERF720917 FAZ720913:FBB720917 FKV720913:FKX720917 FUR720913:FUT720917 GEN720913:GEP720917 GOJ720913:GOL720917 GYF720913:GYH720917 HIB720913:HID720917 HRX720913:HRZ720917 IBT720913:IBV720917 ILP720913:ILR720917 IVL720913:IVN720917 JFH720913:JFJ720917 JPD720913:JPF720917 JYZ720913:JZB720917 KIV720913:KIX720917 KSR720913:KST720917 LCN720913:LCP720917 LMJ720913:LML720917 LWF720913:LWH720917 MGB720913:MGD720917 MPX720913:MPZ720917 MZT720913:MZV720917 NJP720913:NJR720917 NTL720913:NTN720917 ODH720913:ODJ720917 OND720913:ONF720917 OWZ720913:OXB720917 PGV720913:PGX720917 PQR720913:PQT720917 QAN720913:QAP720917 QKJ720913:QKL720917 QUF720913:QUH720917 REB720913:RED720917 RNX720913:RNZ720917 RXT720913:RXV720917 SHP720913:SHR720917 SRL720913:SRN720917 TBH720913:TBJ720917 TLD720913:TLF720917 TUZ720913:TVB720917 UEV720913:UEX720917 UOR720913:UOT720917 UYN720913:UYP720917 VIJ720913:VIL720917 VSF720913:VSH720917 WCB720913:WCD720917 WLX720913:WLZ720917 WVT720913:WVV720917 L786449:N786453 JH786449:JJ786453 TD786449:TF786453 ACZ786449:ADB786453 AMV786449:AMX786453 AWR786449:AWT786453 BGN786449:BGP786453 BQJ786449:BQL786453 CAF786449:CAH786453 CKB786449:CKD786453 CTX786449:CTZ786453 DDT786449:DDV786453 DNP786449:DNR786453 DXL786449:DXN786453 EHH786449:EHJ786453 ERD786449:ERF786453 FAZ786449:FBB786453 FKV786449:FKX786453 FUR786449:FUT786453 GEN786449:GEP786453 GOJ786449:GOL786453 GYF786449:GYH786453 HIB786449:HID786453 HRX786449:HRZ786453 IBT786449:IBV786453 ILP786449:ILR786453 IVL786449:IVN786453 JFH786449:JFJ786453 JPD786449:JPF786453 JYZ786449:JZB786453 KIV786449:KIX786453 KSR786449:KST786453 LCN786449:LCP786453 LMJ786449:LML786453 LWF786449:LWH786453 MGB786449:MGD786453 MPX786449:MPZ786453 MZT786449:MZV786453 NJP786449:NJR786453 NTL786449:NTN786453 ODH786449:ODJ786453 OND786449:ONF786453 OWZ786449:OXB786453 PGV786449:PGX786453 PQR786449:PQT786453 QAN786449:QAP786453 QKJ786449:QKL786453 QUF786449:QUH786453 REB786449:RED786453 RNX786449:RNZ786453 RXT786449:RXV786453 SHP786449:SHR786453 SRL786449:SRN786453 TBH786449:TBJ786453 TLD786449:TLF786453 TUZ786449:TVB786453 UEV786449:UEX786453 UOR786449:UOT786453 UYN786449:UYP786453 VIJ786449:VIL786453 VSF786449:VSH786453 WCB786449:WCD786453 WLX786449:WLZ786453 WVT786449:WVV786453 L851985:N851989 JH851985:JJ851989 TD851985:TF851989 ACZ851985:ADB851989 AMV851985:AMX851989 AWR851985:AWT851989 BGN851985:BGP851989 BQJ851985:BQL851989 CAF851985:CAH851989 CKB851985:CKD851989 CTX851985:CTZ851989 DDT851985:DDV851989 DNP851985:DNR851989 DXL851985:DXN851989 EHH851985:EHJ851989 ERD851985:ERF851989 FAZ851985:FBB851989 FKV851985:FKX851989 FUR851985:FUT851989 GEN851985:GEP851989 GOJ851985:GOL851989 GYF851985:GYH851989 HIB851985:HID851989 HRX851985:HRZ851989 IBT851985:IBV851989 ILP851985:ILR851989 IVL851985:IVN851989 JFH851985:JFJ851989 JPD851985:JPF851989 JYZ851985:JZB851989 KIV851985:KIX851989 KSR851985:KST851989 LCN851985:LCP851989 LMJ851985:LML851989 LWF851985:LWH851989 MGB851985:MGD851989 MPX851985:MPZ851989 MZT851985:MZV851989 NJP851985:NJR851989 NTL851985:NTN851989 ODH851985:ODJ851989 OND851985:ONF851989 OWZ851985:OXB851989 PGV851985:PGX851989 PQR851985:PQT851989 QAN851985:QAP851989 QKJ851985:QKL851989 QUF851985:QUH851989 REB851985:RED851989 RNX851985:RNZ851989 RXT851985:RXV851989 SHP851985:SHR851989 SRL851985:SRN851989 TBH851985:TBJ851989 TLD851985:TLF851989 TUZ851985:TVB851989 UEV851985:UEX851989 UOR851985:UOT851989 UYN851985:UYP851989 VIJ851985:VIL851989 VSF851985:VSH851989 WCB851985:WCD851989 WLX851985:WLZ851989 WVT851985:WVV851989 L917521:N917525 JH917521:JJ917525 TD917521:TF917525 ACZ917521:ADB917525 AMV917521:AMX917525 AWR917521:AWT917525 BGN917521:BGP917525 BQJ917521:BQL917525 CAF917521:CAH917525 CKB917521:CKD917525 CTX917521:CTZ917525 DDT917521:DDV917525 DNP917521:DNR917525 DXL917521:DXN917525 EHH917521:EHJ917525 ERD917521:ERF917525 FAZ917521:FBB917525 FKV917521:FKX917525 FUR917521:FUT917525 GEN917521:GEP917525 GOJ917521:GOL917525 GYF917521:GYH917525 HIB917521:HID917525 HRX917521:HRZ917525 IBT917521:IBV917525 ILP917521:ILR917525 IVL917521:IVN917525 JFH917521:JFJ917525 JPD917521:JPF917525 JYZ917521:JZB917525 KIV917521:KIX917525 KSR917521:KST917525 LCN917521:LCP917525 LMJ917521:LML917525 LWF917521:LWH917525 MGB917521:MGD917525 MPX917521:MPZ917525 MZT917521:MZV917525 NJP917521:NJR917525 NTL917521:NTN917525 ODH917521:ODJ917525 OND917521:ONF917525 OWZ917521:OXB917525 PGV917521:PGX917525 PQR917521:PQT917525 QAN917521:QAP917525 QKJ917521:QKL917525 QUF917521:QUH917525 REB917521:RED917525 RNX917521:RNZ917525 RXT917521:RXV917525 SHP917521:SHR917525 SRL917521:SRN917525 TBH917521:TBJ917525 TLD917521:TLF917525 TUZ917521:TVB917525 UEV917521:UEX917525 UOR917521:UOT917525 UYN917521:UYP917525 VIJ917521:VIL917525 VSF917521:VSH917525 WCB917521:WCD917525 WLX917521:WLZ917525 WVT917521:WVV917525 L983057:N983061 JH983057:JJ983061 TD983057:TF983061 ACZ983057:ADB983061 AMV983057:AMX983061 AWR983057:AWT983061 BGN983057:BGP983061 BQJ983057:BQL983061 CAF983057:CAH983061 CKB983057:CKD983061 CTX983057:CTZ983061 DDT983057:DDV983061 DNP983057:DNR983061 DXL983057:DXN983061 EHH983057:EHJ983061 ERD983057:ERF983061 FAZ983057:FBB983061 FKV983057:FKX983061 FUR983057:FUT983061 GEN983057:GEP983061 GOJ983057:GOL983061 GYF983057:GYH983061 HIB983057:HID983061 HRX983057:HRZ983061 IBT983057:IBV983061 ILP983057:ILR983061 IVL983057:IVN983061 JFH983057:JFJ983061 JPD983057:JPF983061 JYZ983057:JZB983061 KIV983057:KIX983061 KSR983057:KST983061 LCN983057:LCP983061 LMJ983057:LML983061 LWF983057:LWH983061 MGB983057:MGD983061 MPX983057:MPZ983061 MZT983057:MZV983061 NJP983057:NJR983061 NTL983057:NTN983061 ODH983057:ODJ983061 OND983057:ONF983061 OWZ983057:OXB983061 PGV983057:PGX983061 PQR983057:PQT983061 QAN983057:QAP983061 QKJ983057:QKL983061 QUF983057:QUH983061 REB983057:RED983061 RNX983057:RNZ983061 RXT983057:RXV983061 SHP983057:SHR983061 SRL983057:SRN983061 TBH983057:TBJ983061 TLD983057:TLF983061 TUZ983057:TVB983061 UEV983057:UEX983061 UOR983057:UOT983061 UYN983057:UYP983061 VIJ983057:VIL983061 VSF983057:VSH983061 WCB983057:WCD983061 WLX983057:WLZ983061 WVT983057:WVV983061 WVR983089:WVR983100 JF49:JF60 TB49:TB60 ACX49:ACX60 AMT49:AMT60 AWP49:AWP60 BGL49:BGL60 BQH49:BQH60 CAD49:CAD60 CJZ49:CJZ60 CTV49:CTV60 DDR49:DDR60 DNN49:DNN60 DXJ49:DXJ60 EHF49:EHF60 ERB49:ERB60 FAX49:FAX60 FKT49:FKT60 FUP49:FUP60 GEL49:GEL60 GOH49:GOH60 GYD49:GYD60 HHZ49:HHZ60 HRV49:HRV60 IBR49:IBR60 ILN49:ILN60 IVJ49:IVJ60 JFF49:JFF60 JPB49:JPB60 JYX49:JYX60 KIT49:KIT60 KSP49:KSP60 LCL49:LCL60 LMH49:LMH60 LWD49:LWD60 MFZ49:MFZ60 MPV49:MPV60 MZR49:MZR60 NJN49:NJN60 NTJ49:NTJ60 ODF49:ODF60 ONB49:ONB60 OWX49:OWX60 PGT49:PGT60 PQP49:PQP60 QAL49:QAL60 QKH49:QKH60 QUD49:QUD60 RDZ49:RDZ60 RNV49:RNV60 RXR49:RXR60 SHN49:SHN60 SRJ49:SRJ60 TBF49:TBF60 TLB49:TLB60 TUX49:TUX60 UET49:UET60 UOP49:UOP60 UYL49:UYL60 VIH49:VIH60 VSD49:VSD60 WBZ49:WBZ60 WLV49:WLV60 WVR49:WVR60 J65585:J65596 JF65585:JF65596 TB65585:TB65596 ACX65585:ACX65596 AMT65585:AMT65596 AWP65585:AWP65596 BGL65585:BGL65596 BQH65585:BQH65596 CAD65585:CAD65596 CJZ65585:CJZ65596 CTV65585:CTV65596 DDR65585:DDR65596 DNN65585:DNN65596 DXJ65585:DXJ65596 EHF65585:EHF65596 ERB65585:ERB65596 FAX65585:FAX65596 FKT65585:FKT65596 FUP65585:FUP65596 GEL65585:GEL65596 GOH65585:GOH65596 GYD65585:GYD65596 HHZ65585:HHZ65596 HRV65585:HRV65596 IBR65585:IBR65596 ILN65585:ILN65596 IVJ65585:IVJ65596 JFF65585:JFF65596 JPB65585:JPB65596 JYX65585:JYX65596 KIT65585:KIT65596 KSP65585:KSP65596 LCL65585:LCL65596 LMH65585:LMH65596 LWD65585:LWD65596 MFZ65585:MFZ65596 MPV65585:MPV65596 MZR65585:MZR65596 NJN65585:NJN65596 NTJ65585:NTJ65596 ODF65585:ODF65596 ONB65585:ONB65596 OWX65585:OWX65596 PGT65585:PGT65596 PQP65585:PQP65596 QAL65585:QAL65596 QKH65585:QKH65596 QUD65585:QUD65596 RDZ65585:RDZ65596 RNV65585:RNV65596 RXR65585:RXR65596 SHN65585:SHN65596 SRJ65585:SRJ65596 TBF65585:TBF65596 TLB65585:TLB65596 TUX65585:TUX65596 UET65585:UET65596 UOP65585:UOP65596 UYL65585:UYL65596 VIH65585:VIH65596 VSD65585:VSD65596 WBZ65585:WBZ65596 WLV65585:WLV65596 WVR65585:WVR65596 J131121:J131132 JF131121:JF131132 TB131121:TB131132 ACX131121:ACX131132 AMT131121:AMT131132 AWP131121:AWP131132 BGL131121:BGL131132 BQH131121:BQH131132 CAD131121:CAD131132 CJZ131121:CJZ131132 CTV131121:CTV131132 DDR131121:DDR131132 DNN131121:DNN131132 DXJ131121:DXJ131132 EHF131121:EHF131132 ERB131121:ERB131132 FAX131121:FAX131132 FKT131121:FKT131132 FUP131121:FUP131132 GEL131121:GEL131132 GOH131121:GOH131132 GYD131121:GYD131132 HHZ131121:HHZ131132 HRV131121:HRV131132 IBR131121:IBR131132 ILN131121:ILN131132 IVJ131121:IVJ131132 JFF131121:JFF131132 JPB131121:JPB131132 JYX131121:JYX131132 KIT131121:KIT131132 KSP131121:KSP131132 LCL131121:LCL131132 LMH131121:LMH131132 LWD131121:LWD131132 MFZ131121:MFZ131132 MPV131121:MPV131132 MZR131121:MZR131132 NJN131121:NJN131132 NTJ131121:NTJ131132 ODF131121:ODF131132 ONB131121:ONB131132 OWX131121:OWX131132 PGT131121:PGT131132 PQP131121:PQP131132 QAL131121:QAL131132 QKH131121:QKH131132 QUD131121:QUD131132 RDZ131121:RDZ131132 RNV131121:RNV131132 RXR131121:RXR131132 SHN131121:SHN131132 SRJ131121:SRJ131132 TBF131121:TBF131132 TLB131121:TLB131132 TUX131121:TUX131132 UET131121:UET131132 UOP131121:UOP131132 UYL131121:UYL131132 VIH131121:VIH131132 VSD131121:VSD131132 WBZ131121:WBZ131132 WLV131121:WLV131132 WVR131121:WVR131132 J196657:J196668 JF196657:JF196668 TB196657:TB196668 ACX196657:ACX196668 AMT196657:AMT196668 AWP196657:AWP196668 BGL196657:BGL196668 BQH196657:BQH196668 CAD196657:CAD196668 CJZ196657:CJZ196668 CTV196657:CTV196668 DDR196657:DDR196668 DNN196657:DNN196668 DXJ196657:DXJ196668 EHF196657:EHF196668 ERB196657:ERB196668 FAX196657:FAX196668 FKT196657:FKT196668 FUP196657:FUP196668 GEL196657:GEL196668 GOH196657:GOH196668 GYD196657:GYD196668 HHZ196657:HHZ196668 HRV196657:HRV196668 IBR196657:IBR196668 ILN196657:ILN196668 IVJ196657:IVJ196668 JFF196657:JFF196668 JPB196657:JPB196668 JYX196657:JYX196668 KIT196657:KIT196668 KSP196657:KSP196668 LCL196657:LCL196668 LMH196657:LMH196668 LWD196657:LWD196668 MFZ196657:MFZ196668 MPV196657:MPV196668 MZR196657:MZR196668 NJN196657:NJN196668 NTJ196657:NTJ196668 ODF196657:ODF196668 ONB196657:ONB196668 OWX196657:OWX196668 PGT196657:PGT196668 PQP196657:PQP196668 QAL196657:QAL196668 QKH196657:QKH196668 QUD196657:QUD196668 RDZ196657:RDZ196668 RNV196657:RNV196668 RXR196657:RXR196668 SHN196657:SHN196668 SRJ196657:SRJ196668 TBF196657:TBF196668 TLB196657:TLB196668 TUX196657:TUX196668 UET196657:UET196668 UOP196657:UOP196668 UYL196657:UYL196668 VIH196657:VIH196668 VSD196657:VSD196668 WBZ196657:WBZ196668 WLV196657:WLV196668 WVR196657:WVR196668 J262193:J262204 JF262193:JF262204 TB262193:TB262204 ACX262193:ACX262204 AMT262193:AMT262204 AWP262193:AWP262204 BGL262193:BGL262204 BQH262193:BQH262204 CAD262193:CAD262204 CJZ262193:CJZ262204 CTV262193:CTV262204 DDR262193:DDR262204 DNN262193:DNN262204 DXJ262193:DXJ262204 EHF262193:EHF262204 ERB262193:ERB262204 FAX262193:FAX262204 FKT262193:FKT262204 FUP262193:FUP262204 GEL262193:GEL262204 GOH262193:GOH262204 GYD262193:GYD262204 HHZ262193:HHZ262204 HRV262193:HRV262204 IBR262193:IBR262204 ILN262193:ILN262204 IVJ262193:IVJ262204 JFF262193:JFF262204 JPB262193:JPB262204 JYX262193:JYX262204 KIT262193:KIT262204 KSP262193:KSP262204 LCL262193:LCL262204 LMH262193:LMH262204 LWD262193:LWD262204 MFZ262193:MFZ262204 MPV262193:MPV262204 MZR262193:MZR262204 NJN262193:NJN262204 NTJ262193:NTJ262204 ODF262193:ODF262204 ONB262193:ONB262204 OWX262193:OWX262204 PGT262193:PGT262204 PQP262193:PQP262204 QAL262193:QAL262204 QKH262193:QKH262204 QUD262193:QUD262204 RDZ262193:RDZ262204 RNV262193:RNV262204 RXR262193:RXR262204 SHN262193:SHN262204 SRJ262193:SRJ262204 TBF262193:TBF262204 TLB262193:TLB262204 TUX262193:TUX262204 UET262193:UET262204 UOP262193:UOP262204 UYL262193:UYL262204 VIH262193:VIH262204 VSD262193:VSD262204 WBZ262193:WBZ262204 WLV262193:WLV262204 WVR262193:WVR262204 J327729:J327740 JF327729:JF327740 TB327729:TB327740 ACX327729:ACX327740 AMT327729:AMT327740 AWP327729:AWP327740 BGL327729:BGL327740 BQH327729:BQH327740 CAD327729:CAD327740 CJZ327729:CJZ327740 CTV327729:CTV327740 DDR327729:DDR327740 DNN327729:DNN327740 DXJ327729:DXJ327740 EHF327729:EHF327740 ERB327729:ERB327740 FAX327729:FAX327740 FKT327729:FKT327740 FUP327729:FUP327740 GEL327729:GEL327740 GOH327729:GOH327740 GYD327729:GYD327740 HHZ327729:HHZ327740 HRV327729:HRV327740 IBR327729:IBR327740 ILN327729:ILN327740 IVJ327729:IVJ327740 JFF327729:JFF327740 JPB327729:JPB327740 JYX327729:JYX327740 KIT327729:KIT327740 KSP327729:KSP327740 LCL327729:LCL327740 LMH327729:LMH327740 LWD327729:LWD327740 MFZ327729:MFZ327740 MPV327729:MPV327740 MZR327729:MZR327740 NJN327729:NJN327740 NTJ327729:NTJ327740 ODF327729:ODF327740 ONB327729:ONB327740 OWX327729:OWX327740 PGT327729:PGT327740 PQP327729:PQP327740 QAL327729:QAL327740 QKH327729:QKH327740 QUD327729:QUD327740 RDZ327729:RDZ327740 RNV327729:RNV327740 RXR327729:RXR327740 SHN327729:SHN327740 SRJ327729:SRJ327740 TBF327729:TBF327740 TLB327729:TLB327740 TUX327729:TUX327740 UET327729:UET327740 UOP327729:UOP327740 UYL327729:UYL327740 VIH327729:VIH327740 VSD327729:VSD327740 WBZ327729:WBZ327740 WLV327729:WLV327740 WVR327729:WVR327740 J393265:J393276 JF393265:JF393276 TB393265:TB393276 ACX393265:ACX393276 AMT393265:AMT393276 AWP393265:AWP393276 BGL393265:BGL393276 BQH393265:BQH393276 CAD393265:CAD393276 CJZ393265:CJZ393276 CTV393265:CTV393276 DDR393265:DDR393276 DNN393265:DNN393276 DXJ393265:DXJ393276 EHF393265:EHF393276 ERB393265:ERB393276 FAX393265:FAX393276 FKT393265:FKT393276 FUP393265:FUP393276 GEL393265:GEL393276 GOH393265:GOH393276 GYD393265:GYD393276 HHZ393265:HHZ393276 HRV393265:HRV393276 IBR393265:IBR393276 ILN393265:ILN393276 IVJ393265:IVJ393276 JFF393265:JFF393276 JPB393265:JPB393276 JYX393265:JYX393276 KIT393265:KIT393276 KSP393265:KSP393276 LCL393265:LCL393276 LMH393265:LMH393276 LWD393265:LWD393276 MFZ393265:MFZ393276 MPV393265:MPV393276 MZR393265:MZR393276 NJN393265:NJN393276 NTJ393265:NTJ393276 ODF393265:ODF393276 ONB393265:ONB393276 OWX393265:OWX393276 PGT393265:PGT393276 PQP393265:PQP393276 QAL393265:QAL393276 QKH393265:QKH393276 QUD393265:QUD393276 RDZ393265:RDZ393276 RNV393265:RNV393276 RXR393265:RXR393276 SHN393265:SHN393276 SRJ393265:SRJ393276 TBF393265:TBF393276 TLB393265:TLB393276 TUX393265:TUX393276 UET393265:UET393276 UOP393265:UOP393276 UYL393265:UYL393276 VIH393265:VIH393276 VSD393265:VSD393276 WBZ393265:WBZ393276 WLV393265:WLV393276 WVR393265:WVR393276 J458801:J458812 JF458801:JF458812 TB458801:TB458812 ACX458801:ACX458812 AMT458801:AMT458812 AWP458801:AWP458812 BGL458801:BGL458812 BQH458801:BQH458812 CAD458801:CAD458812 CJZ458801:CJZ458812 CTV458801:CTV458812 DDR458801:DDR458812 DNN458801:DNN458812 DXJ458801:DXJ458812 EHF458801:EHF458812 ERB458801:ERB458812 FAX458801:FAX458812 FKT458801:FKT458812 FUP458801:FUP458812 GEL458801:GEL458812 GOH458801:GOH458812 GYD458801:GYD458812 HHZ458801:HHZ458812 HRV458801:HRV458812 IBR458801:IBR458812 ILN458801:ILN458812 IVJ458801:IVJ458812 JFF458801:JFF458812 JPB458801:JPB458812 JYX458801:JYX458812 KIT458801:KIT458812 KSP458801:KSP458812 LCL458801:LCL458812 LMH458801:LMH458812 LWD458801:LWD458812 MFZ458801:MFZ458812 MPV458801:MPV458812 MZR458801:MZR458812 NJN458801:NJN458812 NTJ458801:NTJ458812 ODF458801:ODF458812 ONB458801:ONB458812 OWX458801:OWX458812 PGT458801:PGT458812 PQP458801:PQP458812 QAL458801:QAL458812 QKH458801:QKH458812 QUD458801:QUD458812 RDZ458801:RDZ458812 RNV458801:RNV458812 RXR458801:RXR458812 SHN458801:SHN458812 SRJ458801:SRJ458812 TBF458801:TBF458812 TLB458801:TLB458812 TUX458801:TUX458812 UET458801:UET458812 UOP458801:UOP458812 UYL458801:UYL458812 VIH458801:VIH458812 VSD458801:VSD458812 WBZ458801:WBZ458812 WLV458801:WLV458812 WVR458801:WVR458812 J524337:J524348 JF524337:JF524348 TB524337:TB524348 ACX524337:ACX524348 AMT524337:AMT524348 AWP524337:AWP524348 BGL524337:BGL524348 BQH524337:BQH524348 CAD524337:CAD524348 CJZ524337:CJZ524348 CTV524337:CTV524348 DDR524337:DDR524348 DNN524337:DNN524348 DXJ524337:DXJ524348 EHF524337:EHF524348 ERB524337:ERB524348 FAX524337:FAX524348 FKT524337:FKT524348 FUP524337:FUP524348 GEL524337:GEL524348 GOH524337:GOH524348 GYD524337:GYD524348 HHZ524337:HHZ524348 HRV524337:HRV524348 IBR524337:IBR524348 ILN524337:ILN524348 IVJ524337:IVJ524348 JFF524337:JFF524348 JPB524337:JPB524348 JYX524337:JYX524348 KIT524337:KIT524348 KSP524337:KSP524348 LCL524337:LCL524348 LMH524337:LMH524348 LWD524337:LWD524348 MFZ524337:MFZ524348 MPV524337:MPV524348 MZR524337:MZR524348 NJN524337:NJN524348 NTJ524337:NTJ524348 ODF524337:ODF524348 ONB524337:ONB524348 OWX524337:OWX524348 PGT524337:PGT524348 PQP524337:PQP524348 QAL524337:QAL524348 QKH524337:QKH524348 QUD524337:QUD524348 RDZ524337:RDZ524348 RNV524337:RNV524348 RXR524337:RXR524348 SHN524337:SHN524348 SRJ524337:SRJ524348 TBF524337:TBF524348 TLB524337:TLB524348 TUX524337:TUX524348 UET524337:UET524348 UOP524337:UOP524348 UYL524337:UYL524348 VIH524337:VIH524348 VSD524337:VSD524348 WBZ524337:WBZ524348 WLV524337:WLV524348 WVR524337:WVR524348 J589873:J589884 JF589873:JF589884 TB589873:TB589884 ACX589873:ACX589884 AMT589873:AMT589884 AWP589873:AWP589884 BGL589873:BGL589884 BQH589873:BQH589884 CAD589873:CAD589884 CJZ589873:CJZ589884 CTV589873:CTV589884 DDR589873:DDR589884 DNN589873:DNN589884 DXJ589873:DXJ589884 EHF589873:EHF589884 ERB589873:ERB589884 FAX589873:FAX589884 FKT589873:FKT589884 FUP589873:FUP589884 GEL589873:GEL589884 GOH589873:GOH589884 GYD589873:GYD589884 HHZ589873:HHZ589884 HRV589873:HRV589884 IBR589873:IBR589884 ILN589873:ILN589884 IVJ589873:IVJ589884 JFF589873:JFF589884 JPB589873:JPB589884 JYX589873:JYX589884 KIT589873:KIT589884 KSP589873:KSP589884 LCL589873:LCL589884 LMH589873:LMH589884 LWD589873:LWD589884 MFZ589873:MFZ589884 MPV589873:MPV589884 MZR589873:MZR589884 NJN589873:NJN589884 NTJ589873:NTJ589884 ODF589873:ODF589884 ONB589873:ONB589884 OWX589873:OWX589884 PGT589873:PGT589884 PQP589873:PQP589884 QAL589873:QAL589884 QKH589873:QKH589884 QUD589873:QUD589884 RDZ589873:RDZ589884 RNV589873:RNV589884 RXR589873:RXR589884 SHN589873:SHN589884 SRJ589873:SRJ589884 TBF589873:TBF589884 TLB589873:TLB589884 TUX589873:TUX589884 UET589873:UET589884 UOP589873:UOP589884 UYL589873:UYL589884 VIH589873:VIH589884 VSD589873:VSD589884 WBZ589873:WBZ589884 WLV589873:WLV589884 WVR589873:WVR589884 J655409:J655420 JF655409:JF655420 TB655409:TB655420 ACX655409:ACX655420 AMT655409:AMT655420 AWP655409:AWP655420 BGL655409:BGL655420 BQH655409:BQH655420 CAD655409:CAD655420 CJZ655409:CJZ655420 CTV655409:CTV655420 DDR655409:DDR655420 DNN655409:DNN655420 DXJ655409:DXJ655420 EHF655409:EHF655420 ERB655409:ERB655420 FAX655409:FAX655420 FKT655409:FKT655420 FUP655409:FUP655420 GEL655409:GEL655420 GOH655409:GOH655420 GYD655409:GYD655420 HHZ655409:HHZ655420 HRV655409:HRV655420 IBR655409:IBR655420 ILN655409:ILN655420 IVJ655409:IVJ655420 JFF655409:JFF655420 JPB655409:JPB655420 JYX655409:JYX655420 KIT655409:KIT655420 KSP655409:KSP655420 LCL655409:LCL655420 LMH655409:LMH655420 LWD655409:LWD655420 MFZ655409:MFZ655420 MPV655409:MPV655420 MZR655409:MZR655420 NJN655409:NJN655420 NTJ655409:NTJ655420 ODF655409:ODF655420 ONB655409:ONB655420 OWX655409:OWX655420 PGT655409:PGT655420 PQP655409:PQP655420 QAL655409:QAL655420 QKH655409:QKH655420 QUD655409:QUD655420 RDZ655409:RDZ655420 RNV655409:RNV655420 RXR655409:RXR655420 SHN655409:SHN655420 SRJ655409:SRJ655420 TBF655409:TBF655420 TLB655409:TLB655420 TUX655409:TUX655420 UET655409:UET655420 UOP655409:UOP655420 UYL655409:UYL655420 VIH655409:VIH655420 VSD655409:VSD655420 WBZ655409:WBZ655420 WLV655409:WLV655420 WVR655409:WVR655420 J720945:J720956 JF720945:JF720956 TB720945:TB720956 ACX720945:ACX720956 AMT720945:AMT720956 AWP720945:AWP720956 BGL720945:BGL720956 BQH720945:BQH720956 CAD720945:CAD720956 CJZ720945:CJZ720956 CTV720945:CTV720956 DDR720945:DDR720956 DNN720945:DNN720956 DXJ720945:DXJ720956 EHF720945:EHF720956 ERB720945:ERB720956 FAX720945:FAX720956 FKT720945:FKT720956 FUP720945:FUP720956 GEL720945:GEL720956 GOH720945:GOH720956 GYD720945:GYD720956 HHZ720945:HHZ720956 HRV720945:HRV720956 IBR720945:IBR720956 ILN720945:ILN720956 IVJ720945:IVJ720956 JFF720945:JFF720956 JPB720945:JPB720956 JYX720945:JYX720956 KIT720945:KIT720956 KSP720945:KSP720956 LCL720945:LCL720956 LMH720945:LMH720956 LWD720945:LWD720956 MFZ720945:MFZ720956 MPV720945:MPV720956 MZR720945:MZR720956 NJN720945:NJN720956 NTJ720945:NTJ720956 ODF720945:ODF720956 ONB720945:ONB720956 OWX720945:OWX720956 PGT720945:PGT720956 PQP720945:PQP720956 QAL720945:QAL720956 QKH720945:QKH720956 QUD720945:QUD720956 RDZ720945:RDZ720956 RNV720945:RNV720956 RXR720945:RXR720956 SHN720945:SHN720956 SRJ720945:SRJ720956 TBF720945:TBF720956 TLB720945:TLB720956 TUX720945:TUX720956 UET720945:UET720956 UOP720945:UOP720956 UYL720945:UYL720956 VIH720945:VIH720956 VSD720945:VSD720956 WBZ720945:WBZ720956 WLV720945:WLV720956 WVR720945:WVR720956 J786481:J786492 JF786481:JF786492 TB786481:TB786492 ACX786481:ACX786492 AMT786481:AMT786492 AWP786481:AWP786492 BGL786481:BGL786492 BQH786481:BQH786492 CAD786481:CAD786492 CJZ786481:CJZ786492 CTV786481:CTV786492 DDR786481:DDR786492 DNN786481:DNN786492 DXJ786481:DXJ786492 EHF786481:EHF786492 ERB786481:ERB786492 FAX786481:FAX786492 FKT786481:FKT786492 FUP786481:FUP786492 GEL786481:GEL786492 GOH786481:GOH786492 GYD786481:GYD786492 HHZ786481:HHZ786492 HRV786481:HRV786492 IBR786481:IBR786492 ILN786481:ILN786492 IVJ786481:IVJ786492 JFF786481:JFF786492 JPB786481:JPB786492 JYX786481:JYX786492 KIT786481:KIT786492 KSP786481:KSP786492 LCL786481:LCL786492 LMH786481:LMH786492 LWD786481:LWD786492 MFZ786481:MFZ786492 MPV786481:MPV786492 MZR786481:MZR786492 NJN786481:NJN786492 NTJ786481:NTJ786492 ODF786481:ODF786492 ONB786481:ONB786492 OWX786481:OWX786492 PGT786481:PGT786492 PQP786481:PQP786492 QAL786481:QAL786492 QKH786481:QKH786492 QUD786481:QUD786492 RDZ786481:RDZ786492 RNV786481:RNV786492 RXR786481:RXR786492 SHN786481:SHN786492 SRJ786481:SRJ786492 TBF786481:TBF786492 TLB786481:TLB786492 TUX786481:TUX786492 UET786481:UET786492 UOP786481:UOP786492 UYL786481:UYL786492 VIH786481:VIH786492 VSD786481:VSD786492 WBZ786481:WBZ786492 WLV786481:WLV786492 WVR786481:WVR786492 J852017:J852028 JF852017:JF852028 TB852017:TB852028 ACX852017:ACX852028 AMT852017:AMT852028 AWP852017:AWP852028 BGL852017:BGL852028 BQH852017:BQH852028 CAD852017:CAD852028 CJZ852017:CJZ852028 CTV852017:CTV852028 DDR852017:DDR852028 DNN852017:DNN852028 DXJ852017:DXJ852028 EHF852017:EHF852028 ERB852017:ERB852028 FAX852017:FAX852028 FKT852017:FKT852028 FUP852017:FUP852028 GEL852017:GEL852028 GOH852017:GOH852028 GYD852017:GYD852028 HHZ852017:HHZ852028 HRV852017:HRV852028 IBR852017:IBR852028 ILN852017:ILN852028 IVJ852017:IVJ852028 JFF852017:JFF852028 JPB852017:JPB852028 JYX852017:JYX852028 KIT852017:KIT852028 KSP852017:KSP852028 LCL852017:LCL852028 LMH852017:LMH852028 LWD852017:LWD852028 MFZ852017:MFZ852028 MPV852017:MPV852028 MZR852017:MZR852028 NJN852017:NJN852028 NTJ852017:NTJ852028 ODF852017:ODF852028 ONB852017:ONB852028 OWX852017:OWX852028 PGT852017:PGT852028 PQP852017:PQP852028 QAL852017:QAL852028 QKH852017:QKH852028 QUD852017:QUD852028 RDZ852017:RDZ852028 RNV852017:RNV852028 RXR852017:RXR852028 SHN852017:SHN852028 SRJ852017:SRJ852028 TBF852017:TBF852028 TLB852017:TLB852028 TUX852017:TUX852028 UET852017:UET852028 UOP852017:UOP852028 UYL852017:UYL852028 VIH852017:VIH852028 VSD852017:VSD852028 WBZ852017:WBZ852028 WLV852017:WLV852028 WVR852017:WVR852028 J917553:J917564 JF917553:JF917564 TB917553:TB917564 ACX917553:ACX917564 AMT917553:AMT917564 AWP917553:AWP917564 BGL917553:BGL917564 BQH917553:BQH917564 CAD917553:CAD917564 CJZ917553:CJZ917564 CTV917553:CTV917564 DDR917553:DDR917564 DNN917553:DNN917564 DXJ917553:DXJ917564 EHF917553:EHF917564 ERB917553:ERB917564 FAX917553:FAX917564 FKT917553:FKT917564 FUP917553:FUP917564 GEL917553:GEL917564 GOH917553:GOH917564 GYD917553:GYD917564 HHZ917553:HHZ917564 HRV917553:HRV917564 IBR917553:IBR917564 ILN917553:ILN917564 IVJ917553:IVJ917564 JFF917553:JFF917564 JPB917553:JPB917564 JYX917553:JYX917564 KIT917553:KIT917564 KSP917553:KSP917564 LCL917553:LCL917564 LMH917553:LMH917564 LWD917553:LWD917564 MFZ917553:MFZ917564 MPV917553:MPV917564 MZR917553:MZR917564 NJN917553:NJN917564 NTJ917553:NTJ917564 ODF917553:ODF917564 ONB917553:ONB917564 OWX917553:OWX917564 PGT917553:PGT917564 PQP917553:PQP917564 QAL917553:QAL917564 QKH917553:QKH917564 QUD917553:QUD917564 RDZ917553:RDZ917564 RNV917553:RNV917564 RXR917553:RXR917564 SHN917553:SHN917564 SRJ917553:SRJ917564 TBF917553:TBF917564 TLB917553:TLB917564 TUX917553:TUX917564 UET917553:UET917564 UOP917553:UOP917564 UYL917553:UYL917564 VIH917553:VIH917564 VSD917553:VSD917564 WBZ917553:WBZ917564 WLV917553:WLV917564 WVR917553:WVR917564 J983089:J983100 JF983089:JF983100 TB983089:TB983100 ACX983089:ACX983100 AMT983089:AMT983100 AWP983089:AWP983100 BGL983089:BGL983100 BQH983089:BQH983100 CAD983089:CAD983100 CJZ983089:CJZ983100 CTV983089:CTV983100 DDR983089:DDR983100 DNN983089:DNN983100 DXJ983089:DXJ983100 EHF983089:EHF983100 ERB983089:ERB983100 FAX983089:FAX983100 FKT983089:FKT983100 FUP983089:FUP983100 GEL983089:GEL983100 GOH983089:GOH983100 GYD983089:GYD983100 HHZ983089:HHZ983100 HRV983089:HRV983100 IBR983089:IBR983100 ILN983089:ILN983100 IVJ983089:IVJ983100 JFF983089:JFF983100 JPB983089:JPB983100 JYX983089:JYX983100 KIT983089:KIT983100 KSP983089:KSP983100 LCL983089:LCL983100 LMH983089:LMH983100 LWD983089:LWD983100 MFZ983089:MFZ983100 MPV983089:MPV983100 MZR983089:MZR983100 NJN983089:NJN983100 NTJ983089:NTJ983100 ODF983089:ODF983100 ONB983089:ONB983100 OWX983089:OWX983100 PGT983089:PGT983100 PQP983089:PQP983100 QAL983089:QAL983100 QKH983089:QKH983100 QUD983089:QUD983100 RDZ983089:RDZ983100 RNV983089:RNV983100 RXR983089:RXR983100 SHN983089:SHN983100 SRJ983089:SRJ983100 TBF983089:TBF983100 TLB983089:TLB983100 TUX983089:TUX983100 UET983089:UET983100 UOP983089:UOP983100 UYL983089:UYL983100 VIH983089:VIH983100 VSD983089:VSD983100 WBZ983089:WBZ983100 WLV983089:WLV983100 J49:J60">
      <formula1>DataSrcInCmp</formula1>
    </dataValidation>
    <dataValidation type="list" allowBlank="1" showInputMessage="1" showErrorMessage="1" sqref="B35:H39 IX35:JD39 ST35:SZ39 ACP35:ACV39 AML35:AMR39 AWH35:AWN39 BGD35:BGJ39 BPZ35:BQF39 BZV35:CAB39 CJR35:CJX39 CTN35:CTT39 DDJ35:DDP39 DNF35:DNL39 DXB35:DXH39 EGX35:EHD39 EQT35:EQZ39 FAP35:FAV39 FKL35:FKR39 FUH35:FUN39 GED35:GEJ39 GNZ35:GOF39 GXV35:GYB39 HHR35:HHX39 HRN35:HRT39 IBJ35:IBP39 ILF35:ILL39 IVB35:IVH39 JEX35:JFD39 JOT35:JOZ39 JYP35:JYV39 KIL35:KIR39 KSH35:KSN39 LCD35:LCJ39 LLZ35:LMF39 LVV35:LWB39 MFR35:MFX39 MPN35:MPT39 MZJ35:MZP39 NJF35:NJL39 NTB35:NTH39 OCX35:ODD39 OMT35:OMZ39 OWP35:OWV39 PGL35:PGR39 PQH35:PQN39 QAD35:QAJ39 QJZ35:QKF39 QTV35:QUB39 RDR35:RDX39 RNN35:RNT39 RXJ35:RXP39 SHF35:SHL39 SRB35:SRH39 TAX35:TBD39 TKT35:TKZ39 TUP35:TUV39 UEL35:UER39 UOH35:UON39 UYD35:UYJ39 VHZ35:VIF39 VRV35:VSB39 WBR35:WBX39 WLN35:WLT39 WVJ35:WVP39 B65571:H65575 IX65571:JD65575 ST65571:SZ65575 ACP65571:ACV65575 AML65571:AMR65575 AWH65571:AWN65575 BGD65571:BGJ65575 BPZ65571:BQF65575 BZV65571:CAB65575 CJR65571:CJX65575 CTN65571:CTT65575 DDJ65571:DDP65575 DNF65571:DNL65575 DXB65571:DXH65575 EGX65571:EHD65575 EQT65571:EQZ65575 FAP65571:FAV65575 FKL65571:FKR65575 FUH65571:FUN65575 GED65571:GEJ65575 GNZ65571:GOF65575 GXV65571:GYB65575 HHR65571:HHX65575 HRN65571:HRT65575 IBJ65571:IBP65575 ILF65571:ILL65575 IVB65571:IVH65575 JEX65571:JFD65575 JOT65571:JOZ65575 JYP65571:JYV65575 KIL65571:KIR65575 KSH65571:KSN65575 LCD65571:LCJ65575 LLZ65571:LMF65575 LVV65571:LWB65575 MFR65571:MFX65575 MPN65571:MPT65575 MZJ65571:MZP65575 NJF65571:NJL65575 NTB65571:NTH65575 OCX65571:ODD65575 OMT65571:OMZ65575 OWP65571:OWV65575 PGL65571:PGR65575 PQH65571:PQN65575 QAD65571:QAJ65575 QJZ65571:QKF65575 QTV65571:QUB65575 RDR65571:RDX65575 RNN65571:RNT65575 RXJ65571:RXP65575 SHF65571:SHL65575 SRB65571:SRH65575 TAX65571:TBD65575 TKT65571:TKZ65575 TUP65571:TUV65575 UEL65571:UER65575 UOH65571:UON65575 UYD65571:UYJ65575 VHZ65571:VIF65575 VRV65571:VSB65575 WBR65571:WBX65575 WLN65571:WLT65575 WVJ65571:WVP65575 B131107:H131111 IX131107:JD131111 ST131107:SZ131111 ACP131107:ACV131111 AML131107:AMR131111 AWH131107:AWN131111 BGD131107:BGJ131111 BPZ131107:BQF131111 BZV131107:CAB131111 CJR131107:CJX131111 CTN131107:CTT131111 DDJ131107:DDP131111 DNF131107:DNL131111 DXB131107:DXH131111 EGX131107:EHD131111 EQT131107:EQZ131111 FAP131107:FAV131111 FKL131107:FKR131111 FUH131107:FUN131111 GED131107:GEJ131111 GNZ131107:GOF131111 GXV131107:GYB131111 HHR131107:HHX131111 HRN131107:HRT131111 IBJ131107:IBP131111 ILF131107:ILL131111 IVB131107:IVH131111 JEX131107:JFD131111 JOT131107:JOZ131111 JYP131107:JYV131111 KIL131107:KIR131111 KSH131107:KSN131111 LCD131107:LCJ131111 LLZ131107:LMF131111 LVV131107:LWB131111 MFR131107:MFX131111 MPN131107:MPT131111 MZJ131107:MZP131111 NJF131107:NJL131111 NTB131107:NTH131111 OCX131107:ODD131111 OMT131107:OMZ131111 OWP131107:OWV131111 PGL131107:PGR131111 PQH131107:PQN131111 QAD131107:QAJ131111 QJZ131107:QKF131111 QTV131107:QUB131111 RDR131107:RDX131111 RNN131107:RNT131111 RXJ131107:RXP131111 SHF131107:SHL131111 SRB131107:SRH131111 TAX131107:TBD131111 TKT131107:TKZ131111 TUP131107:TUV131111 UEL131107:UER131111 UOH131107:UON131111 UYD131107:UYJ131111 VHZ131107:VIF131111 VRV131107:VSB131111 WBR131107:WBX131111 WLN131107:WLT131111 WVJ131107:WVP131111 B196643:H196647 IX196643:JD196647 ST196643:SZ196647 ACP196643:ACV196647 AML196643:AMR196647 AWH196643:AWN196647 BGD196643:BGJ196647 BPZ196643:BQF196647 BZV196643:CAB196647 CJR196643:CJX196647 CTN196643:CTT196647 DDJ196643:DDP196647 DNF196643:DNL196647 DXB196643:DXH196647 EGX196643:EHD196647 EQT196643:EQZ196647 FAP196643:FAV196647 FKL196643:FKR196647 FUH196643:FUN196647 GED196643:GEJ196647 GNZ196643:GOF196647 GXV196643:GYB196647 HHR196643:HHX196647 HRN196643:HRT196647 IBJ196643:IBP196647 ILF196643:ILL196647 IVB196643:IVH196647 JEX196643:JFD196647 JOT196643:JOZ196647 JYP196643:JYV196647 KIL196643:KIR196647 KSH196643:KSN196647 LCD196643:LCJ196647 LLZ196643:LMF196647 LVV196643:LWB196647 MFR196643:MFX196647 MPN196643:MPT196647 MZJ196643:MZP196647 NJF196643:NJL196647 NTB196643:NTH196647 OCX196643:ODD196647 OMT196643:OMZ196647 OWP196643:OWV196647 PGL196643:PGR196647 PQH196643:PQN196647 QAD196643:QAJ196647 QJZ196643:QKF196647 QTV196643:QUB196647 RDR196643:RDX196647 RNN196643:RNT196647 RXJ196643:RXP196647 SHF196643:SHL196647 SRB196643:SRH196647 TAX196643:TBD196647 TKT196643:TKZ196647 TUP196643:TUV196647 UEL196643:UER196647 UOH196643:UON196647 UYD196643:UYJ196647 VHZ196643:VIF196647 VRV196643:VSB196647 WBR196643:WBX196647 WLN196643:WLT196647 WVJ196643:WVP196647 B262179:H262183 IX262179:JD262183 ST262179:SZ262183 ACP262179:ACV262183 AML262179:AMR262183 AWH262179:AWN262183 BGD262179:BGJ262183 BPZ262179:BQF262183 BZV262179:CAB262183 CJR262179:CJX262183 CTN262179:CTT262183 DDJ262179:DDP262183 DNF262179:DNL262183 DXB262179:DXH262183 EGX262179:EHD262183 EQT262179:EQZ262183 FAP262179:FAV262183 FKL262179:FKR262183 FUH262179:FUN262183 GED262179:GEJ262183 GNZ262179:GOF262183 GXV262179:GYB262183 HHR262179:HHX262183 HRN262179:HRT262183 IBJ262179:IBP262183 ILF262179:ILL262183 IVB262179:IVH262183 JEX262179:JFD262183 JOT262179:JOZ262183 JYP262179:JYV262183 KIL262179:KIR262183 KSH262179:KSN262183 LCD262179:LCJ262183 LLZ262179:LMF262183 LVV262179:LWB262183 MFR262179:MFX262183 MPN262179:MPT262183 MZJ262179:MZP262183 NJF262179:NJL262183 NTB262179:NTH262183 OCX262179:ODD262183 OMT262179:OMZ262183 OWP262179:OWV262183 PGL262179:PGR262183 PQH262179:PQN262183 QAD262179:QAJ262183 QJZ262179:QKF262183 QTV262179:QUB262183 RDR262179:RDX262183 RNN262179:RNT262183 RXJ262179:RXP262183 SHF262179:SHL262183 SRB262179:SRH262183 TAX262179:TBD262183 TKT262179:TKZ262183 TUP262179:TUV262183 UEL262179:UER262183 UOH262179:UON262183 UYD262179:UYJ262183 VHZ262179:VIF262183 VRV262179:VSB262183 WBR262179:WBX262183 WLN262179:WLT262183 WVJ262179:WVP262183 B327715:H327719 IX327715:JD327719 ST327715:SZ327719 ACP327715:ACV327719 AML327715:AMR327719 AWH327715:AWN327719 BGD327715:BGJ327719 BPZ327715:BQF327719 BZV327715:CAB327719 CJR327715:CJX327719 CTN327715:CTT327719 DDJ327715:DDP327719 DNF327715:DNL327719 DXB327715:DXH327719 EGX327715:EHD327719 EQT327715:EQZ327719 FAP327715:FAV327719 FKL327715:FKR327719 FUH327715:FUN327719 GED327715:GEJ327719 GNZ327715:GOF327719 GXV327715:GYB327719 HHR327715:HHX327719 HRN327715:HRT327719 IBJ327715:IBP327719 ILF327715:ILL327719 IVB327715:IVH327719 JEX327715:JFD327719 JOT327715:JOZ327719 JYP327715:JYV327719 KIL327715:KIR327719 KSH327715:KSN327719 LCD327715:LCJ327719 LLZ327715:LMF327719 LVV327715:LWB327719 MFR327715:MFX327719 MPN327715:MPT327719 MZJ327715:MZP327719 NJF327715:NJL327719 NTB327715:NTH327719 OCX327715:ODD327719 OMT327715:OMZ327719 OWP327715:OWV327719 PGL327715:PGR327719 PQH327715:PQN327719 QAD327715:QAJ327719 QJZ327715:QKF327719 QTV327715:QUB327719 RDR327715:RDX327719 RNN327715:RNT327719 RXJ327715:RXP327719 SHF327715:SHL327719 SRB327715:SRH327719 TAX327715:TBD327719 TKT327715:TKZ327719 TUP327715:TUV327719 UEL327715:UER327719 UOH327715:UON327719 UYD327715:UYJ327719 VHZ327715:VIF327719 VRV327715:VSB327719 WBR327715:WBX327719 WLN327715:WLT327719 WVJ327715:WVP327719 B393251:H393255 IX393251:JD393255 ST393251:SZ393255 ACP393251:ACV393255 AML393251:AMR393255 AWH393251:AWN393255 BGD393251:BGJ393255 BPZ393251:BQF393255 BZV393251:CAB393255 CJR393251:CJX393255 CTN393251:CTT393255 DDJ393251:DDP393255 DNF393251:DNL393255 DXB393251:DXH393255 EGX393251:EHD393255 EQT393251:EQZ393255 FAP393251:FAV393255 FKL393251:FKR393255 FUH393251:FUN393255 GED393251:GEJ393255 GNZ393251:GOF393255 GXV393251:GYB393255 HHR393251:HHX393255 HRN393251:HRT393255 IBJ393251:IBP393255 ILF393251:ILL393255 IVB393251:IVH393255 JEX393251:JFD393255 JOT393251:JOZ393255 JYP393251:JYV393255 KIL393251:KIR393255 KSH393251:KSN393255 LCD393251:LCJ393255 LLZ393251:LMF393255 LVV393251:LWB393255 MFR393251:MFX393255 MPN393251:MPT393255 MZJ393251:MZP393255 NJF393251:NJL393255 NTB393251:NTH393255 OCX393251:ODD393255 OMT393251:OMZ393255 OWP393251:OWV393255 PGL393251:PGR393255 PQH393251:PQN393255 QAD393251:QAJ393255 QJZ393251:QKF393255 QTV393251:QUB393255 RDR393251:RDX393255 RNN393251:RNT393255 RXJ393251:RXP393255 SHF393251:SHL393255 SRB393251:SRH393255 TAX393251:TBD393255 TKT393251:TKZ393255 TUP393251:TUV393255 UEL393251:UER393255 UOH393251:UON393255 UYD393251:UYJ393255 VHZ393251:VIF393255 VRV393251:VSB393255 WBR393251:WBX393255 WLN393251:WLT393255 WVJ393251:WVP393255 B458787:H458791 IX458787:JD458791 ST458787:SZ458791 ACP458787:ACV458791 AML458787:AMR458791 AWH458787:AWN458791 BGD458787:BGJ458791 BPZ458787:BQF458791 BZV458787:CAB458791 CJR458787:CJX458791 CTN458787:CTT458791 DDJ458787:DDP458791 DNF458787:DNL458791 DXB458787:DXH458791 EGX458787:EHD458791 EQT458787:EQZ458791 FAP458787:FAV458791 FKL458787:FKR458791 FUH458787:FUN458791 GED458787:GEJ458791 GNZ458787:GOF458791 GXV458787:GYB458791 HHR458787:HHX458791 HRN458787:HRT458791 IBJ458787:IBP458791 ILF458787:ILL458791 IVB458787:IVH458791 JEX458787:JFD458791 JOT458787:JOZ458791 JYP458787:JYV458791 KIL458787:KIR458791 KSH458787:KSN458791 LCD458787:LCJ458791 LLZ458787:LMF458791 LVV458787:LWB458791 MFR458787:MFX458791 MPN458787:MPT458791 MZJ458787:MZP458791 NJF458787:NJL458791 NTB458787:NTH458791 OCX458787:ODD458791 OMT458787:OMZ458791 OWP458787:OWV458791 PGL458787:PGR458791 PQH458787:PQN458791 QAD458787:QAJ458791 QJZ458787:QKF458791 QTV458787:QUB458791 RDR458787:RDX458791 RNN458787:RNT458791 RXJ458787:RXP458791 SHF458787:SHL458791 SRB458787:SRH458791 TAX458787:TBD458791 TKT458787:TKZ458791 TUP458787:TUV458791 UEL458787:UER458791 UOH458787:UON458791 UYD458787:UYJ458791 VHZ458787:VIF458791 VRV458787:VSB458791 WBR458787:WBX458791 WLN458787:WLT458791 WVJ458787:WVP458791 B524323:H524327 IX524323:JD524327 ST524323:SZ524327 ACP524323:ACV524327 AML524323:AMR524327 AWH524323:AWN524327 BGD524323:BGJ524327 BPZ524323:BQF524327 BZV524323:CAB524327 CJR524323:CJX524327 CTN524323:CTT524327 DDJ524323:DDP524327 DNF524323:DNL524327 DXB524323:DXH524327 EGX524323:EHD524327 EQT524323:EQZ524327 FAP524323:FAV524327 FKL524323:FKR524327 FUH524323:FUN524327 GED524323:GEJ524327 GNZ524323:GOF524327 GXV524323:GYB524327 HHR524323:HHX524327 HRN524323:HRT524327 IBJ524323:IBP524327 ILF524323:ILL524327 IVB524323:IVH524327 JEX524323:JFD524327 JOT524323:JOZ524327 JYP524323:JYV524327 KIL524323:KIR524327 KSH524323:KSN524327 LCD524323:LCJ524327 LLZ524323:LMF524327 LVV524323:LWB524327 MFR524323:MFX524327 MPN524323:MPT524327 MZJ524323:MZP524327 NJF524323:NJL524327 NTB524323:NTH524327 OCX524323:ODD524327 OMT524323:OMZ524327 OWP524323:OWV524327 PGL524323:PGR524327 PQH524323:PQN524327 QAD524323:QAJ524327 QJZ524323:QKF524327 QTV524323:QUB524327 RDR524323:RDX524327 RNN524323:RNT524327 RXJ524323:RXP524327 SHF524323:SHL524327 SRB524323:SRH524327 TAX524323:TBD524327 TKT524323:TKZ524327 TUP524323:TUV524327 UEL524323:UER524327 UOH524323:UON524327 UYD524323:UYJ524327 VHZ524323:VIF524327 VRV524323:VSB524327 WBR524323:WBX524327 WLN524323:WLT524327 WVJ524323:WVP524327 B589859:H589863 IX589859:JD589863 ST589859:SZ589863 ACP589859:ACV589863 AML589859:AMR589863 AWH589859:AWN589863 BGD589859:BGJ589863 BPZ589859:BQF589863 BZV589859:CAB589863 CJR589859:CJX589863 CTN589859:CTT589863 DDJ589859:DDP589863 DNF589859:DNL589863 DXB589859:DXH589863 EGX589859:EHD589863 EQT589859:EQZ589863 FAP589859:FAV589863 FKL589859:FKR589863 FUH589859:FUN589863 GED589859:GEJ589863 GNZ589859:GOF589863 GXV589859:GYB589863 HHR589859:HHX589863 HRN589859:HRT589863 IBJ589859:IBP589863 ILF589859:ILL589863 IVB589859:IVH589863 JEX589859:JFD589863 JOT589859:JOZ589863 JYP589859:JYV589863 KIL589859:KIR589863 KSH589859:KSN589863 LCD589859:LCJ589863 LLZ589859:LMF589863 LVV589859:LWB589863 MFR589859:MFX589863 MPN589859:MPT589863 MZJ589859:MZP589863 NJF589859:NJL589863 NTB589859:NTH589863 OCX589859:ODD589863 OMT589859:OMZ589863 OWP589859:OWV589863 PGL589859:PGR589863 PQH589859:PQN589863 QAD589859:QAJ589863 QJZ589859:QKF589863 QTV589859:QUB589863 RDR589859:RDX589863 RNN589859:RNT589863 RXJ589859:RXP589863 SHF589859:SHL589863 SRB589859:SRH589863 TAX589859:TBD589863 TKT589859:TKZ589863 TUP589859:TUV589863 UEL589859:UER589863 UOH589859:UON589863 UYD589859:UYJ589863 VHZ589859:VIF589863 VRV589859:VSB589863 WBR589859:WBX589863 WLN589859:WLT589863 WVJ589859:WVP589863 B655395:H655399 IX655395:JD655399 ST655395:SZ655399 ACP655395:ACV655399 AML655395:AMR655399 AWH655395:AWN655399 BGD655395:BGJ655399 BPZ655395:BQF655399 BZV655395:CAB655399 CJR655395:CJX655399 CTN655395:CTT655399 DDJ655395:DDP655399 DNF655395:DNL655399 DXB655395:DXH655399 EGX655395:EHD655399 EQT655395:EQZ655399 FAP655395:FAV655399 FKL655395:FKR655399 FUH655395:FUN655399 GED655395:GEJ655399 GNZ655395:GOF655399 GXV655395:GYB655399 HHR655395:HHX655399 HRN655395:HRT655399 IBJ655395:IBP655399 ILF655395:ILL655399 IVB655395:IVH655399 JEX655395:JFD655399 JOT655395:JOZ655399 JYP655395:JYV655399 KIL655395:KIR655399 KSH655395:KSN655399 LCD655395:LCJ655399 LLZ655395:LMF655399 LVV655395:LWB655399 MFR655395:MFX655399 MPN655395:MPT655399 MZJ655395:MZP655399 NJF655395:NJL655399 NTB655395:NTH655399 OCX655395:ODD655399 OMT655395:OMZ655399 OWP655395:OWV655399 PGL655395:PGR655399 PQH655395:PQN655399 QAD655395:QAJ655399 QJZ655395:QKF655399 QTV655395:QUB655399 RDR655395:RDX655399 RNN655395:RNT655399 RXJ655395:RXP655399 SHF655395:SHL655399 SRB655395:SRH655399 TAX655395:TBD655399 TKT655395:TKZ655399 TUP655395:TUV655399 UEL655395:UER655399 UOH655395:UON655399 UYD655395:UYJ655399 VHZ655395:VIF655399 VRV655395:VSB655399 WBR655395:WBX655399 WLN655395:WLT655399 WVJ655395:WVP655399 B720931:H720935 IX720931:JD720935 ST720931:SZ720935 ACP720931:ACV720935 AML720931:AMR720935 AWH720931:AWN720935 BGD720931:BGJ720935 BPZ720931:BQF720935 BZV720931:CAB720935 CJR720931:CJX720935 CTN720931:CTT720935 DDJ720931:DDP720935 DNF720931:DNL720935 DXB720931:DXH720935 EGX720931:EHD720935 EQT720931:EQZ720935 FAP720931:FAV720935 FKL720931:FKR720935 FUH720931:FUN720935 GED720931:GEJ720935 GNZ720931:GOF720935 GXV720931:GYB720935 HHR720931:HHX720935 HRN720931:HRT720935 IBJ720931:IBP720935 ILF720931:ILL720935 IVB720931:IVH720935 JEX720931:JFD720935 JOT720931:JOZ720935 JYP720931:JYV720935 KIL720931:KIR720935 KSH720931:KSN720935 LCD720931:LCJ720935 LLZ720931:LMF720935 LVV720931:LWB720935 MFR720931:MFX720935 MPN720931:MPT720935 MZJ720931:MZP720935 NJF720931:NJL720935 NTB720931:NTH720935 OCX720931:ODD720935 OMT720931:OMZ720935 OWP720931:OWV720935 PGL720931:PGR720935 PQH720931:PQN720935 QAD720931:QAJ720935 QJZ720931:QKF720935 QTV720931:QUB720935 RDR720931:RDX720935 RNN720931:RNT720935 RXJ720931:RXP720935 SHF720931:SHL720935 SRB720931:SRH720935 TAX720931:TBD720935 TKT720931:TKZ720935 TUP720931:TUV720935 UEL720931:UER720935 UOH720931:UON720935 UYD720931:UYJ720935 VHZ720931:VIF720935 VRV720931:VSB720935 WBR720931:WBX720935 WLN720931:WLT720935 WVJ720931:WVP720935 B786467:H786471 IX786467:JD786471 ST786467:SZ786471 ACP786467:ACV786471 AML786467:AMR786471 AWH786467:AWN786471 BGD786467:BGJ786471 BPZ786467:BQF786471 BZV786467:CAB786471 CJR786467:CJX786471 CTN786467:CTT786471 DDJ786467:DDP786471 DNF786467:DNL786471 DXB786467:DXH786471 EGX786467:EHD786471 EQT786467:EQZ786471 FAP786467:FAV786471 FKL786467:FKR786471 FUH786467:FUN786471 GED786467:GEJ786471 GNZ786467:GOF786471 GXV786467:GYB786471 HHR786467:HHX786471 HRN786467:HRT786471 IBJ786467:IBP786471 ILF786467:ILL786471 IVB786467:IVH786471 JEX786467:JFD786471 JOT786467:JOZ786471 JYP786467:JYV786471 KIL786467:KIR786471 KSH786467:KSN786471 LCD786467:LCJ786471 LLZ786467:LMF786471 LVV786467:LWB786471 MFR786467:MFX786471 MPN786467:MPT786471 MZJ786467:MZP786471 NJF786467:NJL786471 NTB786467:NTH786471 OCX786467:ODD786471 OMT786467:OMZ786471 OWP786467:OWV786471 PGL786467:PGR786471 PQH786467:PQN786471 QAD786467:QAJ786471 QJZ786467:QKF786471 QTV786467:QUB786471 RDR786467:RDX786471 RNN786467:RNT786471 RXJ786467:RXP786471 SHF786467:SHL786471 SRB786467:SRH786471 TAX786467:TBD786471 TKT786467:TKZ786471 TUP786467:TUV786471 UEL786467:UER786471 UOH786467:UON786471 UYD786467:UYJ786471 VHZ786467:VIF786471 VRV786467:VSB786471 WBR786467:WBX786471 WLN786467:WLT786471 WVJ786467:WVP786471 B852003:H852007 IX852003:JD852007 ST852003:SZ852007 ACP852003:ACV852007 AML852003:AMR852007 AWH852003:AWN852007 BGD852003:BGJ852007 BPZ852003:BQF852007 BZV852003:CAB852007 CJR852003:CJX852007 CTN852003:CTT852007 DDJ852003:DDP852007 DNF852003:DNL852007 DXB852003:DXH852007 EGX852003:EHD852007 EQT852003:EQZ852007 FAP852003:FAV852007 FKL852003:FKR852007 FUH852003:FUN852007 GED852003:GEJ852007 GNZ852003:GOF852007 GXV852003:GYB852007 HHR852003:HHX852007 HRN852003:HRT852007 IBJ852003:IBP852007 ILF852003:ILL852007 IVB852003:IVH852007 JEX852003:JFD852007 JOT852003:JOZ852007 JYP852003:JYV852007 KIL852003:KIR852007 KSH852003:KSN852007 LCD852003:LCJ852007 LLZ852003:LMF852007 LVV852003:LWB852007 MFR852003:MFX852007 MPN852003:MPT852007 MZJ852003:MZP852007 NJF852003:NJL852007 NTB852003:NTH852007 OCX852003:ODD852007 OMT852003:OMZ852007 OWP852003:OWV852007 PGL852003:PGR852007 PQH852003:PQN852007 QAD852003:QAJ852007 QJZ852003:QKF852007 QTV852003:QUB852007 RDR852003:RDX852007 RNN852003:RNT852007 RXJ852003:RXP852007 SHF852003:SHL852007 SRB852003:SRH852007 TAX852003:TBD852007 TKT852003:TKZ852007 TUP852003:TUV852007 UEL852003:UER852007 UOH852003:UON852007 UYD852003:UYJ852007 VHZ852003:VIF852007 VRV852003:VSB852007 WBR852003:WBX852007 WLN852003:WLT852007 WVJ852003:WVP852007 B917539:H917543 IX917539:JD917543 ST917539:SZ917543 ACP917539:ACV917543 AML917539:AMR917543 AWH917539:AWN917543 BGD917539:BGJ917543 BPZ917539:BQF917543 BZV917539:CAB917543 CJR917539:CJX917543 CTN917539:CTT917543 DDJ917539:DDP917543 DNF917539:DNL917543 DXB917539:DXH917543 EGX917539:EHD917543 EQT917539:EQZ917543 FAP917539:FAV917543 FKL917539:FKR917543 FUH917539:FUN917543 GED917539:GEJ917543 GNZ917539:GOF917543 GXV917539:GYB917543 HHR917539:HHX917543 HRN917539:HRT917543 IBJ917539:IBP917543 ILF917539:ILL917543 IVB917539:IVH917543 JEX917539:JFD917543 JOT917539:JOZ917543 JYP917539:JYV917543 KIL917539:KIR917543 KSH917539:KSN917543 LCD917539:LCJ917543 LLZ917539:LMF917543 LVV917539:LWB917543 MFR917539:MFX917543 MPN917539:MPT917543 MZJ917539:MZP917543 NJF917539:NJL917543 NTB917539:NTH917543 OCX917539:ODD917543 OMT917539:OMZ917543 OWP917539:OWV917543 PGL917539:PGR917543 PQH917539:PQN917543 QAD917539:QAJ917543 QJZ917539:QKF917543 QTV917539:QUB917543 RDR917539:RDX917543 RNN917539:RNT917543 RXJ917539:RXP917543 SHF917539:SHL917543 SRB917539:SRH917543 TAX917539:TBD917543 TKT917539:TKZ917543 TUP917539:TUV917543 UEL917539:UER917543 UOH917539:UON917543 UYD917539:UYJ917543 VHZ917539:VIF917543 VRV917539:VSB917543 WBR917539:WBX917543 WLN917539:WLT917543 WVJ917539:WVP917543 B983075:H983079 IX983075:JD983079 ST983075:SZ983079 ACP983075:ACV983079 AML983075:AMR983079 AWH983075:AWN983079 BGD983075:BGJ983079 BPZ983075:BQF983079 BZV983075:CAB983079 CJR983075:CJX983079 CTN983075:CTT983079 DDJ983075:DDP983079 DNF983075:DNL983079 DXB983075:DXH983079 EGX983075:EHD983079 EQT983075:EQZ983079 FAP983075:FAV983079 FKL983075:FKR983079 FUH983075:FUN983079 GED983075:GEJ983079 GNZ983075:GOF983079 GXV983075:GYB983079 HHR983075:HHX983079 HRN983075:HRT983079 IBJ983075:IBP983079 ILF983075:ILL983079 IVB983075:IVH983079 JEX983075:JFD983079 JOT983075:JOZ983079 JYP983075:JYV983079 KIL983075:KIR983079 KSH983075:KSN983079 LCD983075:LCJ983079 LLZ983075:LMF983079 LVV983075:LWB983079 MFR983075:MFX983079 MPN983075:MPT983079 MZJ983075:MZP983079 NJF983075:NJL983079 NTB983075:NTH983079 OCX983075:ODD983079 OMT983075:OMZ983079 OWP983075:OWV983079 PGL983075:PGR983079 PQH983075:PQN983079 QAD983075:QAJ983079 QJZ983075:QKF983079 QTV983075:QUB983079 RDR983075:RDX983079 RNN983075:RNT983079 RXJ983075:RXP983079 SHF983075:SHL983079 SRB983075:SRH983079 TAX983075:TBD983079 TKT983075:TKZ983079 TUP983075:TUV983079 UEL983075:UER983079 UOH983075:UON983079 UYD983075:UYJ983079 VHZ983075:VIF983079 VRV983075:VSB983079 WBR983075:WBX983079 WLN983075:WLT983079 WVJ983075:WVP983079">
      <formula1>OutcomeIndInCmp</formula1>
    </dataValidation>
    <dataValidation type="list" allowBlank="1" prompt="Please select an indicator" sqref="B17:H21 IX17:JD21 ST17:SZ21 ACP17:ACV21 AML17:AMR21 AWH17:AWN21 BGD17:BGJ21 BPZ17:BQF21 BZV17:CAB21 CJR17:CJX21 CTN17:CTT21 DDJ17:DDP21 DNF17:DNL21 DXB17:DXH21 EGX17:EHD21 EQT17:EQZ21 FAP17:FAV21 FKL17:FKR21 FUH17:FUN21 GED17:GEJ21 GNZ17:GOF21 GXV17:GYB21 HHR17:HHX21 HRN17:HRT21 IBJ17:IBP21 ILF17:ILL21 IVB17:IVH21 JEX17:JFD21 JOT17:JOZ21 JYP17:JYV21 KIL17:KIR21 KSH17:KSN21 LCD17:LCJ21 LLZ17:LMF21 LVV17:LWB21 MFR17:MFX21 MPN17:MPT21 MZJ17:MZP21 NJF17:NJL21 NTB17:NTH21 OCX17:ODD21 OMT17:OMZ21 OWP17:OWV21 PGL17:PGR21 PQH17:PQN21 QAD17:QAJ21 QJZ17:QKF21 QTV17:QUB21 RDR17:RDX21 RNN17:RNT21 RXJ17:RXP21 SHF17:SHL21 SRB17:SRH21 TAX17:TBD21 TKT17:TKZ21 TUP17:TUV21 UEL17:UER21 UOH17:UON21 UYD17:UYJ21 VHZ17:VIF21 VRV17:VSB21 WBR17:WBX21 WLN17:WLT21 WVJ17:WVP21 B65553:H65557 IX65553:JD65557 ST65553:SZ65557 ACP65553:ACV65557 AML65553:AMR65557 AWH65553:AWN65557 BGD65553:BGJ65557 BPZ65553:BQF65557 BZV65553:CAB65557 CJR65553:CJX65557 CTN65553:CTT65557 DDJ65553:DDP65557 DNF65553:DNL65557 DXB65553:DXH65557 EGX65553:EHD65557 EQT65553:EQZ65557 FAP65553:FAV65557 FKL65553:FKR65557 FUH65553:FUN65557 GED65553:GEJ65557 GNZ65553:GOF65557 GXV65553:GYB65557 HHR65553:HHX65557 HRN65553:HRT65557 IBJ65553:IBP65557 ILF65553:ILL65557 IVB65553:IVH65557 JEX65553:JFD65557 JOT65553:JOZ65557 JYP65553:JYV65557 KIL65553:KIR65557 KSH65553:KSN65557 LCD65553:LCJ65557 LLZ65553:LMF65557 LVV65553:LWB65557 MFR65553:MFX65557 MPN65553:MPT65557 MZJ65553:MZP65557 NJF65553:NJL65557 NTB65553:NTH65557 OCX65553:ODD65557 OMT65553:OMZ65557 OWP65553:OWV65557 PGL65553:PGR65557 PQH65553:PQN65557 QAD65553:QAJ65557 QJZ65553:QKF65557 QTV65553:QUB65557 RDR65553:RDX65557 RNN65553:RNT65557 RXJ65553:RXP65557 SHF65553:SHL65557 SRB65553:SRH65557 TAX65553:TBD65557 TKT65553:TKZ65557 TUP65553:TUV65557 UEL65553:UER65557 UOH65553:UON65557 UYD65553:UYJ65557 VHZ65553:VIF65557 VRV65553:VSB65557 WBR65553:WBX65557 WLN65553:WLT65557 WVJ65553:WVP65557 B131089:H131093 IX131089:JD131093 ST131089:SZ131093 ACP131089:ACV131093 AML131089:AMR131093 AWH131089:AWN131093 BGD131089:BGJ131093 BPZ131089:BQF131093 BZV131089:CAB131093 CJR131089:CJX131093 CTN131089:CTT131093 DDJ131089:DDP131093 DNF131089:DNL131093 DXB131089:DXH131093 EGX131089:EHD131093 EQT131089:EQZ131093 FAP131089:FAV131093 FKL131089:FKR131093 FUH131089:FUN131093 GED131089:GEJ131093 GNZ131089:GOF131093 GXV131089:GYB131093 HHR131089:HHX131093 HRN131089:HRT131093 IBJ131089:IBP131093 ILF131089:ILL131093 IVB131089:IVH131093 JEX131089:JFD131093 JOT131089:JOZ131093 JYP131089:JYV131093 KIL131089:KIR131093 KSH131089:KSN131093 LCD131089:LCJ131093 LLZ131089:LMF131093 LVV131089:LWB131093 MFR131089:MFX131093 MPN131089:MPT131093 MZJ131089:MZP131093 NJF131089:NJL131093 NTB131089:NTH131093 OCX131089:ODD131093 OMT131089:OMZ131093 OWP131089:OWV131093 PGL131089:PGR131093 PQH131089:PQN131093 QAD131089:QAJ131093 QJZ131089:QKF131093 QTV131089:QUB131093 RDR131089:RDX131093 RNN131089:RNT131093 RXJ131089:RXP131093 SHF131089:SHL131093 SRB131089:SRH131093 TAX131089:TBD131093 TKT131089:TKZ131093 TUP131089:TUV131093 UEL131089:UER131093 UOH131089:UON131093 UYD131089:UYJ131093 VHZ131089:VIF131093 VRV131089:VSB131093 WBR131089:WBX131093 WLN131089:WLT131093 WVJ131089:WVP131093 B196625:H196629 IX196625:JD196629 ST196625:SZ196629 ACP196625:ACV196629 AML196625:AMR196629 AWH196625:AWN196629 BGD196625:BGJ196629 BPZ196625:BQF196629 BZV196625:CAB196629 CJR196625:CJX196629 CTN196625:CTT196629 DDJ196625:DDP196629 DNF196625:DNL196629 DXB196625:DXH196629 EGX196625:EHD196629 EQT196625:EQZ196629 FAP196625:FAV196629 FKL196625:FKR196629 FUH196625:FUN196629 GED196625:GEJ196629 GNZ196625:GOF196629 GXV196625:GYB196629 HHR196625:HHX196629 HRN196625:HRT196629 IBJ196625:IBP196629 ILF196625:ILL196629 IVB196625:IVH196629 JEX196625:JFD196629 JOT196625:JOZ196629 JYP196625:JYV196629 KIL196625:KIR196629 KSH196625:KSN196629 LCD196625:LCJ196629 LLZ196625:LMF196629 LVV196625:LWB196629 MFR196625:MFX196629 MPN196625:MPT196629 MZJ196625:MZP196629 NJF196625:NJL196629 NTB196625:NTH196629 OCX196625:ODD196629 OMT196625:OMZ196629 OWP196625:OWV196629 PGL196625:PGR196629 PQH196625:PQN196629 QAD196625:QAJ196629 QJZ196625:QKF196629 QTV196625:QUB196629 RDR196625:RDX196629 RNN196625:RNT196629 RXJ196625:RXP196629 SHF196625:SHL196629 SRB196625:SRH196629 TAX196625:TBD196629 TKT196625:TKZ196629 TUP196625:TUV196629 UEL196625:UER196629 UOH196625:UON196629 UYD196625:UYJ196629 VHZ196625:VIF196629 VRV196625:VSB196629 WBR196625:WBX196629 WLN196625:WLT196629 WVJ196625:WVP196629 B262161:H262165 IX262161:JD262165 ST262161:SZ262165 ACP262161:ACV262165 AML262161:AMR262165 AWH262161:AWN262165 BGD262161:BGJ262165 BPZ262161:BQF262165 BZV262161:CAB262165 CJR262161:CJX262165 CTN262161:CTT262165 DDJ262161:DDP262165 DNF262161:DNL262165 DXB262161:DXH262165 EGX262161:EHD262165 EQT262161:EQZ262165 FAP262161:FAV262165 FKL262161:FKR262165 FUH262161:FUN262165 GED262161:GEJ262165 GNZ262161:GOF262165 GXV262161:GYB262165 HHR262161:HHX262165 HRN262161:HRT262165 IBJ262161:IBP262165 ILF262161:ILL262165 IVB262161:IVH262165 JEX262161:JFD262165 JOT262161:JOZ262165 JYP262161:JYV262165 KIL262161:KIR262165 KSH262161:KSN262165 LCD262161:LCJ262165 LLZ262161:LMF262165 LVV262161:LWB262165 MFR262161:MFX262165 MPN262161:MPT262165 MZJ262161:MZP262165 NJF262161:NJL262165 NTB262161:NTH262165 OCX262161:ODD262165 OMT262161:OMZ262165 OWP262161:OWV262165 PGL262161:PGR262165 PQH262161:PQN262165 QAD262161:QAJ262165 QJZ262161:QKF262165 QTV262161:QUB262165 RDR262161:RDX262165 RNN262161:RNT262165 RXJ262161:RXP262165 SHF262161:SHL262165 SRB262161:SRH262165 TAX262161:TBD262165 TKT262161:TKZ262165 TUP262161:TUV262165 UEL262161:UER262165 UOH262161:UON262165 UYD262161:UYJ262165 VHZ262161:VIF262165 VRV262161:VSB262165 WBR262161:WBX262165 WLN262161:WLT262165 WVJ262161:WVP262165 B327697:H327701 IX327697:JD327701 ST327697:SZ327701 ACP327697:ACV327701 AML327697:AMR327701 AWH327697:AWN327701 BGD327697:BGJ327701 BPZ327697:BQF327701 BZV327697:CAB327701 CJR327697:CJX327701 CTN327697:CTT327701 DDJ327697:DDP327701 DNF327697:DNL327701 DXB327697:DXH327701 EGX327697:EHD327701 EQT327697:EQZ327701 FAP327697:FAV327701 FKL327697:FKR327701 FUH327697:FUN327701 GED327697:GEJ327701 GNZ327697:GOF327701 GXV327697:GYB327701 HHR327697:HHX327701 HRN327697:HRT327701 IBJ327697:IBP327701 ILF327697:ILL327701 IVB327697:IVH327701 JEX327697:JFD327701 JOT327697:JOZ327701 JYP327697:JYV327701 KIL327697:KIR327701 KSH327697:KSN327701 LCD327697:LCJ327701 LLZ327697:LMF327701 LVV327697:LWB327701 MFR327697:MFX327701 MPN327697:MPT327701 MZJ327697:MZP327701 NJF327697:NJL327701 NTB327697:NTH327701 OCX327697:ODD327701 OMT327697:OMZ327701 OWP327697:OWV327701 PGL327697:PGR327701 PQH327697:PQN327701 QAD327697:QAJ327701 QJZ327697:QKF327701 QTV327697:QUB327701 RDR327697:RDX327701 RNN327697:RNT327701 RXJ327697:RXP327701 SHF327697:SHL327701 SRB327697:SRH327701 TAX327697:TBD327701 TKT327697:TKZ327701 TUP327697:TUV327701 UEL327697:UER327701 UOH327697:UON327701 UYD327697:UYJ327701 VHZ327697:VIF327701 VRV327697:VSB327701 WBR327697:WBX327701 WLN327697:WLT327701 WVJ327697:WVP327701 B393233:H393237 IX393233:JD393237 ST393233:SZ393237 ACP393233:ACV393237 AML393233:AMR393237 AWH393233:AWN393237 BGD393233:BGJ393237 BPZ393233:BQF393237 BZV393233:CAB393237 CJR393233:CJX393237 CTN393233:CTT393237 DDJ393233:DDP393237 DNF393233:DNL393237 DXB393233:DXH393237 EGX393233:EHD393237 EQT393233:EQZ393237 FAP393233:FAV393237 FKL393233:FKR393237 FUH393233:FUN393237 GED393233:GEJ393237 GNZ393233:GOF393237 GXV393233:GYB393237 HHR393233:HHX393237 HRN393233:HRT393237 IBJ393233:IBP393237 ILF393233:ILL393237 IVB393233:IVH393237 JEX393233:JFD393237 JOT393233:JOZ393237 JYP393233:JYV393237 KIL393233:KIR393237 KSH393233:KSN393237 LCD393233:LCJ393237 LLZ393233:LMF393237 LVV393233:LWB393237 MFR393233:MFX393237 MPN393233:MPT393237 MZJ393233:MZP393237 NJF393233:NJL393237 NTB393233:NTH393237 OCX393233:ODD393237 OMT393233:OMZ393237 OWP393233:OWV393237 PGL393233:PGR393237 PQH393233:PQN393237 QAD393233:QAJ393237 QJZ393233:QKF393237 QTV393233:QUB393237 RDR393233:RDX393237 RNN393233:RNT393237 RXJ393233:RXP393237 SHF393233:SHL393237 SRB393233:SRH393237 TAX393233:TBD393237 TKT393233:TKZ393237 TUP393233:TUV393237 UEL393233:UER393237 UOH393233:UON393237 UYD393233:UYJ393237 VHZ393233:VIF393237 VRV393233:VSB393237 WBR393233:WBX393237 WLN393233:WLT393237 WVJ393233:WVP393237 B458769:H458773 IX458769:JD458773 ST458769:SZ458773 ACP458769:ACV458773 AML458769:AMR458773 AWH458769:AWN458773 BGD458769:BGJ458773 BPZ458769:BQF458773 BZV458769:CAB458773 CJR458769:CJX458773 CTN458769:CTT458773 DDJ458769:DDP458773 DNF458769:DNL458773 DXB458769:DXH458773 EGX458769:EHD458773 EQT458769:EQZ458773 FAP458769:FAV458773 FKL458769:FKR458773 FUH458769:FUN458773 GED458769:GEJ458773 GNZ458769:GOF458773 GXV458769:GYB458773 HHR458769:HHX458773 HRN458769:HRT458773 IBJ458769:IBP458773 ILF458769:ILL458773 IVB458769:IVH458773 JEX458769:JFD458773 JOT458769:JOZ458773 JYP458769:JYV458773 KIL458769:KIR458773 KSH458769:KSN458773 LCD458769:LCJ458773 LLZ458769:LMF458773 LVV458769:LWB458773 MFR458769:MFX458773 MPN458769:MPT458773 MZJ458769:MZP458773 NJF458769:NJL458773 NTB458769:NTH458773 OCX458769:ODD458773 OMT458769:OMZ458773 OWP458769:OWV458773 PGL458769:PGR458773 PQH458769:PQN458773 QAD458769:QAJ458773 QJZ458769:QKF458773 QTV458769:QUB458773 RDR458769:RDX458773 RNN458769:RNT458773 RXJ458769:RXP458773 SHF458769:SHL458773 SRB458769:SRH458773 TAX458769:TBD458773 TKT458769:TKZ458773 TUP458769:TUV458773 UEL458769:UER458773 UOH458769:UON458773 UYD458769:UYJ458773 VHZ458769:VIF458773 VRV458769:VSB458773 WBR458769:WBX458773 WLN458769:WLT458773 WVJ458769:WVP458773 B524305:H524309 IX524305:JD524309 ST524305:SZ524309 ACP524305:ACV524309 AML524305:AMR524309 AWH524305:AWN524309 BGD524305:BGJ524309 BPZ524305:BQF524309 BZV524305:CAB524309 CJR524305:CJX524309 CTN524305:CTT524309 DDJ524305:DDP524309 DNF524305:DNL524309 DXB524305:DXH524309 EGX524305:EHD524309 EQT524305:EQZ524309 FAP524305:FAV524309 FKL524305:FKR524309 FUH524305:FUN524309 GED524305:GEJ524309 GNZ524305:GOF524309 GXV524305:GYB524309 HHR524305:HHX524309 HRN524305:HRT524309 IBJ524305:IBP524309 ILF524305:ILL524309 IVB524305:IVH524309 JEX524305:JFD524309 JOT524305:JOZ524309 JYP524305:JYV524309 KIL524305:KIR524309 KSH524305:KSN524309 LCD524305:LCJ524309 LLZ524305:LMF524309 LVV524305:LWB524309 MFR524305:MFX524309 MPN524305:MPT524309 MZJ524305:MZP524309 NJF524305:NJL524309 NTB524305:NTH524309 OCX524305:ODD524309 OMT524305:OMZ524309 OWP524305:OWV524309 PGL524305:PGR524309 PQH524305:PQN524309 QAD524305:QAJ524309 QJZ524305:QKF524309 QTV524305:QUB524309 RDR524305:RDX524309 RNN524305:RNT524309 RXJ524305:RXP524309 SHF524305:SHL524309 SRB524305:SRH524309 TAX524305:TBD524309 TKT524305:TKZ524309 TUP524305:TUV524309 UEL524305:UER524309 UOH524305:UON524309 UYD524305:UYJ524309 VHZ524305:VIF524309 VRV524305:VSB524309 WBR524305:WBX524309 WLN524305:WLT524309 WVJ524305:WVP524309 B589841:H589845 IX589841:JD589845 ST589841:SZ589845 ACP589841:ACV589845 AML589841:AMR589845 AWH589841:AWN589845 BGD589841:BGJ589845 BPZ589841:BQF589845 BZV589841:CAB589845 CJR589841:CJX589845 CTN589841:CTT589845 DDJ589841:DDP589845 DNF589841:DNL589845 DXB589841:DXH589845 EGX589841:EHD589845 EQT589841:EQZ589845 FAP589841:FAV589845 FKL589841:FKR589845 FUH589841:FUN589845 GED589841:GEJ589845 GNZ589841:GOF589845 GXV589841:GYB589845 HHR589841:HHX589845 HRN589841:HRT589845 IBJ589841:IBP589845 ILF589841:ILL589845 IVB589841:IVH589845 JEX589841:JFD589845 JOT589841:JOZ589845 JYP589841:JYV589845 KIL589841:KIR589845 KSH589841:KSN589845 LCD589841:LCJ589845 LLZ589841:LMF589845 LVV589841:LWB589845 MFR589841:MFX589845 MPN589841:MPT589845 MZJ589841:MZP589845 NJF589841:NJL589845 NTB589841:NTH589845 OCX589841:ODD589845 OMT589841:OMZ589845 OWP589841:OWV589845 PGL589841:PGR589845 PQH589841:PQN589845 QAD589841:QAJ589845 QJZ589841:QKF589845 QTV589841:QUB589845 RDR589841:RDX589845 RNN589841:RNT589845 RXJ589841:RXP589845 SHF589841:SHL589845 SRB589841:SRH589845 TAX589841:TBD589845 TKT589841:TKZ589845 TUP589841:TUV589845 UEL589841:UER589845 UOH589841:UON589845 UYD589841:UYJ589845 VHZ589841:VIF589845 VRV589841:VSB589845 WBR589841:WBX589845 WLN589841:WLT589845 WVJ589841:WVP589845 B655377:H655381 IX655377:JD655381 ST655377:SZ655381 ACP655377:ACV655381 AML655377:AMR655381 AWH655377:AWN655381 BGD655377:BGJ655381 BPZ655377:BQF655381 BZV655377:CAB655381 CJR655377:CJX655381 CTN655377:CTT655381 DDJ655377:DDP655381 DNF655377:DNL655381 DXB655377:DXH655381 EGX655377:EHD655381 EQT655377:EQZ655381 FAP655377:FAV655381 FKL655377:FKR655381 FUH655377:FUN655381 GED655377:GEJ655381 GNZ655377:GOF655381 GXV655377:GYB655381 HHR655377:HHX655381 HRN655377:HRT655381 IBJ655377:IBP655381 ILF655377:ILL655381 IVB655377:IVH655381 JEX655377:JFD655381 JOT655377:JOZ655381 JYP655377:JYV655381 KIL655377:KIR655381 KSH655377:KSN655381 LCD655377:LCJ655381 LLZ655377:LMF655381 LVV655377:LWB655381 MFR655377:MFX655381 MPN655377:MPT655381 MZJ655377:MZP655381 NJF655377:NJL655381 NTB655377:NTH655381 OCX655377:ODD655381 OMT655377:OMZ655381 OWP655377:OWV655381 PGL655377:PGR655381 PQH655377:PQN655381 QAD655377:QAJ655381 QJZ655377:QKF655381 QTV655377:QUB655381 RDR655377:RDX655381 RNN655377:RNT655381 RXJ655377:RXP655381 SHF655377:SHL655381 SRB655377:SRH655381 TAX655377:TBD655381 TKT655377:TKZ655381 TUP655377:TUV655381 UEL655377:UER655381 UOH655377:UON655381 UYD655377:UYJ655381 VHZ655377:VIF655381 VRV655377:VSB655381 WBR655377:WBX655381 WLN655377:WLT655381 WVJ655377:WVP655381 B720913:H720917 IX720913:JD720917 ST720913:SZ720917 ACP720913:ACV720917 AML720913:AMR720917 AWH720913:AWN720917 BGD720913:BGJ720917 BPZ720913:BQF720917 BZV720913:CAB720917 CJR720913:CJX720917 CTN720913:CTT720917 DDJ720913:DDP720917 DNF720913:DNL720917 DXB720913:DXH720917 EGX720913:EHD720917 EQT720913:EQZ720917 FAP720913:FAV720917 FKL720913:FKR720917 FUH720913:FUN720917 GED720913:GEJ720917 GNZ720913:GOF720917 GXV720913:GYB720917 HHR720913:HHX720917 HRN720913:HRT720917 IBJ720913:IBP720917 ILF720913:ILL720917 IVB720913:IVH720917 JEX720913:JFD720917 JOT720913:JOZ720917 JYP720913:JYV720917 KIL720913:KIR720917 KSH720913:KSN720917 LCD720913:LCJ720917 LLZ720913:LMF720917 LVV720913:LWB720917 MFR720913:MFX720917 MPN720913:MPT720917 MZJ720913:MZP720917 NJF720913:NJL720917 NTB720913:NTH720917 OCX720913:ODD720917 OMT720913:OMZ720917 OWP720913:OWV720917 PGL720913:PGR720917 PQH720913:PQN720917 QAD720913:QAJ720917 QJZ720913:QKF720917 QTV720913:QUB720917 RDR720913:RDX720917 RNN720913:RNT720917 RXJ720913:RXP720917 SHF720913:SHL720917 SRB720913:SRH720917 TAX720913:TBD720917 TKT720913:TKZ720917 TUP720913:TUV720917 UEL720913:UER720917 UOH720913:UON720917 UYD720913:UYJ720917 VHZ720913:VIF720917 VRV720913:VSB720917 WBR720913:WBX720917 WLN720913:WLT720917 WVJ720913:WVP720917 B786449:H786453 IX786449:JD786453 ST786449:SZ786453 ACP786449:ACV786453 AML786449:AMR786453 AWH786449:AWN786453 BGD786449:BGJ786453 BPZ786449:BQF786453 BZV786449:CAB786453 CJR786449:CJX786453 CTN786449:CTT786453 DDJ786449:DDP786453 DNF786449:DNL786453 DXB786449:DXH786453 EGX786449:EHD786453 EQT786449:EQZ786453 FAP786449:FAV786453 FKL786449:FKR786453 FUH786449:FUN786453 GED786449:GEJ786453 GNZ786449:GOF786453 GXV786449:GYB786453 HHR786449:HHX786453 HRN786449:HRT786453 IBJ786449:IBP786453 ILF786449:ILL786453 IVB786449:IVH786453 JEX786449:JFD786453 JOT786449:JOZ786453 JYP786449:JYV786453 KIL786449:KIR786453 KSH786449:KSN786453 LCD786449:LCJ786453 LLZ786449:LMF786453 LVV786449:LWB786453 MFR786449:MFX786453 MPN786449:MPT786453 MZJ786449:MZP786453 NJF786449:NJL786453 NTB786449:NTH786453 OCX786449:ODD786453 OMT786449:OMZ786453 OWP786449:OWV786453 PGL786449:PGR786453 PQH786449:PQN786453 QAD786449:QAJ786453 QJZ786449:QKF786453 QTV786449:QUB786453 RDR786449:RDX786453 RNN786449:RNT786453 RXJ786449:RXP786453 SHF786449:SHL786453 SRB786449:SRH786453 TAX786449:TBD786453 TKT786449:TKZ786453 TUP786449:TUV786453 UEL786449:UER786453 UOH786449:UON786453 UYD786449:UYJ786453 VHZ786449:VIF786453 VRV786449:VSB786453 WBR786449:WBX786453 WLN786449:WLT786453 WVJ786449:WVP786453 B851985:H851989 IX851985:JD851989 ST851985:SZ851989 ACP851985:ACV851989 AML851985:AMR851989 AWH851985:AWN851989 BGD851985:BGJ851989 BPZ851985:BQF851989 BZV851985:CAB851989 CJR851985:CJX851989 CTN851985:CTT851989 DDJ851985:DDP851989 DNF851985:DNL851989 DXB851985:DXH851989 EGX851985:EHD851989 EQT851985:EQZ851989 FAP851985:FAV851989 FKL851985:FKR851989 FUH851985:FUN851989 GED851985:GEJ851989 GNZ851985:GOF851989 GXV851985:GYB851989 HHR851985:HHX851989 HRN851985:HRT851989 IBJ851985:IBP851989 ILF851985:ILL851989 IVB851985:IVH851989 JEX851985:JFD851989 JOT851985:JOZ851989 JYP851985:JYV851989 KIL851985:KIR851989 KSH851985:KSN851989 LCD851985:LCJ851989 LLZ851985:LMF851989 LVV851985:LWB851989 MFR851985:MFX851989 MPN851985:MPT851989 MZJ851985:MZP851989 NJF851985:NJL851989 NTB851985:NTH851989 OCX851985:ODD851989 OMT851985:OMZ851989 OWP851985:OWV851989 PGL851985:PGR851989 PQH851985:PQN851989 QAD851985:QAJ851989 QJZ851985:QKF851989 QTV851985:QUB851989 RDR851985:RDX851989 RNN851985:RNT851989 RXJ851985:RXP851989 SHF851985:SHL851989 SRB851985:SRH851989 TAX851985:TBD851989 TKT851985:TKZ851989 TUP851985:TUV851989 UEL851985:UER851989 UOH851985:UON851989 UYD851985:UYJ851989 VHZ851985:VIF851989 VRV851985:VSB851989 WBR851985:WBX851989 WLN851985:WLT851989 WVJ851985:WVP851989 B917521:H917525 IX917521:JD917525 ST917521:SZ917525 ACP917521:ACV917525 AML917521:AMR917525 AWH917521:AWN917525 BGD917521:BGJ917525 BPZ917521:BQF917525 BZV917521:CAB917525 CJR917521:CJX917525 CTN917521:CTT917525 DDJ917521:DDP917525 DNF917521:DNL917525 DXB917521:DXH917525 EGX917521:EHD917525 EQT917521:EQZ917525 FAP917521:FAV917525 FKL917521:FKR917525 FUH917521:FUN917525 GED917521:GEJ917525 GNZ917521:GOF917525 GXV917521:GYB917525 HHR917521:HHX917525 HRN917521:HRT917525 IBJ917521:IBP917525 ILF917521:ILL917525 IVB917521:IVH917525 JEX917521:JFD917525 JOT917521:JOZ917525 JYP917521:JYV917525 KIL917521:KIR917525 KSH917521:KSN917525 LCD917521:LCJ917525 LLZ917521:LMF917525 LVV917521:LWB917525 MFR917521:MFX917525 MPN917521:MPT917525 MZJ917521:MZP917525 NJF917521:NJL917525 NTB917521:NTH917525 OCX917521:ODD917525 OMT917521:OMZ917525 OWP917521:OWV917525 PGL917521:PGR917525 PQH917521:PQN917525 QAD917521:QAJ917525 QJZ917521:QKF917525 QTV917521:QUB917525 RDR917521:RDX917525 RNN917521:RNT917525 RXJ917521:RXP917525 SHF917521:SHL917525 SRB917521:SRH917525 TAX917521:TBD917525 TKT917521:TKZ917525 TUP917521:TUV917525 UEL917521:UER917525 UOH917521:UON917525 UYD917521:UYJ917525 VHZ917521:VIF917525 VRV917521:VSB917525 WBR917521:WBX917525 WLN917521:WLT917525 WVJ917521:WVP917525 B983057:H983061 IX983057:JD983061 ST983057:SZ983061 ACP983057:ACV983061 AML983057:AMR983061 AWH983057:AWN983061 BGD983057:BGJ983061 BPZ983057:BQF983061 BZV983057:CAB983061 CJR983057:CJX983061 CTN983057:CTT983061 DDJ983057:DDP983061 DNF983057:DNL983061 DXB983057:DXH983061 EGX983057:EHD983061 EQT983057:EQZ983061 FAP983057:FAV983061 FKL983057:FKR983061 FUH983057:FUN983061 GED983057:GEJ983061 GNZ983057:GOF983061 GXV983057:GYB983061 HHR983057:HHX983061 HRN983057:HRT983061 IBJ983057:IBP983061 ILF983057:ILL983061 IVB983057:IVH983061 JEX983057:JFD983061 JOT983057:JOZ983061 JYP983057:JYV983061 KIL983057:KIR983061 KSH983057:KSN983061 LCD983057:LCJ983061 LLZ983057:LMF983061 LVV983057:LWB983061 MFR983057:MFX983061 MPN983057:MPT983061 MZJ983057:MZP983061 NJF983057:NJL983061 NTB983057:NTH983061 OCX983057:ODD983061 OMT983057:OMZ983061 OWP983057:OWV983061 PGL983057:PGR983061 PQH983057:PQN983061 QAD983057:QAJ983061 QJZ983057:QKF983061 QTV983057:QUB983061 RDR983057:RDX983061 RNN983057:RNT983061 RXJ983057:RXP983061 SHF983057:SHL983061 SRB983057:SRH983061 TAX983057:TBD983061 TKT983057:TKZ983061 TUP983057:TUV983061 UEL983057:UER983061 UOH983057:UON983061 UYD983057:UYJ983061 VHZ983057:VIF983061 VRV983057:VSB983061 WBR983057:WBX983061 WLN983057:WLT983061 WVJ983057:WVP983061">
      <formula1>ImpactIndInCmp</formula1>
    </dataValidation>
    <dataValidation type="list" allowBlank="1" showInputMessage="1" showErrorMessage="1" sqref="J65:J84 JF65:JF84 TB65:TB84 ACX65:ACX84 AMT65:AMT84 AWP65:AWP84 BGL65:BGL84 BQH65:BQH84 CAD65:CAD84 CJZ65:CJZ84 CTV65:CTV84 DDR65:DDR84 DNN65:DNN84 DXJ65:DXJ84 EHF65:EHF84 ERB65:ERB84 FAX65:FAX84 FKT65:FKT84 FUP65:FUP84 GEL65:GEL84 GOH65:GOH84 GYD65:GYD84 HHZ65:HHZ84 HRV65:HRV84 IBR65:IBR84 ILN65:ILN84 IVJ65:IVJ84 JFF65:JFF84 JPB65:JPB84 JYX65:JYX84 KIT65:KIT84 KSP65:KSP84 LCL65:LCL84 LMH65:LMH84 LWD65:LWD84 MFZ65:MFZ84 MPV65:MPV84 MZR65:MZR84 NJN65:NJN84 NTJ65:NTJ84 ODF65:ODF84 ONB65:ONB84 OWX65:OWX84 PGT65:PGT84 PQP65:PQP84 QAL65:QAL84 QKH65:QKH84 QUD65:QUD84 RDZ65:RDZ84 RNV65:RNV84 RXR65:RXR84 SHN65:SHN84 SRJ65:SRJ84 TBF65:TBF84 TLB65:TLB84 TUX65:TUX84 UET65:UET84 UOP65:UOP84 UYL65:UYL84 VIH65:VIH84 VSD65:VSD84 WBZ65:WBZ84 WLV65:WLV84 WVR65:WVR84 J65601:J65620 JF65601:JF65620 TB65601:TB65620 ACX65601:ACX65620 AMT65601:AMT65620 AWP65601:AWP65620 BGL65601:BGL65620 BQH65601:BQH65620 CAD65601:CAD65620 CJZ65601:CJZ65620 CTV65601:CTV65620 DDR65601:DDR65620 DNN65601:DNN65620 DXJ65601:DXJ65620 EHF65601:EHF65620 ERB65601:ERB65620 FAX65601:FAX65620 FKT65601:FKT65620 FUP65601:FUP65620 GEL65601:GEL65620 GOH65601:GOH65620 GYD65601:GYD65620 HHZ65601:HHZ65620 HRV65601:HRV65620 IBR65601:IBR65620 ILN65601:ILN65620 IVJ65601:IVJ65620 JFF65601:JFF65620 JPB65601:JPB65620 JYX65601:JYX65620 KIT65601:KIT65620 KSP65601:KSP65620 LCL65601:LCL65620 LMH65601:LMH65620 LWD65601:LWD65620 MFZ65601:MFZ65620 MPV65601:MPV65620 MZR65601:MZR65620 NJN65601:NJN65620 NTJ65601:NTJ65620 ODF65601:ODF65620 ONB65601:ONB65620 OWX65601:OWX65620 PGT65601:PGT65620 PQP65601:PQP65620 QAL65601:QAL65620 QKH65601:QKH65620 QUD65601:QUD65620 RDZ65601:RDZ65620 RNV65601:RNV65620 RXR65601:RXR65620 SHN65601:SHN65620 SRJ65601:SRJ65620 TBF65601:TBF65620 TLB65601:TLB65620 TUX65601:TUX65620 UET65601:UET65620 UOP65601:UOP65620 UYL65601:UYL65620 VIH65601:VIH65620 VSD65601:VSD65620 WBZ65601:WBZ65620 WLV65601:WLV65620 WVR65601:WVR65620 J131137:J131156 JF131137:JF131156 TB131137:TB131156 ACX131137:ACX131156 AMT131137:AMT131156 AWP131137:AWP131156 BGL131137:BGL131156 BQH131137:BQH131156 CAD131137:CAD131156 CJZ131137:CJZ131156 CTV131137:CTV131156 DDR131137:DDR131156 DNN131137:DNN131156 DXJ131137:DXJ131156 EHF131137:EHF131156 ERB131137:ERB131156 FAX131137:FAX131156 FKT131137:FKT131156 FUP131137:FUP131156 GEL131137:GEL131156 GOH131137:GOH131156 GYD131137:GYD131156 HHZ131137:HHZ131156 HRV131137:HRV131156 IBR131137:IBR131156 ILN131137:ILN131156 IVJ131137:IVJ131156 JFF131137:JFF131156 JPB131137:JPB131156 JYX131137:JYX131156 KIT131137:KIT131156 KSP131137:KSP131156 LCL131137:LCL131156 LMH131137:LMH131156 LWD131137:LWD131156 MFZ131137:MFZ131156 MPV131137:MPV131156 MZR131137:MZR131156 NJN131137:NJN131156 NTJ131137:NTJ131156 ODF131137:ODF131156 ONB131137:ONB131156 OWX131137:OWX131156 PGT131137:PGT131156 PQP131137:PQP131156 QAL131137:QAL131156 QKH131137:QKH131156 QUD131137:QUD131156 RDZ131137:RDZ131156 RNV131137:RNV131156 RXR131137:RXR131156 SHN131137:SHN131156 SRJ131137:SRJ131156 TBF131137:TBF131156 TLB131137:TLB131156 TUX131137:TUX131156 UET131137:UET131156 UOP131137:UOP131156 UYL131137:UYL131156 VIH131137:VIH131156 VSD131137:VSD131156 WBZ131137:WBZ131156 WLV131137:WLV131156 WVR131137:WVR131156 J196673:J196692 JF196673:JF196692 TB196673:TB196692 ACX196673:ACX196692 AMT196673:AMT196692 AWP196673:AWP196692 BGL196673:BGL196692 BQH196673:BQH196692 CAD196673:CAD196692 CJZ196673:CJZ196692 CTV196673:CTV196692 DDR196673:DDR196692 DNN196673:DNN196692 DXJ196673:DXJ196692 EHF196673:EHF196692 ERB196673:ERB196692 FAX196673:FAX196692 FKT196673:FKT196692 FUP196673:FUP196692 GEL196673:GEL196692 GOH196673:GOH196692 GYD196673:GYD196692 HHZ196673:HHZ196692 HRV196673:HRV196692 IBR196673:IBR196692 ILN196673:ILN196692 IVJ196673:IVJ196692 JFF196673:JFF196692 JPB196673:JPB196692 JYX196673:JYX196692 KIT196673:KIT196692 KSP196673:KSP196692 LCL196673:LCL196692 LMH196673:LMH196692 LWD196673:LWD196692 MFZ196673:MFZ196692 MPV196673:MPV196692 MZR196673:MZR196692 NJN196673:NJN196692 NTJ196673:NTJ196692 ODF196673:ODF196692 ONB196673:ONB196692 OWX196673:OWX196692 PGT196673:PGT196692 PQP196673:PQP196692 QAL196673:QAL196692 QKH196673:QKH196692 QUD196673:QUD196692 RDZ196673:RDZ196692 RNV196673:RNV196692 RXR196673:RXR196692 SHN196673:SHN196692 SRJ196673:SRJ196692 TBF196673:TBF196692 TLB196673:TLB196692 TUX196673:TUX196692 UET196673:UET196692 UOP196673:UOP196692 UYL196673:UYL196692 VIH196673:VIH196692 VSD196673:VSD196692 WBZ196673:WBZ196692 WLV196673:WLV196692 WVR196673:WVR196692 J262209:J262228 JF262209:JF262228 TB262209:TB262228 ACX262209:ACX262228 AMT262209:AMT262228 AWP262209:AWP262228 BGL262209:BGL262228 BQH262209:BQH262228 CAD262209:CAD262228 CJZ262209:CJZ262228 CTV262209:CTV262228 DDR262209:DDR262228 DNN262209:DNN262228 DXJ262209:DXJ262228 EHF262209:EHF262228 ERB262209:ERB262228 FAX262209:FAX262228 FKT262209:FKT262228 FUP262209:FUP262228 GEL262209:GEL262228 GOH262209:GOH262228 GYD262209:GYD262228 HHZ262209:HHZ262228 HRV262209:HRV262228 IBR262209:IBR262228 ILN262209:ILN262228 IVJ262209:IVJ262228 JFF262209:JFF262228 JPB262209:JPB262228 JYX262209:JYX262228 KIT262209:KIT262228 KSP262209:KSP262228 LCL262209:LCL262228 LMH262209:LMH262228 LWD262209:LWD262228 MFZ262209:MFZ262228 MPV262209:MPV262228 MZR262209:MZR262228 NJN262209:NJN262228 NTJ262209:NTJ262228 ODF262209:ODF262228 ONB262209:ONB262228 OWX262209:OWX262228 PGT262209:PGT262228 PQP262209:PQP262228 QAL262209:QAL262228 QKH262209:QKH262228 QUD262209:QUD262228 RDZ262209:RDZ262228 RNV262209:RNV262228 RXR262209:RXR262228 SHN262209:SHN262228 SRJ262209:SRJ262228 TBF262209:TBF262228 TLB262209:TLB262228 TUX262209:TUX262228 UET262209:UET262228 UOP262209:UOP262228 UYL262209:UYL262228 VIH262209:VIH262228 VSD262209:VSD262228 WBZ262209:WBZ262228 WLV262209:WLV262228 WVR262209:WVR262228 J327745:J327764 JF327745:JF327764 TB327745:TB327764 ACX327745:ACX327764 AMT327745:AMT327764 AWP327745:AWP327764 BGL327745:BGL327764 BQH327745:BQH327764 CAD327745:CAD327764 CJZ327745:CJZ327764 CTV327745:CTV327764 DDR327745:DDR327764 DNN327745:DNN327764 DXJ327745:DXJ327764 EHF327745:EHF327764 ERB327745:ERB327764 FAX327745:FAX327764 FKT327745:FKT327764 FUP327745:FUP327764 GEL327745:GEL327764 GOH327745:GOH327764 GYD327745:GYD327764 HHZ327745:HHZ327764 HRV327745:HRV327764 IBR327745:IBR327764 ILN327745:ILN327764 IVJ327745:IVJ327764 JFF327745:JFF327764 JPB327745:JPB327764 JYX327745:JYX327764 KIT327745:KIT327764 KSP327745:KSP327764 LCL327745:LCL327764 LMH327745:LMH327764 LWD327745:LWD327764 MFZ327745:MFZ327764 MPV327745:MPV327764 MZR327745:MZR327764 NJN327745:NJN327764 NTJ327745:NTJ327764 ODF327745:ODF327764 ONB327745:ONB327764 OWX327745:OWX327764 PGT327745:PGT327764 PQP327745:PQP327764 QAL327745:QAL327764 QKH327745:QKH327764 QUD327745:QUD327764 RDZ327745:RDZ327764 RNV327745:RNV327764 RXR327745:RXR327764 SHN327745:SHN327764 SRJ327745:SRJ327764 TBF327745:TBF327764 TLB327745:TLB327764 TUX327745:TUX327764 UET327745:UET327764 UOP327745:UOP327764 UYL327745:UYL327764 VIH327745:VIH327764 VSD327745:VSD327764 WBZ327745:WBZ327764 WLV327745:WLV327764 WVR327745:WVR327764 J393281:J393300 JF393281:JF393300 TB393281:TB393300 ACX393281:ACX393300 AMT393281:AMT393300 AWP393281:AWP393300 BGL393281:BGL393300 BQH393281:BQH393300 CAD393281:CAD393300 CJZ393281:CJZ393300 CTV393281:CTV393300 DDR393281:DDR393300 DNN393281:DNN393300 DXJ393281:DXJ393300 EHF393281:EHF393300 ERB393281:ERB393300 FAX393281:FAX393300 FKT393281:FKT393300 FUP393281:FUP393300 GEL393281:GEL393300 GOH393281:GOH393300 GYD393281:GYD393300 HHZ393281:HHZ393300 HRV393281:HRV393300 IBR393281:IBR393300 ILN393281:ILN393300 IVJ393281:IVJ393300 JFF393281:JFF393300 JPB393281:JPB393300 JYX393281:JYX393300 KIT393281:KIT393300 KSP393281:KSP393300 LCL393281:LCL393300 LMH393281:LMH393300 LWD393281:LWD393300 MFZ393281:MFZ393300 MPV393281:MPV393300 MZR393281:MZR393300 NJN393281:NJN393300 NTJ393281:NTJ393300 ODF393281:ODF393300 ONB393281:ONB393300 OWX393281:OWX393300 PGT393281:PGT393300 PQP393281:PQP393300 QAL393281:QAL393300 QKH393281:QKH393300 QUD393281:QUD393300 RDZ393281:RDZ393300 RNV393281:RNV393300 RXR393281:RXR393300 SHN393281:SHN393300 SRJ393281:SRJ393300 TBF393281:TBF393300 TLB393281:TLB393300 TUX393281:TUX393300 UET393281:UET393300 UOP393281:UOP393300 UYL393281:UYL393300 VIH393281:VIH393300 VSD393281:VSD393300 WBZ393281:WBZ393300 WLV393281:WLV393300 WVR393281:WVR393300 J458817:J458836 JF458817:JF458836 TB458817:TB458836 ACX458817:ACX458836 AMT458817:AMT458836 AWP458817:AWP458836 BGL458817:BGL458836 BQH458817:BQH458836 CAD458817:CAD458836 CJZ458817:CJZ458836 CTV458817:CTV458836 DDR458817:DDR458836 DNN458817:DNN458836 DXJ458817:DXJ458836 EHF458817:EHF458836 ERB458817:ERB458836 FAX458817:FAX458836 FKT458817:FKT458836 FUP458817:FUP458836 GEL458817:GEL458836 GOH458817:GOH458836 GYD458817:GYD458836 HHZ458817:HHZ458836 HRV458817:HRV458836 IBR458817:IBR458836 ILN458817:ILN458836 IVJ458817:IVJ458836 JFF458817:JFF458836 JPB458817:JPB458836 JYX458817:JYX458836 KIT458817:KIT458836 KSP458817:KSP458836 LCL458817:LCL458836 LMH458817:LMH458836 LWD458817:LWD458836 MFZ458817:MFZ458836 MPV458817:MPV458836 MZR458817:MZR458836 NJN458817:NJN458836 NTJ458817:NTJ458836 ODF458817:ODF458836 ONB458817:ONB458836 OWX458817:OWX458836 PGT458817:PGT458836 PQP458817:PQP458836 QAL458817:QAL458836 QKH458817:QKH458836 QUD458817:QUD458836 RDZ458817:RDZ458836 RNV458817:RNV458836 RXR458817:RXR458836 SHN458817:SHN458836 SRJ458817:SRJ458836 TBF458817:TBF458836 TLB458817:TLB458836 TUX458817:TUX458836 UET458817:UET458836 UOP458817:UOP458836 UYL458817:UYL458836 VIH458817:VIH458836 VSD458817:VSD458836 WBZ458817:WBZ458836 WLV458817:WLV458836 WVR458817:WVR458836 J524353:J524372 JF524353:JF524372 TB524353:TB524372 ACX524353:ACX524372 AMT524353:AMT524372 AWP524353:AWP524372 BGL524353:BGL524372 BQH524353:BQH524372 CAD524353:CAD524372 CJZ524353:CJZ524372 CTV524353:CTV524372 DDR524353:DDR524372 DNN524353:DNN524372 DXJ524353:DXJ524372 EHF524353:EHF524372 ERB524353:ERB524372 FAX524353:FAX524372 FKT524353:FKT524372 FUP524353:FUP524372 GEL524353:GEL524372 GOH524353:GOH524372 GYD524353:GYD524372 HHZ524353:HHZ524372 HRV524353:HRV524372 IBR524353:IBR524372 ILN524353:ILN524372 IVJ524353:IVJ524372 JFF524353:JFF524372 JPB524353:JPB524372 JYX524353:JYX524372 KIT524353:KIT524372 KSP524353:KSP524372 LCL524353:LCL524372 LMH524353:LMH524372 LWD524353:LWD524372 MFZ524353:MFZ524372 MPV524353:MPV524372 MZR524353:MZR524372 NJN524353:NJN524372 NTJ524353:NTJ524372 ODF524353:ODF524372 ONB524353:ONB524372 OWX524353:OWX524372 PGT524353:PGT524372 PQP524353:PQP524372 QAL524353:QAL524372 QKH524353:QKH524372 QUD524353:QUD524372 RDZ524353:RDZ524372 RNV524353:RNV524372 RXR524353:RXR524372 SHN524353:SHN524372 SRJ524353:SRJ524372 TBF524353:TBF524372 TLB524353:TLB524372 TUX524353:TUX524372 UET524353:UET524372 UOP524353:UOP524372 UYL524353:UYL524372 VIH524353:VIH524372 VSD524353:VSD524372 WBZ524353:WBZ524372 WLV524353:WLV524372 WVR524353:WVR524372 J589889:J589908 JF589889:JF589908 TB589889:TB589908 ACX589889:ACX589908 AMT589889:AMT589908 AWP589889:AWP589908 BGL589889:BGL589908 BQH589889:BQH589908 CAD589889:CAD589908 CJZ589889:CJZ589908 CTV589889:CTV589908 DDR589889:DDR589908 DNN589889:DNN589908 DXJ589889:DXJ589908 EHF589889:EHF589908 ERB589889:ERB589908 FAX589889:FAX589908 FKT589889:FKT589908 FUP589889:FUP589908 GEL589889:GEL589908 GOH589889:GOH589908 GYD589889:GYD589908 HHZ589889:HHZ589908 HRV589889:HRV589908 IBR589889:IBR589908 ILN589889:ILN589908 IVJ589889:IVJ589908 JFF589889:JFF589908 JPB589889:JPB589908 JYX589889:JYX589908 KIT589889:KIT589908 KSP589889:KSP589908 LCL589889:LCL589908 LMH589889:LMH589908 LWD589889:LWD589908 MFZ589889:MFZ589908 MPV589889:MPV589908 MZR589889:MZR589908 NJN589889:NJN589908 NTJ589889:NTJ589908 ODF589889:ODF589908 ONB589889:ONB589908 OWX589889:OWX589908 PGT589889:PGT589908 PQP589889:PQP589908 QAL589889:QAL589908 QKH589889:QKH589908 QUD589889:QUD589908 RDZ589889:RDZ589908 RNV589889:RNV589908 RXR589889:RXR589908 SHN589889:SHN589908 SRJ589889:SRJ589908 TBF589889:TBF589908 TLB589889:TLB589908 TUX589889:TUX589908 UET589889:UET589908 UOP589889:UOP589908 UYL589889:UYL589908 VIH589889:VIH589908 VSD589889:VSD589908 WBZ589889:WBZ589908 WLV589889:WLV589908 WVR589889:WVR589908 J655425:J655444 JF655425:JF655444 TB655425:TB655444 ACX655425:ACX655444 AMT655425:AMT655444 AWP655425:AWP655444 BGL655425:BGL655444 BQH655425:BQH655444 CAD655425:CAD655444 CJZ655425:CJZ655444 CTV655425:CTV655444 DDR655425:DDR655444 DNN655425:DNN655444 DXJ655425:DXJ655444 EHF655425:EHF655444 ERB655425:ERB655444 FAX655425:FAX655444 FKT655425:FKT655444 FUP655425:FUP655444 GEL655425:GEL655444 GOH655425:GOH655444 GYD655425:GYD655444 HHZ655425:HHZ655444 HRV655425:HRV655444 IBR655425:IBR655444 ILN655425:ILN655444 IVJ655425:IVJ655444 JFF655425:JFF655444 JPB655425:JPB655444 JYX655425:JYX655444 KIT655425:KIT655444 KSP655425:KSP655444 LCL655425:LCL655444 LMH655425:LMH655444 LWD655425:LWD655444 MFZ655425:MFZ655444 MPV655425:MPV655444 MZR655425:MZR655444 NJN655425:NJN655444 NTJ655425:NTJ655444 ODF655425:ODF655444 ONB655425:ONB655444 OWX655425:OWX655444 PGT655425:PGT655444 PQP655425:PQP655444 QAL655425:QAL655444 QKH655425:QKH655444 QUD655425:QUD655444 RDZ655425:RDZ655444 RNV655425:RNV655444 RXR655425:RXR655444 SHN655425:SHN655444 SRJ655425:SRJ655444 TBF655425:TBF655444 TLB655425:TLB655444 TUX655425:TUX655444 UET655425:UET655444 UOP655425:UOP655444 UYL655425:UYL655444 VIH655425:VIH655444 VSD655425:VSD655444 WBZ655425:WBZ655444 WLV655425:WLV655444 WVR655425:WVR655444 J720961:J720980 JF720961:JF720980 TB720961:TB720980 ACX720961:ACX720980 AMT720961:AMT720980 AWP720961:AWP720980 BGL720961:BGL720980 BQH720961:BQH720980 CAD720961:CAD720980 CJZ720961:CJZ720980 CTV720961:CTV720980 DDR720961:DDR720980 DNN720961:DNN720980 DXJ720961:DXJ720980 EHF720961:EHF720980 ERB720961:ERB720980 FAX720961:FAX720980 FKT720961:FKT720980 FUP720961:FUP720980 GEL720961:GEL720980 GOH720961:GOH720980 GYD720961:GYD720980 HHZ720961:HHZ720980 HRV720961:HRV720980 IBR720961:IBR720980 ILN720961:ILN720980 IVJ720961:IVJ720980 JFF720961:JFF720980 JPB720961:JPB720980 JYX720961:JYX720980 KIT720961:KIT720980 KSP720961:KSP720980 LCL720961:LCL720980 LMH720961:LMH720980 LWD720961:LWD720980 MFZ720961:MFZ720980 MPV720961:MPV720980 MZR720961:MZR720980 NJN720961:NJN720980 NTJ720961:NTJ720980 ODF720961:ODF720980 ONB720961:ONB720980 OWX720961:OWX720980 PGT720961:PGT720980 PQP720961:PQP720980 QAL720961:QAL720980 QKH720961:QKH720980 QUD720961:QUD720980 RDZ720961:RDZ720980 RNV720961:RNV720980 RXR720961:RXR720980 SHN720961:SHN720980 SRJ720961:SRJ720980 TBF720961:TBF720980 TLB720961:TLB720980 TUX720961:TUX720980 UET720961:UET720980 UOP720961:UOP720980 UYL720961:UYL720980 VIH720961:VIH720980 VSD720961:VSD720980 WBZ720961:WBZ720980 WLV720961:WLV720980 WVR720961:WVR720980 J786497:J786516 JF786497:JF786516 TB786497:TB786516 ACX786497:ACX786516 AMT786497:AMT786516 AWP786497:AWP786516 BGL786497:BGL786516 BQH786497:BQH786516 CAD786497:CAD786516 CJZ786497:CJZ786516 CTV786497:CTV786516 DDR786497:DDR786516 DNN786497:DNN786516 DXJ786497:DXJ786516 EHF786497:EHF786516 ERB786497:ERB786516 FAX786497:FAX786516 FKT786497:FKT786516 FUP786497:FUP786516 GEL786497:GEL786516 GOH786497:GOH786516 GYD786497:GYD786516 HHZ786497:HHZ786516 HRV786497:HRV786516 IBR786497:IBR786516 ILN786497:ILN786516 IVJ786497:IVJ786516 JFF786497:JFF786516 JPB786497:JPB786516 JYX786497:JYX786516 KIT786497:KIT786516 KSP786497:KSP786516 LCL786497:LCL786516 LMH786497:LMH786516 LWD786497:LWD786516 MFZ786497:MFZ786516 MPV786497:MPV786516 MZR786497:MZR786516 NJN786497:NJN786516 NTJ786497:NTJ786516 ODF786497:ODF786516 ONB786497:ONB786516 OWX786497:OWX786516 PGT786497:PGT786516 PQP786497:PQP786516 QAL786497:QAL786516 QKH786497:QKH786516 QUD786497:QUD786516 RDZ786497:RDZ786516 RNV786497:RNV786516 RXR786497:RXR786516 SHN786497:SHN786516 SRJ786497:SRJ786516 TBF786497:TBF786516 TLB786497:TLB786516 TUX786497:TUX786516 UET786497:UET786516 UOP786497:UOP786516 UYL786497:UYL786516 VIH786497:VIH786516 VSD786497:VSD786516 WBZ786497:WBZ786516 WLV786497:WLV786516 WVR786497:WVR786516 J852033:J852052 JF852033:JF852052 TB852033:TB852052 ACX852033:ACX852052 AMT852033:AMT852052 AWP852033:AWP852052 BGL852033:BGL852052 BQH852033:BQH852052 CAD852033:CAD852052 CJZ852033:CJZ852052 CTV852033:CTV852052 DDR852033:DDR852052 DNN852033:DNN852052 DXJ852033:DXJ852052 EHF852033:EHF852052 ERB852033:ERB852052 FAX852033:FAX852052 FKT852033:FKT852052 FUP852033:FUP852052 GEL852033:GEL852052 GOH852033:GOH852052 GYD852033:GYD852052 HHZ852033:HHZ852052 HRV852033:HRV852052 IBR852033:IBR852052 ILN852033:ILN852052 IVJ852033:IVJ852052 JFF852033:JFF852052 JPB852033:JPB852052 JYX852033:JYX852052 KIT852033:KIT852052 KSP852033:KSP852052 LCL852033:LCL852052 LMH852033:LMH852052 LWD852033:LWD852052 MFZ852033:MFZ852052 MPV852033:MPV852052 MZR852033:MZR852052 NJN852033:NJN852052 NTJ852033:NTJ852052 ODF852033:ODF852052 ONB852033:ONB852052 OWX852033:OWX852052 PGT852033:PGT852052 PQP852033:PQP852052 QAL852033:QAL852052 QKH852033:QKH852052 QUD852033:QUD852052 RDZ852033:RDZ852052 RNV852033:RNV852052 RXR852033:RXR852052 SHN852033:SHN852052 SRJ852033:SRJ852052 TBF852033:TBF852052 TLB852033:TLB852052 TUX852033:TUX852052 UET852033:UET852052 UOP852033:UOP852052 UYL852033:UYL852052 VIH852033:VIH852052 VSD852033:VSD852052 WBZ852033:WBZ852052 WLV852033:WLV852052 WVR852033:WVR852052 J917569:J917588 JF917569:JF917588 TB917569:TB917588 ACX917569:ACX917588 AMT917569:AMT917588 AWP917569:AWP917588 BGL917569:BGL917588 BQH917569:BQH917588 CAD917569:CAD917588 CJZ917569:CJZ917588 CTV917569:CTV917588 DDR917569:DDR917588 DNN917569:DNN917588 DXJ917569:DXJ917588 EHF917569:EHF917588 ERB917569:ERB917588 FAX917569:FAX917588 FKT917569:FKT917588 FUP917569:FUP917588 GEL917569:GEL917588 GOH917569:GOH917588 GYD917569:GYD917588 HHZ917569:HHZ917588 HRV917569:HRV917588 IBR917569:IBR917588 ILN917569:ILN917588 IVJ917569:IVJ917588 JFF917569:JFF917588 JPB917569:JPB917588 JYX917569:JYX917588 KIT917569:KIT917588 KSP917569:KSP917588 LCL917569:LCL917588 LMH917569:LMH917588 LWD917569:LWD917588 MFZ917569:MFZ917588 MPV917569:MPV917588 MZR917569:MZR917588 NJN917569:NJN917588 NTJ917569:NTJ917588 ODF917569:ODF917588 ONB917569:ONB917588 OWX917569:OWX917588 PGT917569:PGT917588 PQP917569:PQP917588 QAL917569:QAL917588 QKH917569:QKH917588 QUD917569:QUD917588 RDZ917569:RDZ917588 RNV917569:RNV917588 RXR917569:RXR917588 SHN917569:SHN917588 SRJ917569:SRJ917588 TBF917569:TBF917588 TLB917569:TLB917588 TUX917569:TUX917588 UET917569:UET917588 UOP917569:UOP917588 UYL917569:UYL917588 VIH917569:VIH917588 VSD917569:VSD917588 WBZ917569:WBZ917588 WLV917569:WLV917588 WVR917569:WVR917588 J983105:J983124 JF983105:JF983124 TB983105:TB983124 ACX983105:ACX983124 AMT983105:AMT983124 AWP983105:AWP983124 BGL983105:BGL983124 BQH983105:BQH983124 CAD983105:CAD983124 CJZ983105:CJZ983124 CTV983105:CTV983124 DDR983105:DDR983124 DNN983105:DNN983124 DXJ983105:DXJ983124 EHF983105:EHF983124 ERB983105:ERB983124 FAX983105:FAX983124 FKT983105:FKT983124 FUP983105:FUP983124 GEL983105:GEL983124 GOH983105:GOH983124 GYD983105:GYD983124 HHZ983105:HHZ983124 HRV983105:HRV983124 IBR983105:IBR983124 ILN983105:ILN983124 IVJ983105:IVJ983124 JFF983105:JFF983124 JPB983105:JPB983124 JYX983105:JYX983124 KIT983105:KIT983124 KSP983105:KSP983124 LCL983105:LCL983124 LMH983105:LMH983124 LWD983105:LWD983124 MFZ983105:MFZ983124 MPV983105:MPV983124 MZR983105:MZR983124 NJN983105:NJN983124 NTJ983105:NTJ983124 ODF983105:ODF983124 ONB983105:ONB983124 OWX983105:OWX983124 PGT983105:PGT983124 PQP983105:PQP983124 QAL983105:QAL983124 QKH983105:QKH983124 QUD983105:QUD983124 RDZ983105:RDZ983124 RNV983105:RNV983124 RXR983105:RXR983124 SHN983105:SHN983124 SRJ983105:SRJ983124 TBF983105:TBF983124 TLB983105:TLB983124 TUX983105:TUX983124 UET983105:UET983124 UOP983105:UOP983124 UYL983105:UYL983124 VIH983105:VIH983124 VSD983105:VSD983124 WBZ983105:WBZ983124 WLV983105:WLV983124 WVR983105:WVR983124">
      <formula1>$S$3:$S$6</formula1>
    </dataValidation>
    <dataValidation type="list" allowBlank="1" showInputMessage="1" sqref="D49:D60 IZ49:IZ60 SV49:SV60 ACR49:ACR60 AMN49:AMN60 AWJ49:AWJ60 BGF49:BGF60 BQB49:BQB60 BZX49:BZX60 CJT49:CJT60 CTP49:CTP60 DDL49:DDL60 DNH49:DNH60 DXD49:DXD60 EGZ49:EGZ60 EQV49:EQV60 FAR49:FAR60 FKN49:FKN60 FUJ49:FUJ60 GEF49:GEF60 GOB49:GOB60 GXX49:GXX60 HHT49:HHT60 HRP49:HRP60 IBL49:IBL60 ILH49:ILH60 IVD49:IVD60 JEZ49:JEZ60 JOV49:JOV60 JYR49:JYR60 KIN49:KIN60 KSJ49:KSJ60 LCF49:LCF60 LMB49:LMB60 LVX49:LVX60 MFT49:MFT60 MPP49:MPP60 MZL49:MZL60 NJH49:NJH60 NTD49:NTD60 OCZ49:OCZ60 OMV49:OMV60 OWR49:OWR60 PGN49:PGN60 PQJ49:PQJ60 QAF49:QAF60 QKB49:QKB60 QTX49:QTX60 RDT49:RDT60 RNP49:RNP60 RXL49:RXL60 SHH49:SHH60 SRD49:SRD60 TAZ49:TAZ60 TKV49:TKV60 TUR49:TUR60 UEN49:UEN60 UOJ49:UOJ60 UYF49:UYF60 VIB49:VIB60 VRX49:VRX60 WBT49:WBT60 WLP49:WLP60 WVL49:WVL60 D65585:D65596 IZ65585:IZ65596 SV65585:SV65596 ACR65585:ACR65596 AMN65585:AMN65596 AWJ65585:AWJ65596 BGF65585:BGF65596 BQB65585:BQB65596 BZX65585:BZX65596 CJT65585:CJT65596 CTP65585:CTP65596 DDL65585:DDL65596 DNH65585:DNH65596 DXD65585:DXD65596 EGZ65585:EGZ65596 EQV65585:EQV65596 FAR65585:FAR65596 FKN65585:FKN65596 FUJ65585:FUJ65596 GEF65585:GEF65596 GOB65585:GOB65596 GXX65585:GXX65596 HHT65585:HHT65596 HRP65585:HRP65596 IBL65585:IBL65596 ILH65585:ILH65596 IVD65585:IVD65596 JEZ65585:JEZ65596 JOV65585:JOV65596 JYR65585:JYR65596 KIN65585:KIN65596 KSJ65585:KSJ65596 LCF65585:LCF65596 LMB65585:LMB65596 LVX65585:LVX65596 MFT65585:MFT65596 MPP65585:MPP65596 MZL65585:MZL65596 NJH65585:NJH65596 NTD65585:NTD65596 OCZ65585:OCZ65596 OMV65585:OMV65596 OWR65585:OWR65596 PGN65585:PGN65596 PQJ65585:PQJ65596 QAF65585:QAF65596 QKB65585:QKB65596 QTX65585:QTX65596 RDT65585:RDT65596 RNP65585:RNP65596 RXL65585:RXL65596 SHH65585:SHH65596 SRD65585:SRD65596 TAZ65585:TAZ65596 TKV65585:TKV65596 TUR65585:TUR65596 UEN65585:UEN65596 UOJ65585:UOJ65596 UYF65585:UYF65596 VIB65585:VIB65596 VRX65585:VRX65596 WBT65585:WBT65596 WLP65585:WLP65596 WVL65585:WVL65596 D131121:D131132 IZ131121:IZ131132 SV131121:SV131132 ACR131121:ACR131132 AMN131121:AMN131132 AWJ131121:AWJ131132 BGF131121:BGF131132 BQB131121:BQB131132 BZX131121:BZX131132 CJT131121:CJT131132 CTP131121:CTP131132 DDL131121:DDL131132 DNH131121:DNH131132 DXD131121:DXD131132 EGZ131121:EGZ131132 EQV131121:EQV131132 FAR131121:FAR131132 FKN131121:FKN131132 FUJ131121:FUJ131132 GEF131121:GEF131132 GOB131121:GOB131132 GXX131121:GXX131132 HHT131121:HHT131132 HRP131121:HRP131132 IBL131121:IBL131132 ILH131121:ILH131132 IVD131121:IVD131132 JEZ131121:JEZ131132 JOV131121:JOV131132 JYR131121:JYR131132 KIN131121:KIN131132 KSJ131121:KSJ131132 LCF131121:LCF131132 LMB131121:LMB131132 LVX131121:LVX131132 MFT131121:MFT131132 MPP131121:MPP131132 MZL131121:MZL131132 NJH131121:NJH131132 NTD131121:NTD131132 OCZ131121:OCZ131132 OMV131121:OMV131132 OWR131121:OWR131132 PGN131121:PGN131132 PQJ131121:PQJ131132 QAF131121:QAF131132 QKB131121:QKB131132 QTX131121:QTX131132 RDT131121:RDT131132 RNP131121:RNP131132 RXL131121:RXL131132 SHH131121:SHH131132 SRD131121:SRD131132 TAZ131121:TAZ131132 TKV131121:TKV131132 TUR131121:TUR131132 UEN131121:UEN131132 UOJ131121:UOJ131132 UYF131121:UYF131132 VIB131121:VIB131132 VRX131121:VRX131132 WBT131121:WBT131132 WLP131121:WLP131132 WVL131121:WVL131132 D196657:D196668 IZ196657:IZ196668 SV196657:SV196668 ACR196657:ACR196668 AMN196657:AMN196668 AWJ196657:AWJ196668 BGF196657:BGF196668 BQB196657:BQB196668 BZX196657:BZX196668 CJT196657:CJT196668 CTP196657:CTP196668 DDL196657:DDL196668 DNH196657:DNH196668 DXD196657:DXD196668 EGZ196657:EGZ196668 EQV196657:EQV196668 FAR196657:FAR196668 FKN196657:FKN196668 FUJ196657:FUJ196668 GEF196657:GEF196668 GOB196657:GOB196668 GXX196657:GXX196668 HHT196657:HHT196668 HRP196657:HRP196668 IBL196657:IBL196668 ILH196657:ILH196668 IVD196657:IVD196668 JEZ196657:JEZ196668 JOV196657:JOV196668 JYR196657:JYR196668 KIN196657:KIN196668 KSJ196657:KSJ196668 LCF196657:LCF196668 LMB196657:LMB196668 LVX196657:LVX196668 MFT196657:MFT196668 MPP196657:MPP196668 MZL196657:MZL196668 NJH196657:NJH196668 NTD196657:NTD196668 OCZ196657:OCZ196668 OMV196657:OMV196668 OWR196657:OWR196668 PGN196657:PGN196668 PQJ196657:PQJ196668 QAF196657:QAF196668 QKB196657:QKB196668 QTX196657:QTX196668 RDT196657:RDT196668 RNP196657:RNP196668 RXL196657:RXL196668 SHH196657:SHH196668 SRD196657:SRD196668 TAZ196657:TAZ196668 TKV196657:TKV196668 TUR196657:TUR196668 UEN196657:UEN196668 UOJ196657:UOJ196668 UYF196657:UYF196668 VIB196657:VIB196668 VRX196657:VRX196668 WBT196657:WBT196668 WLP196657:WLP196668 WVL196657:WVL196668 D262193:D262204 IZ262193:IZ262204 SV262193:SV262204 ACR262193:ACR262204 AMN262193:AMN262204 AWJ262193:AWJ262204 BGF262193:BGF262204 BQB262193:BQB262204 BZX262193:BZX262204 CJT262193:CJT262204 CTP262193:CTP262204 DDL262193:DDL262204 DNH262193:DNH262204 DXD262193:DXD262204 EGZ262193:EGZ262204 EQV262193:EQV262204 FAR262193:FAR262204 FKN262193:FKN262204 FUJ262193:FUJ262204 GEF262193:GEF262204 GOB262193:GOB262204 GXX262193:GXX262204 HHT262193:HHT262204 HRP262193:HRP262204 IBL262193:IBL262204 ILH262193:ILH262204 IVD262193:IVD262204 JEZ262193:JEZ262204 JOV262193:JOV262204 JYR262193:JYR262204 KIN262193:KIN262204 KSJ262193:KSJ262204 LCF262193:LCF262204 LMB262193:LMB262204 LVX262193:LVX262204 MFT262193:MFT262204 MPP262193:MPP262204 MZL262193:MZL262204 NJH262193:NJH262204 NTD262193:NTD262204 OCZ262193:OCZ262204 OMV262193:OMV262204 OWR262193:OWR262204 PGN262193:PGN262204 PQJ262193:PQJ262204 QAF262193:QAF262204 QKB262193:QKB262204 QTX262193:QTX262204 RDT262193:RDT262204 RNP262193:RNP262204 RXL262193:RXL262204 SHH262193:SHH262204 SRD262193:SRD262204 TAZ262193:TAZ262204 TKV262193:TKV262204 TUR262193:TUR262204 UEN262193:UEN262204 UOJ262193:UOJ262204 UYF262193:UYF262204 VIB262193:VIB262204 VRX262193:VRX262204 WBT262193:WBT262204 WLP262193:WLP262204 WVL262193:WVL262204 D327729:D327740 IZ327729:IZ327740 SV327729:SV327740 ACR327729:ACR327740 AMN327729:AMN327740 AWJ327729:AWJ327740 BGF327729:BGF327740 BQB327729:BQB327740 BZX327729:BZX327740 CJT327729:CJT327740 CTP327729:CTP327740 DDL327729:DDL327740 DNH327729:DNH327740 DXD327729:DXD327740 EGZ327729:EGZ327740 EQV327729:EQV327740 FAR327729:FAR327740 FKN327729:FKN327740 FUJ327729:FUJ327740 GEF327729:GEF327740 GOB327729:GOB327740 GXX327729:GXX327740 HHT327729:HHT327740 HRP327729:HRP327740 IBL327729:IBL327740 ILH327729:ILH327740 IVD327729:IVD327740 JEZ327729:JEZ327740 JOV327729:JOV327740 JYR327729:JYR327740 KIN327729:KIN327740 KSJ327729:KSJ327740 LCF327729:LCF327740 LMB327729:LMB327740 LVX327729:LVX327740 MFT327729:MFT327740 MPP327729:MPP327740 MZL327729:MZL327740 NJH327729:NJH327740 NTD327729:NTD327740 OCZ327729:OCZ327740 OMV327729:OMV327740 OWR327729:OWR327740 PGN327729:PGN327740 PQJ327729:PQJ327740 QAF327729:QAF327740 QKB327729:QKB327740 QTX327729:QTX327740 RDT327729:RDT327740 RNP327729:RNP327740 RXL327729:RXL327740 SHH327729:SHH327740 SRD327729:SRD327740 TAZ327729:TAZ327740 TKV327729:TKV327740 TUR327729:TUR327740 UEN327729:UEN327740 UOJ327729:UOJ327740 UYF327729:UYF327740 VIB327729:VIB327740 VRX327729:VRX327740 WBT327729:WBT327740 WLP327729:WLP327740 WVL327729:WVL327740 D393265:D393276 IZ393265:IZ393276 SV393265:SV393276 ACR393265:ACR393276 AMN393265:AMN393276 AWJ393265:AWJ393276 BGF393265:BGF393276 BQB393265:BQB393276 BZX393265:BZX393276 CJT393265:CJT393276 CTP393265:CTP393276 DDL393265:DDL393276 DNH393265:DNH393276 DXD393265:DXD393276 EGZ393265:EGZ393276 EQV393265:EQV393276 FAR393265:FAR393276 FKN393265:FKN393276 FUJ393265:FUJ393276 GEF393265:GEF393276 GOB393265:GOB393276 GXX393265:GXX393276 HHT393265:HHT393276 HRP393265:HRP393276 IBL393265:IBL393276 ILH393265:ILH393276 IVD393265:IVD393276 JEZ393265:JEZ393276 JOV393265:JOV393276 JYR393265:JYR393276 KIN393265:KIN393276 KSJ393265:KSJ393276 LCF393265:LCF393276 LMB393265:LMB393276 LVX393265:LVX393276 MFT393265:MFT393276 MPP393265:MPP393276 MZL393265:MZL393276 NJH393265:NJH393276 NTD393265:NTD393276 OCZ393265:OCZ393276 OMV393265:OMV393276 OWR393265:OWR393276 PGN393265:PGN393276 PQJ393265:PQJ393276 QAF393265:QAF393276 QKB393265:QKB393276 QTX393265:QTX393276 RDT393265:RDT393276 RNP393265:RNP393276 RXL393265:RXL393276 SHH393265:SHH393276 SRD393265:SRD393276 TAZ393265:TAZ393276 TKV393265:TKV393276 TUR393265:TUR393276 UEN393265:UEN393276 UOJ393265:UOJ393276 UYF393265:UYF393276 VIB393265:VIB393276 VRX393265:VRX393276 WBT393265:WBT393276 WLP393265:WLP393276 WVL393265:WVL393276 D458801:D458812 IZ458801:IZ458812 SV458801:SV458812 ACR458801:ACR458812 AMN458801:AMN458812 AWJ458801:AWJ458812 BGF458801:BGF458812 BQB458801:BQB458812 BZX458801:BZX458812 CJT458801:CJT458812 CTP458801:CTP458812 DDL458801:DDL458812 DNH458801:DNH458812 DXD458801:DXD458812 EGZ458801:EGZ458812 EQV458801:EQV458812 FAR458801:FAR458812 FKN458801:FKN458812 FUJ458801:FUJ458812 GEF458801:GEF458812 GOB458801:GOB458812 GXX458801:GXX458812 HHT458801:HHT458812 HRP458801:HRP458812 IBL458801:IBL458812 ILH458801:ILH458812 IVD458801:IVD458812 JEZ458801:JEZ458812 JOV458801:JOV458812 JYR458801:JYR458812 KIN458801:KIN458812 KSJ458801:KSJ458812 LCF458801:LCF458812 LMB458801:LMB458812 LVX458801:LVX458812 MFT458801:MFT458812 MPP458801:MPP458812 MZL458801:MZL458812 NJH458801:NJH458812 NTD458801:NTD458812 OCZ458801:OCZ458812 OMV458801:OMV458812 OWR458801:OWR458812 PGN458801:PGN458812 PQJ458801:PQJ458812 QAF458801:QAF458812 QKB458801:QKB458812 QTX458801:QTX458812 RDT458801:RDT458812 RNP458801:RNP458812 RXL458801:RXL458812 SHH458801:SHH458812 SRD458801:SRD458812 TAZ458801:TAZ458812 TKV458801:TKV458812 TUR458801:TUR458812 UEN458801:UEN458812 UOJ458801:UOJ458812 UYF458801:UYF458812 VIB458801:VIB458812 VRX458801:VRX458812 WBT458801:WBT458812 WLP458801:WLP458812 WVL458801:WVL458812 D524337:D524348 IZ524337:IZ524348 SV524337:SV524348 ACR524337:ACR524348 AMN524337:AMN524348 AWJ524337:AWJ524348 BGF524337:BGF524348 BQB524337:BQB524348 BZX524337:BZX524348 CJT524337:CJT524348 CTP524337:CTP524348 DDL524337:DDL524348 DNH524337:DNH524348 DXD524337:DXD524348 EGZ524337:EGZ524348 EQV524337:EQV524348 FAR524337:FAR524348 FKN524337:FKN524348 FUJ524337:FUJ524348 GEF524337:GEF524348 GOB524337:GOB524348 GXX524337:GXX524348 HHT524337:HHT524348 HRP524337:HRP524348 IBL524337:IBL524348 ILH524337:ILH524348 IVD524337:IVD524348 JEZ524337:JEZ524348 JOV524337:JOV524348 JYR524337:JYR524348 KIN524337:KIN524348 KSJ524337:KSJ524348 LCF524337:LCF524348 LMB524337:LMB524348 LVX524337:LVX524348 MFT524337:MFT524348 MPP524337:MPP524348 MZL524337:MZL524348 NJH524337:NJH524348 NTD524337:NTD524348 OCZ524337:OCZ524348 OMV524337:OMV524348 OWR524337:OWR524348 PGN524337:PGN524348 PQJ524337:PQJ524348 QAF524337:QAF524348 QKB524337:QKB524348 QTX524337:QTX524348 RDT524337:RDT524348 RNP524337:RNP524348 RXL524337:RXL524348 SHH524337:SHH524348 SRD524337:SRD524348 TAZ524337:TAZ524348 TKV524337:TKV524348 TUR524337:TUR524348 UEN524337:UEN524348 UOJ524337:UOJ524348 UYF524337:UYF524348 VIB524337:VIB524348 VRX524337:VRX524348 WBT524337:WBT524348 WLP524337:WLP524348 WVL524337:WVL524348 D589873:D589884 IZ589873:IZ589884 SV589873:SV589884 ACR589873:ACR589884 AMN589873:AMN589884 AWJ589873:AWJ589884 BGF589873:BGF589884 BQB589873:BQB589884 BZX589873:BZX589884 CJT589873:CJT589884 CTP589873:CTP589884 DDL589873:DDL589884 DNH589873:DNH589884 DXD589873:DXD589884 EGZ589873:EGZ589884 EQV589873:EQV589884 FAR589873:FAR589884 FKN589873:FKN589884 FUJ589873:FUJ589884 GEF589873:GEF589884 GOB589873:GOB589884 GXX589873:GXX589884 HHT589873:HHT589884 HRP589873:HRP589884 IBL589873:IBL589884 ILH589873:ILH589884 IVD589873:IVD589884 JEZ589873:JEZ589884 JOV589873:JOV589884 JYR589873:JYR589884 KIN589873:KIN589884 KSJ589873:KSJ589884 LCF589873:LCF589884 LMB589873:LMB589884 LVX589873:LVX589884 MFT589873:MFT589884 MPP589873:MPP589884 MZL589873:MZL589884 NJH589873:NJH589884 NTD589873:NTD589884 OCZ589873:OCZ589884 OMV589873:OMV589884 OWR589873:OWR589884 PGN589873:PGN589884 PQJ589873:PQJ589884 QAF589873:QAF589884 QKB589873:QKB589884 QTX589873:QTX589884 RDT589873:RDT589884 RNP589873:RNP589884 RXL589873:RXL589884 SHH589873:SHH589884 SRD589873:SRD589884 TAZ589873:TAZ589884 TKV589873:TKV589884 TUR589873:TUR589884 UEN589873:UEN589884 UOJ589873:UOJ589884 UYF589873:UYF589884 VIB589873:VIB589884 VRX589873:VRX589884 WBT589873:WBT589884 WLP589873:WLP589884 WVL589873:WVL589884 D655409:D655420 IZ655409:IZ655420 SV655409:SV655420 ACR655409:ACR655420 AMN655409:AMN655420 AWJ655409:AWJ655420 BGF655409:BGF655420 BQB655409:BQB655420 BZX655409:BZX655420 CJT655409:CJT655420 CTP655409:CTP655420 DDL655409:DDL655420 DNH655409:DNH655420 DXD655409:DXD655420 EGZ655409:EGZ655420 EQV655409:EQV655420 FAR655409:FAR655420 FKN655409:FKN655420 FUJ655409:FUJ655420 GEF655409:GEF655420 GOB655409:GOB655420 GXX655409:GXX655420 HHT655409:HHT655420 HRP655409:HRP655420 IBL655409:IBL655420 ILH655409:ILH655420 IVD655409:IVD655420 JEZ655409:JEZ655420 JOV655409:JOV655420 JYR655409:JYR655420 KIN655409:KIN655420 KSJ655409:KSJ655420 LCF655409:LCF655420 LMB655409:LMB655420 LVX655409:LVX655420 MFT655409:MFT655420 MPP655409:MPP655420 MZL655409:MZL655420 NJH655409:NJH655420 NTD655409:NTD655420 OCZ655409:OCZ655420 OMV655409:OMV655420 OWR655409:OWR655420 PGN655409:PGN655420 PQJ655409:PQJ655420 QAF655409:QAF655420 QKB655409:QKB655420 QTX655409:QTX655420 RDT655409:RDT655420 RNP655409:RNP655420 RXL655409:RXL655420 SHH655409:SHH655420 SRD655409:SRD655420 TAZ655409:TAZ655420 TKV655409:TKV655420 TUR655409:TUR655420 UEN655409:UEN655420 UOJ655409:UOJ655420 UYF655409:UYF655420 VIB655409:VIB655420 VRX655409:VRX655420 WBT655409:WBT655420 WLP655409:WLP655420 WVL655409:WVL655420 D720945:D720956 IZ720945:IZ720956 SV720945:SV720956 ACR720945:ACR720956 AMN720945:AMN720956 AWJ720945:AWJ720956 BGF720945:BGF720956 BQB720945:BQB720956 BZX720945:BZX720956 CJT720945:CJT720956 CTP720945:CTP720956 DDL720945:DDL720956 DNH720945:DNH720956 DXD720945:DXD720956 EGZ720945:EGZ720956 EQV720945:EQV720956 FAR720945:FAR720956 FKN720945:FKN720956 FUJ720945:FUJ720956 GEF720945:GEF720956 GOB720945:GOB720956 GXX720945:GXX720956 HHT720945:HHT720956 HRP720945:HRP720956 IBL720945:IBL720956 ILH720945:ILH720956 IVD720945:IVD720956 JEZ720945:JEZ720956 JOV720945:JOV720956 JYR720945:JYR720956 KIN720945:KIN720956 KSJ720945:KSJ720956 LCF720945:LCF720956 LMB720945:LMB720956 LVX720945:LVX720956 MFT720945:MFT720956 MPP720945:MPP720956 MZL720945:MZL720956 NJH720945:NJH720956 NTD720945:NTD720956 OCZ720945:OCZ720956 OMV720945:OMV720956 OWR720945:OWR720956 PGN720945:PGN720956 PQJ720945:PQJ720956 QAF720945:QAF720956 QKB720945:QKB720956 QTX720945:QTX720956 RDT720945:RDT720956 RNP720945:RNP720956 RXL720945:RXL720956 SHH720945:SHH720956 SRD720945:SRD720956 TAZ720945:TAZ720956 TKV720945:TKV720956 TUR720945:TUR720956 UEN720945:UEN720956 UOJ720945:UOJ720956 UYF720945:UYF720956 VIB720945:VIB720956 VRX720945:VRX720956 WBT720945:WBT720956 WLP720945:WLP720956 WVL720945:WVL720956 D786481:D786492 IZ786481:IZ786492 SV786481:SV786492 ACR786481:ACR786492 AMN786481:AMN786492 AWJ786481:AWJ786492 BGF786481:BGF786492 BQB786481:BQB786492 BZX786481:BZX786492 CJT786481:CJT786492 CTP786481:CTP786492 DDL786481:DDL786492 DNH786481:DNH786492 DXD786481:DXD786492 EGZ786481:EGZ786492 EQV786481:EQV786492 FAR786481:FAR786492 FKN786481:FKN786492 FUJ786481:FUJ786492 GEF786481:GEF786492 GOB786481:GOB786492 GXX786481:GXX786492 HHT786481:HHT786492 HRP786481:HRP786492 IBL786481:IBL786492 ILH786481:ILH786492 IVD786481:IVD786492 JEZ786481:JEZ786492 JOV786481:JOV786492 JYR786481:JYR786492 KIN786481:KIN786492 KSJ786481:KSJ786492 LCF786481:LCF786492 LMB786481:LMB786492 LVX786481:LVX786492 MFT786481:MFT786492 MPP786481:MPP786492 MZL786481:MZL786492 NJH786481:NJH786492 NTD786481:NTD786492 OCZ786481:OCZ786492 OMV786481:OMV786492 OWR786481:OWR786492 PGN786481:PGN786492 PQJ786481:PQJ786492 QAF786481:QAF786492 QKB786481:QKB786492 QTX786481:QTX786492 RDT786481:RDT786492 RNP786481:RNP786492 RXL786481:RXL786492 SHH786481:SHH786492 SRD786481:SRD786492 TAZ786481:TAZ786492 TKV786481:TKV786492 TUR786481:TUR786492 UEN786481:UEN786492 UOJ786481:UOJ786492 UYF786481:UYF786492 VIB786481:VIB786492 VRX786481:VRX786492 WBT786481:WBT786492 WLP786481:WLP786492 WVL786481:WVL786492 D852017:D852028 IZ852017:IZ852028 SV852017:SV852028 ACR852017:ACR852028 AMN852017:AMN852028 AWJ852017:AWJ852028 BGF852017:BGF852028 BQB852017:BQB852028 BZX852017:BZX852028 CJT852017:CJT852028 CTP852017:CTP852028 DDL852017:DDL852028 DNH852017:DNH852028 DXD852017:DXD852028 EGZ852017:EGZ852028 EQV852017:EQV852028 FAR852017:FAR852028 FKN852017:FKN852028 FUJ852017:FUJ852028 GEF852017:GEF852028 GOB852017:GOB852028 GXX852017:GXX852028 HHT852017:HHT852028 HRP852017:HRP852028 IBL852017:IBL852028 ILH852017:ILH852028 IVD852017:IVD852028 JEZ852017:JEZ852028 JOV852017:JOV852028 JYR852017:JYR852028 KIN852017:KIN852028 KSJ852017:KSJ852028 LCF852017:LCF852028 LMB852017:LMB852028 LVX852017:LVX852028 MFT852017:MFT852028 MPP852017:MPP852028 MZL852017:MZL852028 NJH852017:NJH852028 NTD852017:NTD852028 OCZ852017:OCZ852028 OMV852017:OMV852028 OWR852017:OWR852028 PGN852017:PGN852028 PQJ852017:PQJ852028 QAF852017:QAF852028 QKB852017:QKB852028 QTX852017:QTX852028 RDT852017:RDT852028 RNP852017:RNP852028 RXL852017:RXL852028 SHH852017:SHH852028 SRD852017:SRD852028 TAZ852017:TAZ852028 TKV852017:TKV852028 TUR852017:TUR852028 UEN852017:UEN852028 UOJ852017:UOJ852028 UYF852017:UYF852028 VIB852017:VIB852028 VRX852017:VRX852028 WBT852017:WBT852028 WLP852017:WLP852028 WVL852017:WVL852028 D917553:D917564 IZ917553:IZ917564 SV917553:SV917564 ACR917553:ACR917564 AMN917553:AMN917564 AWJ917553:AWJ917564 BGF917553:BGF917564 BQB917553:BQB917564 BZX917553:BZX917564 CJT917553:CJT917564 CTP917553:CTP917564 DDL917553:DDL917564 DNH917553:DNH917564 DXD917553:DXD917564 EGZ917553:EGZ917564 EQV917553:EQV917564 FAR917553:FAR917564 FKN917553:FKN917564 FUJ917553:FUJ917564 GEF917553:GEF917564 GOB917553:GOB917564 GXX917553:GXX917564 HHT917553:HHT917564 HRP917553:HRP917564 IBL917553:IBL917564 ILH917553:ILH917564 IVD917553:IVD917564 JEZ917553:JEZ917564 JOV917553:JOV917564 JYR917553:JYR917564 KIN917553:KIN917564 KSJ917553:KSJ917564 LCF917553:LCF917564 LMB917553:LMB917564 LVX917553:LVX917564 MFT917553:MFT917564 MPP917553:MPP917564 MZL917553:MZL917564 NJH917553:NJH917564 NTD917553:NTD917564 OCZ917553:OCZ917564 OMV917553:OMV917564 OWR917553:OWR917564 PGN917553:PGN917564 PQJ917553:PQJ917564 QAF917553:QAF917564 QKB917553:QKB917564 QTX917553:QTX917564 RDT917553:RDT917564 RNP917553:RNP917564 RXL917553:RXL917564 SHH917553:SHH917564 SRD917553:SRD917564 TAZ917553:TAZ917564 TKV917553:TKV917564 TUR917553:TUR917564 UEN917553:UEN917564 UOJ917553:UOJ917564 UYF917553:UYF917564 VIB917553:VIB917564 VRX917553:VRX917564 WBT917553:WBT917564 WLP917553:WLP917564 WVL917553:WVL917564 D983089:D983100 IZ983089:IZ983100 SV983089:SV983100 ACR983089:ACR983100 AMN983089:AMN983100 AWJ983089:AWJ983100 BGF983089:BGF983100 BQB983089:BQB983100 BZX983089:BZX983100 CJT983089:CJT983100 CTP983089:CTP983100 DDL983089:DDL983100 DNH983089:DNH983100 DXD983089:DXD983100 EGZ983089:EGZ983100 EQV983089:EQV983100 FAR983089:FAR983100 FKN983089:FKN983100 FUJ983089:FUJ983100 GEF983089:GEF983100 GOB983089:GOB983100 GXX983089:GXX983100 HHT983089:HHT983100 HRP983089:HRP983100 IBL983089:IBL983100 ILH983089:ILH983100 IVD983089:IVD983100 JEZ983089:JEZ983100 JOV983089:JOV983100 JYR983089:JYR983100 KIN983089:KIN983100 KSJ983089:KSJ983100 LCF983089:LCF983100 LMB983089:LMB983100 LVX983089:LVX983100 MFT983089:MFT983100 MPP983089:MPP983100 MZL983089:MZL983100 NJH983089:NJH983100 NTD983089:NTD983100 OCZ983089:OCZ983100 OMV983089:OMV983100 OWR983089:OWR983100 PGN983089:PGN983100 PQJ983089:PQJ983100 QAF983089:QAF983100 QKB983089:QKB983100 QTX983089:QTX983100 RDT983089:RDT983100 RNP983089:RNP983100 RXL983089:RXL983100 SHH983089:SHH983100 SRD983089:SRD983100 TAZ983089:TAZ983100 TKV983089:TKV983100 TUR983089:TUR983100 UEN983089:UEN983100 UOJ983089:UOJ983100 UYF983089:UYF983100 VIB983089:VIB983100 VRX983089:VRX983100 WBT983089:WBT983100 WLP983089:WLP983100 WVL983089:WVL983100">
      <formula1>$S$3:$S$6</formula1>
    </dataValidation>
    <dataValidation type="list" allowBlank="1" showInputMessage="1" showErrorMessage="1" sqref="K3:K6 JG3:JG6 TC3:TC6 ACY3:ACY6 AMU3:AMU6 AWQ3:AWQ6 BGM3:BGM6 BQI3:BQI6 CAE3:CAE6 CKA3:CKA6 CTW3:CTW6 DDS3:DDS6 DNO3:DNO6 DXK3:DXK6 EHG3:EHG6 ERC3:ERC6 FAY3:FAY6 FKU3:FKU6 FUQ3:FUQ6 GEM3:GEM6 GOI3:GOI6 GYE3:GYE6 HIA3:HIA6 HRW3:HRW6 IBS3:IBS6 ILO3:ILO6 IVK3:IVK6 JFG3:JFG6 JPC3:JPC6 JYY3:JYY6 KIU3:KIU6 KSQ3:KSQ6 LCM3:LCM6 LMI3:LMI6 LWE3:LWE6 MGA3:MGA6 MPW3:MPW6 MZS3:MZS6 NJO3:NJO6 NTK3:NTK6 ODG3:ODG6 ONC3:ONC6 OWY3:OWY6 PGU3:PGU6 PQQ3:PQQ6 QAM3:QAM6 QKI3:QKI6 QUE3:QUE6 REA3:REA6 RNW3:RNW6 RXS3:RXS6 SHO3:SHO6 SRK3:SRK6 TBG3:TBG6 TLC3:TLC6 TUY3:TUY6 UEU3:UEU6 UOQ3:UOQ6 UYM3:UYM6 VII3:VII6 VSE3:VSE6 WCA3:WCA6 WLW3:WLW6 WVS3:WVS6 K65539:K65542 JG65539:JG65542 TC65539:TC65542 ACY65539:ACY65542 AMU65539:AMU65542 AWQ65539:AWQ65542 BGM65539:BGM65542 BQI65539:BQI65542 CAE65539:CAE65542 CKA65539:CKA65542 CTW65539:CTW65542 DDS65539:DDS65542 DNO65539:DNO65542 DXK65539:DXK65542 EHG65539:EHG65542 ERC65539:ERC65542 FAY65539:FAY65542 FKU65539:FKU65542 FUQ65539:FUQ65542 GEM65539:GEM65542 GOI65539:GOI65542 GYE65539:GYE65542 HIA65539:HIA65542 HRW65539:HRW65542 IBS65539:IBS65542 ILO65539:ILO65542 IVK65539:IVK65542 JFG65539:JFG65542 JPC65539:JPC65542 JYY65539:JYY65542 KIU65539:KIU65542 KSQ65539:KSQ65542 LCM65539:LCM65542 LMI65539:LMI65542 LWE65539:LWE65542 MGA65539:MGA65542 MPW65539:MPW65542 MZS65539:MZS65542 NJO65539:NJO65542 NTK65539:NTK65542 ODG65539:ODG65542 ONC65539:ONC65542 OWY65539:OWY65542 PGU65539:PGU65542 PQQ65539:PQQ65542 QAM65539:QAM65542 QKI65539:QKI65542 QUE65539:QUE65542 REA65539:REA65542 RNW65539:RNW65542 RXS65539:RXS65542 SHO65539:SHO65542 SRK65539:SRK65542 TBG65539:TBG65542 TLC65539:TLC65542 TUY65539:TUY65542 UEU65539:UEU65542 UOQ65539:UOQ65542 UYM65539:UYM65542 VII65539:VII65542 VSE65539:VSE65542 WCA65539:WCA65542 WLW65539:WLW65542 WVS65539:WVS65542 K131075:K131078 JG131075:JG131078 TC131075:TC131078 ACY131075:ACY131078 AMU131075:AMU131078 AWQ131075:AWQ131078 BGM131075:BGM131078 BQI131075:BQI131078 CAE131075:CAE131078 CKA131075:CKA131078 CTW131075:CTW131078 DDS131075:DDS131078 DNO131075:DNO131078 DXK131075:DXK131078 EHG131075:EHG131078 ERC131075:ERC131078 FAY131075:FAY131078 FKU131075:FKU131078 FUQ131075:FUQ131078 GEM131075:GEM131078 GOI131075:GOI131078 GYE131075:GYE131078 HIA131075:HIA131078 HRW131075:HRW131078 IBS131075:IBS131078 ILO131075:ILO131078 IVK131075:IVK131078 JFG131075:JFG131078 JPC131075:JPC131078 JYY131075:JYY131078 KIU131075:KIU131078 KSQ131075:KSQ131078 LCM131075:LCM131078 LMI131075:LMI131078 LWE131075:LWE131078 MGA131075:MGA131078 MPW131075:MPW131078 MZS131075:MZS131078 NJO131075:NJO131078 NTK131075:NTK131078 ODG131075:ODG131078 ONC131075:ONC131078 OWY131075:OWY131078 PGU131075:PGU131078 PQQ131075:PQQ131078 QAM131075:QAM131078 QKI131075:QKI131078 QUE131075:QUE131078 REA131075:REA131078 RNW131075:RNW131078 RXS131075:RXS131078 SHO131075:SHO131078 SRK131075:SRK131078 TBG131075:TBG131078 TLC131075:TLC131078 TUY131075:TUY131078 UEU131075:UEU131078 UOQ131075:UOQ131078 UYM131075:UYM131078 VII131075:VII131078 VSE131075:VSE131078 WCA131075:WCA131078 WLW131075:WLW131078 WVS131075:WVS131078 K196611:K196614 JG196611:JG196614 TC196611:TC196614 ACY196611:ACY196614 AMU196611:AMU196614 AWQ196611:AWQ196614 BGM196611:BGM196614 BQI196611:BQI196614 CAE196611:CAE196614 CKA196611:CKA196614 CTW196611:CTW196614 DDS196611:DDS196614 DNO196611:DNO196614 DXK196611:DXK196614 EHG196611:EHG196614 ERC196611:ERC196614 FAY196611:FAY196614 FKU196611:FKU196614 FUQ196611:FUQ196614 GEM196611:GEM196614 GOI196611:GOI196614 GYE196611:GYE196614 HIA196611:HIA196614 HRW196611:HRW196614 IBS196611:IBS196614 ILO196611:ILO196614 IVK196611:IVK196614 JFG196611:JFG196614 JPC196611:JPC196614 JYY196611:JYY196614 KIU196611:KIU196614 KSQ196611:KSQ196614 LCM196611:LCM196614 LMI196611:LMI196614 LWE196611:LWE196614 MGA196611:MGA196614 MPW196611:MPW196614 MZS196611:MZS196614 NJO196611:NJO196614 NTK196611:NTK196614 ODG196611:ODG196614 ONC196611:ONC196614 OWY196611:OWY196614 PGU196611:PGU196614 PQQ196611:PQQ196614 QAM196611:QAM196614 QKI196611:QKI196614 QUE196611:QUE196614 REA196611:REA196614 RNW196611:RNW196614 RXS196611:RXS196614 SHO196611:SHO196614 SRK196611:SRK196614 TBG196611:TBG196614 TLC196611:TLC196614 TUY196611:TUY196614 UEU196611:UEU196614 UOQ196611:UOQ196614 UYM196611:UYM196614 VII196611:VII196614 VSE196611:VSE196614 WCA196611:WCA196614 WLW196611:WLW196614 WVS196611:WVS196614 K262147:K262150 JG262147:JG262150 TC262147:TC262150 ACY262147:ACY262150 AMU262147:AMU262150 AWQ262147:AWQ262150 BGM262147:BGM262150 BQI262147:BQI262150 CAE262147:CAE262150 CKA262147:CKA262150 CTW262147:CTW262150 DDS262147:DDS262150 DNO262147:DNO262150 DXK262147:DXK262150 EHG262147:EHG262150 ERC262147:ERC262150 FAY262147:FAY262150 FKU262147:FKU262150 FUQ262147:FUQ262150 GEM262147:GEM262150 GOI262147:GOI262150 GYE262147:GYE262150 HIA262147:HIA262150 HRW262147:HRW262150 IBS262147:IBS262150 ILO262147:ILO262150 IVK262147:IVK262150 JFG262147:JFG262150 JPC262147:JPC262150 JYY262147:JYY262150 KIU262147:KIU262150 KSQ262147:KSQ262150 LCM262147:LCM262150 LMI262147:LMI262150 LWE262147:LWE262150 MGA262147:MGA262150 MPW262147:MPW262150 MZS262147:MZS262150 NJO262147:NJO262150 NTK262147:NTK262150 ODG262147:ODG262150 ONC262147:ONC262150 OWY262147:OWY262150 PGU262147:PGU262150 PQQ262147:PQQ262150 QAM262147:QAM262150 QKI262147:QKI262150 QUE262147:QUE262150 REA262147:REA262150 RNW262147:RNW262150 RXS262147:RXS262150 SHO262147:SHO262150 SRK262147:SRK262150 TBG262147:TBG262150 TLC262147:TLC262150 TUY262147:TUY262150 UEU262147:UEU262150 UOQ262147:UOQ262150 UYM262147:UYM262150 VII262147:VII262150 VSE262147:VSE262150 WCA262147:WCA262150 WLW262147:WLW262150 WVS262147:WVS262150 K327683:K327686 JG327683:JG327686 TC327683:TC327686 ACY327683:ACY327686 AMU327683:AMU327686 AWQ327683:AWQ327686 BGM327683:BGM327686 BQI327683:BQI327686 CAE327683:CAE327686 CKA327683:CKA327686 CTW327683:CTW327686 DDS327683:DDS327686 DNO327683:DNO327686 DXK327683:DXK327686 EHG327683:EHG327686 ERC327683:ERC327686 FAY327683:FAY327686 FKU327683:FKU327686 FUQ327683:FUQ327686 GEM327683:GEM327686 GOI327683:GOI327686 GYE327683:GYE327686 HIA327683:HIA327686 HRW327683:HRW327686 IBS327683:IBS327686 ILO327683:ILO327686 IVK327683:IVK327686 JFG327683:JFG327686 JPC327683:JPC327686 JYY327683:JYY327686 KIU327683:KIU327686 KSQ327683:KSQ327686 LCM327683:LCM327686 LMI327683:LMI327686 LWE327683:LWE327686 MGA327683:MGA327686 MPW327683:MPW327686 MZS327683:MZS327686 NJO327683:NJO327686 NTK327683:NTK327686 ODG327683:ODG327686 ONC327683:ONC327686 OWY327683:OWY327686 PGU327683:PGU327686 PQQ327683:PQQ327686 QAM327683:QAM327686 QKI327683:QKI327686 QUE327683:QUE327686 REA327683:REA327686 RNW327683:RNW327686 RXS327683:RXS327686 SHO327683:SHO327686 SRK327683:SRK327686 TBG327683:TBG327686 TLC327683:TLC327686 TUY327683:TUY327686 UEU327683:UEU327686 UOQ327683:UOQ327686 UYM327683:UYM327686 VII327683:VII327686 VSE327683:VSE327686 WCA327683:WCA327686 WLW327683:WLW327686 WVS327683:WVS327686 K393219:K393222 JG393219:JG393222 TC393219:TC393222 ACY393219:ACY393222 AMU393219:AMU393222 AWQ393219:AWQ393222 BGM393219:BGM393222 BQI393219:BQI393222 CAE393219:CAE393222 CKA393219:CKA393222 CTW393219:CTW393222 DDS393219:DDS393222 DNO393219:DNO393222 DXK393219:DXK393222 EHG393219:EHG393222 ERC393219:ERC393222 FAY393219:FAY393222 FKU393219:FKU393222 FUQ393219:FUQ393222 GEM393219:GEM393222 GOI393219:GOI393222 GYE393219:GYE393222 HIA393219:HIA393222 HRW393219:HRW393222 IBS393219:IBS393222 ILO393219:ILO393222 IVK393219:IVK393222 JFG393219:JFG393222 JPC393219:JPC393222 JYY393219:JYY393222 KIU393219:KIU393222 KSQ393219:KSQ393222 LCM393219:LCM393222 LMI393219:LMI393222 LWE393219:LWE393222 MGA393219:MGA393222 MPW393219:MPW393222 MZS393219:MZS393222 NJO393219:NJO393222 NTK393219:NTK393222 ODG393219:ODG393222 ONC393219:ONC393222 OWY393219:OWY393222 PGU393219:PGU393222 PQQ393219:PQQ393222 QAM393219:QAM393222 QKI393219:QKI393222 QUE393219:QUE393222 REA393219:REA393222 RNW393219:RNW393222 RXS393219:RXS393222 SHO393219:SHO393222 SRK393219:SRK393222 TBG393219:TBG393222 TLC393219:TLC393222 TUY393219:TUY393222 UEU393219:UEU393222 UOQ393219:UOQ393222 UYM393219:UYM393222 VII393219:VII393222 VSE393219:VSE393222 WCA393219:WCA393222 WLW393219:WLW393222 WVS393219:WVS393222 K458755:K458758 JG458755:JG458758 TC458755:TC458758 ACY458755:ACY458758 AMU458755:AMU458758 AWQ458755:AWQ458758 BGM458755:BGM458758 BQI458755:BQI458758 CAE458755:CAE458758 CKA458755:CKA458758 CTW458755:CTW458758 DDS458755:DDS458758 DNO458755:DNO458758 DXK458755:DXK458758 EHG458755:EHG458758 ERC458755:ERC458758 FAY458755:FAY458758 FKU458755:FKU458758 FUQ458755:FUQ458758 GEM458755:GEM458758 GOI458755:GOI458758 GYE458755:GYE458758 HIA458755:HIA458758 HRW458755:HRW458758 IBS458755:IBS458758 ILO458755:ILO458758 IVK458755:IVK458758 JFG458755:JFG458758 JPC458755:JPC458758 JYY458755:JYY458758 KIU458755:KIU458758 KSQ458755:KSQ458758 LCM458755:LCM458758 LMI458755:LMI458758 LWE458755:LWE458758 MGA458755:MGA458758 MPW458755:MPW458758 MZS458755:MZS458758 NJO458755:NJO458758 NTK458755:NTK458758 ODG458755:ODG458758 ONC458755:ONC458758 OWY458755:OWY458758 PGU458755:PGU458758 PQQ458755:PQQ458758 QAM458755:QAM458758 QKI458755:QKI458758 QUE458755:QUE458758 REA458755:REA458758 RNW458755:RNW458758 RXS458755:RXS458758 SHO458755:SHO458758 SRK458755:SRK458758 TBG458755:TBG458758 TLC458755:TLC458758 TUY458755:TUY458758 UEU458755:UEU458758 UOQ458755:UOQ458758 UYM458755:UYM458758 VII458755:VII458758 VSE458755:VSE458758 WCA458755:WCA458758 WLW458755:WLW458758 WVS458755:WVS458758 K524291:K524294 JG524291:JG524294 TC524291:TC524294 ACY524291:ACY524294 AMU524291:AMU524294 AWQ524291:AWQ524294 BGM524291:BGM524294 BQI524291:BQI524294 CAE524291:CAE524294 CKA524291:CKA524294 CTW524291:CTW524294 DDS524291:DDS524294 DNO524291:DNO524294 DXK524291:DXK524294 EHG524291:EHG524294 ERC524291:ERC524294 FAY524291:FAY524294 FKU524291:FKU524294 FUQ524291:FUQ524294 GEM524291:GEM524294 GOI524291:GOI524294 GYE524291:GYE524294 HIA524291:HIA524294 HRW524291:HRW524294 IBS524291:IBS524294 ILO524291:ILO524294 IVK524291:IVK524294 JFG524291:JFG524294 JPC524291:JPC524294 JYY524291:JYY524294 KIU524291:KIU524294 KSQ524291:KSQ524294 LCM524291:LCM524294 LMI524291:LMI524294 LWE524291:LWE524294 MGA524291:MGA524294 MPW524291:MPW524294 MZS524291:MZS524294 NJO524291:NJO524294 NTK524291:NTK524294 ODG524291:ODG524294 ONC524291:ONC524294 OWY524291:OWY524294 PGU524291:PGU524294 PQQ524291:PQQ524294 QAM524291:QAM524294 QKI524291:QKI524294 QUE524291:QUE524294 REA524291:REA524294 RNW524291:RNW524294 RXS524291:RXS524294 SHO524291:SHO524294 SRK524291:SRK524294 TBG524291:TBG524294 TLC524291:TLC524294 TUY524291:TUY524294 UEU524291:UEU524294 UOQ524291:UOQ524294 UYM524291:UYM524294 VII524291:VII524294 VSE524291:VSE524294 WCA524291:WCA524294 WLW524291:WLW524294 WVS524291:WVS524294 K589827:K589830 JG589827:JG589830 TC589827:TC589830 ACY589827:ACY589830 AMU589827:AMU589830 AWQ589827:AWQ589830 BGM589827:BGM589830 BQI589827:BQI589830 CAE589827:CAE589830 CKA589827:CKA589830 CTW589827:CTW589830 DDS589827:DDS589830 DNO589827:DNO589830 DXK589827:DXK589830 EHG589827:EHG589830 ERC589827:ERC589830 FAY589827:FAY589830 FKU589827:FKU589830 FUQ589827:FUQ589830 GEM589827:GEM589830 GOI589827:GOI589830 GYE589827:GYE589830 HIA589827:HIA589830 HRW589827:HRW589830 IBS589827:IBS589830 ILO589827:ILO589830 IVK589827:IVK589830 JFG589827:JFG589830 JPC589827:JPC589830 JYY589827:JYY589830 KIU589827:KIU589830 KSQ589827:KSQ589830 LCM589827:LCM589830 LMI589827:LMI589830 LWE589827:LWE589830 MGA589827:MGA589830 MPW589827:MPW589830 MZS589827:MZS589830 NJO589827:NJO589830 NTK589827:NTK589830 ODG589827:ODG589830 ONC589827:ONC589830 OWY589827:OWY589830 PGU589827:PGU589830 PQQ589827:PQQ589830 QAM589827:QAM589830 QKI589827:QKI589830 QUE589827:QUE589830 REA589827:REA589830 RNW589827:RNW589830 RXS589827:RXS589830 SHO589827:SHO589830 SRK589827:SRK589830 TBG589827:TBG589830 TLC589827:TLC589830 TUY589827:TUY589830 UEU589827:UEU589830 UOQ589827:UOQ589830 UYM589827:UYM589830 VII589827:VII589830 VSE589827:VSE589830 WCA589827:WCA589830 WLW589827:WLW589830 WVS589827:WVS589830 K655363:K655366 JG655363:JG655366 TC655363:TC655366 ACY655363:ACY655366 AMU655363:AMU655366 AWQ655363:AWQ655366 BGM655363:BGM655366 BQI655363:BQI655366 CAE655363:CAE655366 CKA655363:CKA655366 CTW655363:CTW655366 DDS655363:DDS655366 DNO655363:DNO655366 DXK655363:DXK655366 EHG655363:EHG655366 ERC655363:ERC655366 FAY655363:FAY655366 FKU655363:FKU655366 FUQ655363:FUQ655366 GEM655363:GEM655366 GOI655363:GOI655366 GYE655363:GYE655366 HIA655363:HIA655366 HRW655363:HRW655366 IBS655363:IBS655366 ILO655363:ILO655366 IVK655363:IVK655366 JFG655363:JFG655366 JPC655363:JPC655366 JYY655363:JYY655366 KIU655363:KIU655366 KSQ655363:KSQ655366 LCM655363:LCM655366 LMI655363:LMI655366 LWE655363:LWE655366 MGA655363:MGA655366 MPW655363:MPW655366 MZS655363:MZS655366 NJO655363:NJO655366 NTK655363:NTK655366 ODG655363:ODG655366 ONC655363:ONC655366 OWY655363:OWY655366 PGU655363:PGU655366 PQQ655363:PQQ655366 QAM655363:QAM655366 QKI655363:QKI655366 QUE655363:QUE655366 REA655363:REA655366 RNW655363:RNW655366 RXS655363:RXS655366 SHO655363:SHO655366 SRK655363:SRK655366 TBG655363:TBG655366 TLC655363:TLC655366 TUY655363:TUY655366 UEU655363:UEU655366 UOQ655363:UOQ655366 UYM655363:UYM655366 VII655363:VII655366 VSE655363:VSE655366 WCA655363:WCA655366 WLW655363:WLW655366 WVS655363:WVS655366 K720899:K720902 JG720899:JG720902 TC720899:TC720902 ACY720899:ACY720902 AMU720899:AMU720902 AWQ720899:AWQ720902 BGM720899:BGM720902 BQI720899:BQI720902 CAE720899:CAE720902 CKA720899:CKA720902 CTW720899:CTW720902 DDS720899:DDS720902 DNO720899:DNO720902 DXK720899:DXK720902 EHG720899:EHG720902 ERC720899:ERC720902 FAY720899:FAY720902 FKU720899:FKU720902 FUQ720899:FUQ720902 GEM720899:GEM720902 GOI720899:GOI720902 GYE720899:GYE720902 HIA720899:HIA720902 HRW720899:HRW720902 IBS720899:IBS720902 ILO720899:ILO720902 IVK720899:IVK720902 JFG720899:JFG720902 JPC720899:JPC720902 JYY720899:JYY720902 KIU720899:KIU720902 KSQ720899:KSQ720902 LCM720899:LCM720902 LMI720899:LMI720902 LWE720899:LWE720902 MGA720899:MGA720902 MPW720899:MPW720902 MZS720899:MZS720902 NJO720899:NJO720902 NTK720899:NTK720902 ODG720899:ODG720902 ONC720899:ONC720902 OWY720899:OWY720902 PGU720899:PGU720902 PQQ720899:PQQ720902 QAM720899:QAM720902 QKI720899:QKI720902 QUE720899:QUE720902 REA720899:REA720902 RNW720899:RNW720902 RXS720899:RXS720902 SHO720899:SHO720902 SRK720899:SRK720902 TBG720899:TBG720902 TLC720899:TLC720902 TUY720899:TUY720902 UEU720899:UEU720902 UOQ720899:UOQ720902 UYM720899:UYM720902 VII720899:VII720902 VSE720899:VSE720902 WCA720899:WCA720902 WLW720899:WLW720902 WVS720899:WVS720902 K786435:K786438 JG786435:JG786438 TC786435:TC786438 ACY786435:ACY786438 AMU786435:AMU786438 AWQ786435:AWQ786438 BGM786435:BGM786438 BQI786435:BQI786438 CAE786435:CAE786438 CKA786435:CKA786438 CTW786435:CTW786438 DDS786435:DDS786438 DNO786435:DNO786438 DXK786435:DXK786438 EHG786435:EHG786438 ERC786435:ERC786438 FAY786435:FAY786438 FKU786435:FKU786438 FUQ786435:FUQ786438 GEM786435:GEM786438 GOI786435:GOI786438 GYE786435:GYE786438 HIA786435:HIA786438 HRW786435:HRW786438 IBS786435:IBS786438 ILO786435:ILO786438 IVK786435:IVK786438 JFG786435:JFG786438 JPC786435:JPC786438 JYY786435:JYY786438 KIU786435:KIU786438 KSQ786435:KSQ786438 LCM786435:LCM786438 LMI786435:LMI786438 LWE786435:LWE786438 MGA786435:MGA786438 MPW786435:MPW786438 MZS786435:MZS786438 NJO786435:NJO786438 NTK786435:NTK786438 ODG786435:ODG786438 ONC786435:ONC786438 OWY786435:OWY786438 PGU786435:PGU786438 PQQ786435:PQQ786438 QAM786435:QAM786438 QKI786435:QKI786438 QUE786435:QUE786438 REA786435:REA786438 RNW786435:RNW786438 RXS786435:RXS786438 SHO786435:SHO786438 SRK786435:SRK786438 TBG786435:TBG786438 TLC786435:TLC786438 TUY786435:TUY786438 UEU786435:UEU786438 UOQ786435:UOQ786438 UYM786435:UYM786438 VII786435:VII786438 VSE786435:VSE786438 WCA786435:WCA786438 WLW786435:WLW786438 WVS786435:WVS786438 K851971:K851974 JG851971:JG851974 TC851971:TC851974 ACY851971:ACY851974 AMU851971:AMU851974 AWQ851971:AWQ851974 BGM851971:BGM851974 BQI851971:BQI851974 CAE851971:CAE851974 CKA851971:CKA851974 CTW851971:CTW851974 DDS851971:DDS851974 DNO851971:DNO851974 DXK851971:DXK851974 EHG851971:EHG851974 ERC851971:ERC851974 FAY851971:FAY851974 FKU851971:FKU851974 FUQ851971:FUQ851974 GEM851971:GEM851974 GOI851971:GOI851974 GYE851971:GYE851974 HIA851971:HIA851974 HRW851971:HRW851974 IBS851971:IBS851974 ILO851971:ILO851974 IVK851971:IVK851974 JFG851971:JFG851974 JPC851971:JPC851974 JYY851971:JYY851974 KIU851971:KIU851974 KSQ851971:KSQ851974 LCM851971:LCM851974 LMI851971:LMI851974 LWE851971:LWE851974 MGA851971:MGA851974 MPW851971:MPW851974 MZS851971:MZS851974 NJO851971:NJO851974 NTK851971:NTK851974 ODG851971:ODG851974 ONC851971:ONC851974 OWY851971:OWY851974 PGU851971:PGU851974 PQQ851971:PQQ851974 QAM851971:QAM851974 QKI851971:QKI851974 QUE851971:QUE851974 REA851971:REA851974 RNW851971:RNW851974 RXS851971:RXS851974 SHO851971:SHO851974 SRK851971:SRK851974 TBG851971:TBG851974 TLC851971:TLC851974 TUY851971:TUY851974 UEU851971:UEU851974 UOQ851971:UOQ851974 UYM851971:UYM851974 VII851971:VII851974 VSE851971:VSE851974 WCA851971:WCA851974 WLW851971:WLW851974 WVS851971:WVS851974 K917507:K917510 JG917507:JG917510 TC917507:TC917510 ACY917507:ACY917510 AMU917507:AMU917510 AWQ917507:AWQ917510 BGM917507:BGM917510 BQI917507:BQI917510 CAE917507:CAE917510 CKA917507:CKA917510 CTW917507:CTW917510 DDS917507:DDS917510 DNO917507:DNO917510 DXK917507:DXK917510 EHG917507:EHG917510 ERC917507:ERC917510 FAY917507:FAY917510 FKU917507:FKU917510 FUQ917507:FUQ917510 GEM917507:GEM917510 GOI917507:GOI917510 GYE917507:GYE917510 HIA917507:HIA917510 HRW917507:HRW917510 IBS917507:IBS917510 ILO917507:ILO917510 IVK917507:IVK917510 JFG917507:JFG917510 JPC917507:JPC917510 JYY917507:JYY917510 KIU917507:KIU917510 KSQ917507:KSQ917510 LCM917507:LCM917510 LMI917507:LMI917510 LWE917507:LWE917510 MGA917507:MGA917510 MPW917507:MPW917510 MZS917507:MZS917510 NJO917507:NJO917510 NTK917507:NTK917510 ODG917507:ODG917510 ONC917507:ONC917510 OWY917507:OWY917510 PGU917507:PGU917510 PQQ917507:PQQ917510 QAM917507:QAM917510 QKI917507:QKI917510 QUE917507:QUE917510 REA917507:REA917510 RNW917507:RNW917510 RXS917507:RXS917510 SHO917507:SHO917510 SRK917507:SRK917510 TBG917507:TBG917510 TLC917507:TLC917510 TUY917507:TUY917510 UEU917507:UEU917510 UOQ917507:UOQ917510 UYM917507:UYM917510 VII917507:VII917510 VSE917507:VSE917510 WCA917507:WCA917510 WLW917507:WLW917510 WVS917507:WVS917510 K983043:K983046 JG983043:JG983046 TC983043:TC983046 ACY983043:ACY983046 AMU983043:AMU983046 AWQ983043:AWQ983046 BGM983043:BGM983046 BQI983043:BQI983046 CAE983043:CAE983046 CKA983043:CKA983046 CTW983043:CTW983046 DDS983043:DDS983046 DNO983043:DNO983046 DXK983043:DXK983046 EHG983043:EHG983046 ERC983043:ERC983046 FAY983043:FAY983046 FKU983043:FKU983046 FUQ983043:FUQ983046 GEM983043:GEM983046 GOI983043:GOI983046 GYE983043:GYE983046 HIA983043:HIA983046 HRW983043:HRW983046 IBS983043:IBS983046 ILO983043:ILO983046 IVK983043:IVK983046 JFG983043:JFG983046 JPC983043:JPC983046 JYY983043:JYY983046 KIU983043:KIU983046 KSQ983043:KSQ983046 LCM983043:LCM983046 LMI983043:LMI983046 LWE983043:LWE983046 MGA983043:MGA983046 MPW983043:MPW983046 MZS983043:MZS983046 NJO983043:NJO983046 NTK983043:NTK983046 ODG983043:ODG983046 ONC983043:ONC983046 OWY983043:OWY983046 PGU983043:PGU983046 PQQ983043:PQQ983046 QAM983043:QAM983046 QKI983043:QKI983046 QUE983043:QUE983046 REA983043:REA983046 RNW983043:RNW983046 RXS983043:RXS983046 SHO983043:SHO983046 SRK983043:SRK983046 TBG983043:TBG983046 TLC983043:TLC983046 TUY983043:TUY983046 UEU983043:UEU983046 UOQ983043:UOQ983046 UYM983043:UYM983046 VII983043:VII983046 VSE983043:VSE983046 WCA983043:WCA983046 WLW983043:WLW983046 WVS983043:WVS983046 L5:R6 JH5:JN6 TD5:TJ6 ACZ5:ADF6 AMV5:ANB6 AWR5:AWX6 BGN5:BGT6 BQJ5:BQP6 CAF5:CAL6 CKB5:CKH6 CTX5:CUD6 DDT5:DDZ6 DNP5:DNV6 DXL5:DXR6 EHH5:EHN6 ERD5:ERJ6 FAZ5:FBF6 FKV5:FLB6 FUR5:FUX6 GEN5:GET6 GOJ5:GOP6 GYF5:GYL6 HIB5:HIH6 HRX5:HSD6 IBT5:IBZ6 ILP5:ILV6 IVL5:IVR6 JFH5:JFN6 JPD5:JPJ6 JYZ5:JZF6 KIV5:KJB6 KSR5:KSX6 LCN5:LCT6 LMJ5:LMP6 LWF5:LWL6 MGB5:MGH6 MPX5:MQD6 MZT5:MZZ6 NJP5:NJV6 NTL5:NTR6 ODH5:ODN6 OND5:ONJ6 OWZ5:OXF6 PGV5:PHB6 PQR5:PQX6 QAN5:QAT6 QKJ5:QKP6 QUF5:QUL6 REB5:REH6 RNX5:ROD6 RXT5:RXZ6 SHP5:SHV6 SRL5:SRR6 TBH5:TBN6 TLD5:TLJ6 TUZ5:TVF6 UEV5:UFB6 UOR5:UOX6 UYN5:UYT6 VIJ5:VIP6 VSF5:VSL6 WCB5:WCH6 WLX5:WMD6 WVT5:WVZ6 L65541:R65542 JH65541:JN65542 TD65541:TJ65542 ACZ65541:ADF65542 AMV65541:ANB65542 AWR65541:AWX65542 BGN65541:BGT65542 BQJ65541:BQP65542 CAF65541:CAL65542 CKB65541:CKH65542 CTX65541:CUD65542 DDT65541:DDZ65542 DNP65541:DNV65542 DXL65541:DXR65542 EHH65541:EHN65542 ERD65541:ERJ65542 FAZ65541:FBF65542 FKV65541:FLB65542 FUR65541:FUX65542 GEN65541:GET65542 GOJ65541:GOP65542 GYF65541:GYL65542 HIB65541:HIH65542 HRX65541:HSD65542 IBT65541:IBZ65542 ILP65541:ILV65542 IVL65541:IVR65542 JFH65541:JFN65542 JPD65541:JPJ65542 JYZ65541:JZF65542 KIV65541:KJB65542 KSR65541:KSX65542 LCN65541:LCT65542 LMJ65541:LMP65542 LWF65541:LWL65542 MGB65541:MGH65542 MPX65541:MQD65542 MZT65541:MZZ65542 NJP65541:NJV65542 NTL65541:NTR65542 ODH65541:ODN65542 OND65541:ONJ65542 OWZ65541:OXF65542 PGV65541:PHB65542 PQR65541:PQX65542 QAN65541:QAT65542 QKJ65541:QKP65542 QUF65541:QUL65542 REB65541:REH65542 RNX65541:ROD65542 RXT65541:RXZ65542 SHP65541:SHV65542 SRL65541:SRR65542 TBH65541:TBN65542 TLD65541:TLJ65542 TUZ65541:TVF65542 UEV65541:UFB65542 UOR65541:UOX65542 UYN65541:UYT65542 VIJ65541:VIP65542 VSF65541:VSL65542 WCB65541:WCH65542 WLX65541:WMD65542 WVT65541:WVZ65542 L131077:R131078 JH131077:JN131078 TD131077:TJ131078 ACZ131077:ADF131078 AMV131077:ANB131078 AWR131077:AWX131078 BGN131077:BGT131078 BQJ131077:BQP131078 CAF131077:CAL131078 CKB131077:CKH131078 CTX131077:CUD131078 DDT131077:DDZ131078 DNP131077:DNV131078 DXL131077:DXR131078 EHH131077:EHN131078 ERD131077:ERJ131078 FAZ131077:FBF131078 FKV131077:FLB131078 FUR131077:FUX131078 GEN131077:GET131078 GOJ131077:GOP131078 GYF131077:GYL131078 HIB131077:HIH131078 HRX131077:HSD131078 IBT131077:IBZ131078 ILP131077:ILV131078 IVL131077:IVR131078 JFH131077:JFN131078 JPD131077:JPJ131078 JYZ131077:JZF131078 KIV131077:KJB131078 KSR131077:KSX131078 LCN131077:LCT131078 LMJ131077:LMP131078 LWF131077:LWL131078 MGB131077:MGH131078 MPX131077:MQD131078 MZT131077:MZZ131078 NJP131077:NJV131078 NTL131077:NTR131078 ODH131077:ODN131078 OND131077:ONJ131078 OWZ131077:OXF131078 PGV131077:PHB131078 PQR131077:PQX131078 QAN131077:QAT131078 QKJ131077:QKP131078 QUF131077:QUL131078 REB131077:REH131078 RNX131077:ROD131078 RXT131077:RXZ131078 SHP131077:SHV131078 SRL131077:SRR131078 TBH131077:TBN131078 TLD131077:TLJ131078 TUZ131077:TVF131078 UEV131077:UFB131078 UOR131077:UOX131078 UYN131077:UYT131078 VIJ131077:VIP131078 VSF131077:VSL131078 WCB131077:WCH131078 WLX131077:WMD131078 WVT131077:WVZ131078 L196613:R196614 JH196613:JN196614 TD196613:TJ196614 ACZ196613:ADF196614 AMV196613:ANB196614 AWR196613:AWX196614 BGN196613:BGT196614 BQJ196613:BQP196614 CAF196613:CAL196614 CKB196613:CKH196614 CTX196613:CUD196614 DDT196613:DDZ196614 DNP196613:DNV196614 DXL196613:DXR196614 EHH196613:EHN196614 ERD196613:ERJ196614 FAZ196613:FBF196614 FKV196613:FLB196614 FUR196613:FUX196614 GEN196613:GET196614 GOJ196613:GOP196614 GYF196613:GYL196614 HIB196613:HIH196614 HRX196613:HSD196614 IBT196613:IBZ196614 ILP196613:ILV196614 IVL196613:IVR196614 JFH196613:JFN196614 JPD196613:JPJ196614 JYZ196613:JZF196614 KIV196613:KJB196614 KSR196613:KSX196614 LCN196613:LCT196614 LMJ196613:LMP196614 LWF196613:LWL196614 MGB196613:MGH196614 MPX196613:MQD196614 MZT196613:MZZ196614 NJP196613:NJV196614 NTL196613:NTR196614 ODH196613:ODN196614 OND196613:ONJ196614 OWZ196613:OXF196614 PGV196613:PHB196614 PQR196613:PQX196614 QAN196613:QAT196614 QKJ196613:QKP196614 QUF196613:QUL196614 REB196613:REH196614 RNX196613:ROD196614 RXT196613:RXZ196614 SHP196613:SHV196614 SRL196613:SRR196614 TBH196613:TBN196614 TLD196613:TLJ196614 TUZ196613:TVF196614 UEV196613:UFB196614 UOR196613:UOX196614 UYN196613:UYT196614 VIJ196613:VIP196614 VSF196613:VSL196614 WCB196613:WCH196614 WLX196613:WMD196614 WVT196613:WVZ196614 L262149:R262150 JH262149:JN262150 TD262149:TJ262150 ACZ262149:ADF262150 AMV262149:ANB262150 AWR262149:AWX262150 BGN262149:BGT262150 BQJ262149:BQP262150 CAF262149:CAL262150 CKB262149:CKH262150 CTX262149:CUD262150 DDT262149:DDZ262150 DNP262149:DNV262150 DXL262149:DXR262150 EHH262149:EHN262150 ERD262149:ERJ262150 FAZ262149:FBF262150 FKV262149:FLB262150 FUR262149:FUX262150 GEN262149:GET262150 GOJ262149:GOP262150 GYF262149:GYL262150 HIB262149:HIH262150 HRX262149:HSD262150 IBT262149:IBZ262150 ILP262149:ILV262150 IVL262149:IVR262150 JFH262149:JFN262150 JPD262149:JPJ262150 JYZ262149:JZF262150 KIV262149:KJB262150 KSR262149:KSX262150 LCN262149:LCT262150 LMJ262149:LMP262150 LWF262149:LWL262150 MGB262149:MGH262150 MPX262149:MQD262150 MZT262149:MZZ262150 NJP262149:NJV262150 NTL262149:NTR262150 ODH262149:ODN262150 OND262149:ONJ262150 OWZ262149:OXF262150 PGV262149:PHB262150 PQR262149:PQX262150 QAN262149:QAT262150 QKJ262149:QKP262150 QUF262149:QUL262150 REB262149:REH262150 RNX262149:ROD262150 RXT262149:RXZ262150 SHP262149:SHV262150 SRL262149:SRR262150 TBH262149:TBN262150 TLD262149:TLJ262150 TUZ262149:TVF262150 UEV262149:UFB262150 UOR262149:UOX262150 UYN262149:UYT262150 VIJ262149:VIP262150 VSF262149:VSL262150 WCB262149:WCH262150 WLX262149:WMD262150 WVT262149:WVZ262150 L327685:R327686 JH327685:JN327686 TD327685:TJ327686 ACZ327685:ADF327686 AMV327685:ANB327686 AWR327685:AWX327686 BGN327685:BGT327686 BQJ327685:BQP327686 CAF327685:CAL327686 CKB327685:CKH327686 CTX327685:CUD327686 DDT327685:DDZ327686 DNP327685:DNV327686 DXL327685:DXR327686 EHH327685:EHN327686 ERD327685:ERJ327686 FAZ327685:FBF327686 FKV327685:FLB327686 FUR327685:FUX327686 GEN327685:GET327686 GOJ327685:GOP327686 GYF327685:GYL327686 HIB327685:HIH327686 HRX327685:HSD327686 IBT327685:IBZ327686 ILP327685:ILV327686 IVL327685:IVR327686 JFH327685:JFN327686 JPD327685:JPJ327686 JYZ327685:JZF327686 KIV327685:KJB327686 KSR327685:KSX327686 LCN327685:LCT327686 LMJ327685:LMP327686 LWF327685:LWL327686 MGB327685:MGH327686 MPX327685:MQD327686 MZT327685:MZZ327686 NJP327685:NJV327686 NTL327685:NTR327686 ODH327685:ODN327686 OND327685:ONJ327686 OWZ327685:OXF327686 PGV327685:PHB327686 PQR327685:PQX327686 QAN327685:QAT327686 QKJ327685:QKP327686 QUF327685:QUL327686 REB327685:REH327686 RNX327685:ROD327686 RXT327685:RXZ327686 SHP327685:SHV327686 SRL327685:SRR327686 TBH327685:TBN327686 TLD327685:TLJ327686 TUZ327685:TVF327686 UEV327685:UFB327686 UOR327685:UOX327686 UYN327685:UYT327686 VIJ327685:VIP327686 VSF327685:VSL327686 WCB327685:WCH327686 WLX327685:WMD327686 WVT327685:WVZ327686 L393221:R393222 JH393221:JN393222 TD393221:TJ393222 ACZ393221:ADF393222 AMV393221:ANB393222 AWR393221:AWX393222 BGN393221:BGT393222 BQJ393221:BQP393222 CAF393221:CAL393222 CKB393221:CKH393222 CTX393221:CUD393222 DDT393221:DDZ393222 DNP393221:DNV393222 DXL393221:DXR393222 EHH393221:EHN393222 ERD393221:ERJ393222 FAZ393221:FBF393222 FKV393221:FLB393222 FUR393221:FUX393222 GEN393221:GET393222 GOJ393221:GOP393222 GYF393221:GYL393222 HIB393221:HIH393222 HRX393221:HSD393222 IBT393221:IBZ393222 ILP393221:ILV393222 IVL393221:IVR393222 JFH393221:JFN393222 JPD393221:JPJ393222 JYZ393221:JZF393222 KIV393221:KJB393222 KSR393221:KSX393222 LCN393221:LCT393222 LMJ393221:LMP393222 LWF393221:LWL393222 MGB393221:MGH393222 MPX393221:MQD393222 MZT393221:MZZ393222 NJP393221:NJV393222 NTL393221:NTR393222 ODH393221:ODN393222 OND393221:ONJ393222 OWZ393221:OXF393222 PGV393221:PHB393222 PQR393221:PQX393222 QAN393221:QAT393222 QKJ393221:QKP393222 QUF393221:QUL393222 REB393221:REH393222 RNX393221:ROD393222 RXT393221:RXZ393222 SHP393221:SHV393222 SRL393221:SRR393222 TBH393221:TBN393222 TLD393221:TLJ393222 TUZ393221:TVF393222 UEV393221:UFB393222 UOR393221:UOX393222 UYN393221:UYT393222 VIJ393221:VIP393222 VSF393221:VSL393222 WCB393221:WCH393222 WLX393221:WMD393222 WVT393221:WVZ393222 L458757:R458758 JH458757:JN458758 TD458757:TJ458758 ACZ458757:ADF458758 AMV458757:ANB458758 AWR458757:AWX458758 BGN458757:BGT458758 BQJ458757:BQP458758 CAF458757:CAL458758 CKB458757:CKH458758 CTX458757:CUD458758 DDT458757:DDZ458758 DNP458757:DNV458758 DXL458757:DXR458758 EHH458757:EHN458758 ERD458757:ERJ458758 FAZ458757:FBF458758 FKV458757:FLB458758 FUR458757:FUX458758 GEN458757:GET458758 GOJ458757:GOP458758 GYF458757:GYL458758 HIB458757:HIH458758 HRX458757:HSD458758 IBT458757:IBZ458758 ILP458757:ILV458758 IVL458757:IVR458758 JFH458757:JFN458758 JPD458757:JPJ458758 JYZ458757:JZF458758 KIV458757:KJB458758 KSR458757:KSX458758 LCN458757:LCT458758 LMJ458757:LMP458758 LWF458757:LWL458758 MGB458757:MGH458758 MPX458757:MQD458758 MZT458757:MZZ458758 NJP458757:NJV458758 NTL458757:NTR458758 ODH458757:ODN458758 OND458757:ONJ458758 OWZ458757:OXF458758 PGV458757:PHB458758 PQR458757:PQX458758 QAN458757:QAT458758 QKJ458757:QKP458758 QUF458757:QUL458758 REB458757:REH458758 RNX458757:ROD458758 RXT458757:RXZ458758 SHP458757:SHV458758 SRL458757:SRR458758 TBH458757:TBN458758 TLD458757:TLJ458758 TUZ458757:TVF458758 UEV458757:UFB458758 UOR458757:UOX458758 UYN458757:UYT458758 VIJ458757:VIP458758 VSF458757:VSL458758 WCB458757:WCH458758 WLX458757:WMD458758 WVT458757:WVZ458758 L524293:R524294 JH524293:JN524294 TD524293:TJ524294 ACZ524293:ADF524294 AMV524293:ANB524294 AWR524293:AWX524294 BGN524293:BGT524294 BQJ524293:BQP524294 CAF524293:CAL524294 CKB524293:CKH524294 CTX524293:CUD524294 DDT524293:DDZ524294 DNP524293:DNV524294 DXL524293:DXR524294 EHH524293:EHN524294 ERD524293:ERJ524294 FAZ524293:FBF524294 FKV524293:FLB524294 FUR524293:FUX524294 GEN524293:GET524294 GOJ524293:GOP524294 GYF524293:GYL524294 HIB524293:HIH524294 HRX524293:HSD524294 IBT524293:IBZ524294 ILP524293:ILV524294 IVL524293:IVR524294 JFH524293:JFN524294 JPD524293:JPJ524294 JYZ524293:JZF524294 KIV524293:KJB524294 KSR524293:KSX524294 LCN524293:LCT524294 LMJ524293:LMP524294 LWF524293:LWL524294 MGB524293:MGH524294 MPX524293:MQD524294 MZT524293:MZZ524294 NJP524293:NJV524294 NTL524293:NTR524294 ODH524293:ODN524294 OND524293:ONJ524294 OWZ524293:OXF524294 PGV524293:PHB524294 PQR524293:PQX524294 QAN524293:QAT524294 QKJ524293:QKP524294 QUF524293:QUL524294 REB524293:REH524294 RNX524293:ROD524294 RXT524293:RXZ524294 SHP524293:SHV524294 SRL524293:SRR524294 TBH524293:TBN524294 TLD524293:TLJ524294 TUZ524293:TVF524294 UEV524293:UFB524294 UOR524293:UOX524294 UYN524293:UYT524294 VIJ524293:VIP524294 VSF524293:VSL524294 WCB524293:WCH524294 WLX524293:WMD524294 WVT524293:WVZ524294 L589829:R589830 JH589829:JN589830 TD589829:TJ589830 ACZ589829:ADF589830 AMV589829:ANB589830 AWR589829:AWX589830 BGN589829:BGT589830 BQJ589829:BQP589830 CAF589829:CAL589830 CKB589829:CKH589830 CTX589829:CUD589830 DDT589829:DDZ589830 DNP589829:DNV589830 DXL589829:DXR589830 EHH589829:EHN589830 ERD589829:ERJ589830 FAZ589829:FBF589830 FKV589829:FLB589830 FUR589829:FUX589830 GEN589829:GET589830 GOJ589829:GOP589830 GYF589829:GYL589830 HIB589829:HIH589830 HRX589829:HSD589830 IBT589829:IBZ589830 ILP589829:ILV589830 IVL589829:IVR589830 JFH589829:JFN589830 JPD589829:JPJ589830 JYZ589829:JZF589830 KIV589829:KJB589830 KSR589829:KSX589830 LCN589829:LCT589830 LMJ589829:LMP589830 LWF589829:LWL589830 MGB589829:MGH589830 MPX589829:MQD589830 MZT589829:MZZ589830 NJP589829:NJV589830 NTL589829:NTR589830 ODH589829:ODN589830 OND589829:ONJ589830 OWZ589829:OXF589830 PGV589829:PHB589830 PQR589829:PQX589830 QAN589829:QAT589830 QKJ589829:QKP589830 QUF589829:QUL589830 REB589829:REH589830 RNX589829:ROD589830 RXT589829:RXZ589830 SHP589829:SHV589830 SRL589829:SRR589830 TBH589829:TBN589830 TLD589829:TLJ589830 TUZ589829:TVF589830 UEV589829:UFB589830 UOR589829:UOX589830 UYN589829:UYT589830 VIJ589829:VIP589830 VSF589829:VSL589830 WCB589829:WCH589830 WLX589829:WMD589830 WVT589829:WVZ589830 L655365:R655366 JH655365:JN655366 TD655365:TJ655366 ACZ655365:ADF655366 AMV655365:ANB655366 AWR655365:AWX655366 BGN655365:BGT655366 BQJ655365:BQP655366 CAF655365:CAL655366 CKB655365:CKH655366 CTX655365:CUD655366 DDT655365:DDZ655366 DNP655365:DNV655366 DXL655365:DXR655366 EHH655365:EHN655366 ERD655365:ERJ655366 FAZ655365:FBF655366 FKV655365:FLB655366 FUR655365:FUX655366 GEN655365:GET655366 GOJ655365:GOP655366 GYF655365:GYL655366 HIB655365:HIH655366 HRX655365:HSD655366 IBT655365:IBZ655366 ILP655365:ILV655366 IVL655365:IVR655366 JFH655365:JFN655366 JPD655365:JPJ655366 JYZ655365:JZF655366 KIV655365:KJB655366 KSR655365:KSX655366 LCN655365:LCT655366 LMJ655365:LMP655366 LWF655365:LWL655366 MGB655365:MGH655366 MPX655365:MQD655366 MZT655365:MZZ655366 NJP655365:NJV655366 NTL655365:NTR655366 ODH655365:ODN655366 OND655365:ONJ655366 OWZ655365:OXF655366 PGV655365:PHB655366 PQR655365:PQX655366 QAN655365:QAT655366 QKJ655365:QKP655366 QUF655365:QUL655366 REB655365:REH655366 RNX655365:ROD655366 RXT655365:RXZ655366 SHP655365:SHV655366 SRL655365:SRR655366 TBH655365:TBN655366 TLD655365:TLJ655366 TUZ655365:TVF655366 UEV655365:UFB655366 UOR655365:UOX655366 UYN655365:UYT655366 VIJ655365:VIP655366 VSF655365:VSL655366 WCB655365:WCH655366 WLX655365:WMD655366 WVT655365:WVZ655366 L720901:R720902 JH720901:JN720902 TD720901:TJ720902 ACZ720901:ADF720902 AMV720901:ANB720902 AWR720901:AWX720902 BGN720901:BGT720902 BQJ720901:BQP720902 CAF720901:CAL720902 CKB720901:CKH720902 CTX720901:CUD720902 DDT720901:DDZ720902 DNP720901:DNV720902 DXL720901:DXR720902 EHH720901:EHN720902 ERD720901:ERJ720902 FAZ720901:FBF720902 FKV720901:FLB720902 FUR720901:FUX720902 GEN720901:GET720902 GOJ720901:GOP720902 GYF720901:GYL720902 HIB720901:HIH720902 HRX720901:HSD720902 IBT720901:IBZ720902 ILP720901:ILV720902 IVL720901:IVR720902 JFH720901:JFN720902 JPD720901:JPJ720902 JYZ720901:JZF720902 KIV720901:KJB720902 KSR720901:KSX720902 LCN720901:LCT720902 LMJ720901:LMP720902 LWF720901:LWL720902 MGB720901:MGH720902 MPX720901:MQD720902 MZT720901:MZZ720902 NJP720901:NJV720902 NTL720901:NTR720902 ODH720901:ODN720902 OND720901:ONJ720902 OWZ720901:OXF720902 PGV720901:PHB720902 PQR720901:PQX720902 QAN720901:QAT720902 QKJ720901:QKP720902 QUF720901:QUL720902 REB720901:REH720902 RNX720901:ROD720902 RXT720901:RXZ720902 SHP720901:SHV720902 SRL720901:SRR720902 TBH720901:TBN720902 TLD720901:TLJ720902 TUZ720901:TVF720902 UEV720901:UFB720902 UOR720901:UOX720902 UYN720901:UYT720902 VIJ720901:VIP720902 VSF720901:VSL720902 WCB720901:WCH720902 WLX720901:WMD720902 WVT720901:WVZ720902 L786437:R786438 JH786437:JN786438 TD786437:TJ786438 ACZ786437:ADF786438 AMV786437:ANB786438 AWR786437:AWX786438 BGN786437:BGT786438 BQJ786437:BQP786438 CAF786437:CAL786438 CKB786437:CKH786438 CTX786437:CUD786438 DDT786437:DDZ786438 DNP786437:DNV786438 DXL786437:DXR786438 EHH786437:EHN786438 ERD786437:ERJ786438 FAZ786437:FBF786438 FKV786437:FLB786438 FUR786437:FUX786438 GEN786437:GET786438 GOJ786437:GOP786438 GYF786437:GYL786438 HIB786437:HIH786438 HRX786437:HSD786438 IBT786437:IBZ786438 ILP786437:ILV786438 IVL786437:IVR786438 JFH786437:JFN786438 JPD786437:JPJ786438 JYZ786437:JZF786438 KIV786437:KJB786438 KSR786437:KSX786438 LCN786437:LCT786438 LMJ786437:LMP786438 LWF786437:LWL786438 MGB786437:MGH786438 MPX786437:MQD786438 MZT786437:MZZ786438 NJP786437:NJV786438 NTL786437:NTR786438 ODH786437:ODN786438 OND786437:ONJ786438 OWZ786437:OXF786438 PGV786437:PHB786438 PQR786437:PQX786438 QAN786437:QAT786438 QKJ786437:QKP786438 QUF786437:QUL786438 REB786437:REH786438 RNX786437:ROD786438 RXT786437:RXZ786438 SHP786437:SHV786438 SRL786437:SRR786438 TBH786437:TBN786438 TLD786437:TLJ786438 TUZ786437:TVF786438 UEV786437:UFB786438 UOR786437:UOX786438 UYN786437:UYT786438 VIJ786437:VIP786438 VSF786437:VSL786438 WCB786437:WCH786438 WLX786437:WMD786438 WVT786437:WVZ786438 L851973:R851974 JH851973:JN851974 TD851973:TJ851974 ACZ851973:ADF851974 AMV851973:ANB851974 AWR851973:AWX851974 BGN851973:BGT851974 BQJ851973:BQP851974 CAF851973:CAL851974 CKB851973:CKH851974 CTX851973:CUD851974 DDT851973:DDZ851974 DNP851973:DNV851974 DXL851973:DXR851974 EHH851973:EHN851974 ERD851973:ERJ851974 FAZ851973:FBF851974 FKV851973:FLB851974 FUR851973:FUX851974 GEN851973:GET851974 GOJ851973:GOP851974 GYF851973:GYL851974 HIB851973:HIH851974 HRX851973:HSD851974 IBT851973:IBZ851974 ILP851973:ILV851974 IVL851973:IVR851974 JFH851973:JFN851974 JPD851973:JPJ851974 JYZ851973:JZF851974 KIV851973:KJB851974 KSR851973:KSX851974 LCN851973:LCT851974 LMJ851973:LMP851974 LWF851973:LWL851974 MGB851973:MGH851974 MPX851973:MQD851974 MZT851973:MZZ851974 NJP851973:NJV851974 NTL851973:NTR851974 ODH851973:ODN851974 OND851973:ONJ851974 OWZ851973:OXF851974 PGV851973:PHB851974 PQR851973:PQX851974 QAN851973:QAT851974 QKJ851973:QKP851974 QUF851973:QUL851974 REB851973:REH851974 RNX851973:ROD851974 RXT851973:RXZ851974 SHP851973:SHV851974 SRL851973:SRR851974 TBH851973:TBN851974 TLD851973:TLJ851974 TUZ851973:TVF851974 UEV851973:UFB851974 UOR851973:UOX851974 UYN851973:UYT851974 VIJ851973:VIP851974 VSF851973:VSL851974 WCB851973:WCH851974 WLX851973:WMD851974 WVT851973:WVZ851974 L917509:R917510 JH917509:JN917510 TD917509:TJ917510 ACZ917509:ADF917510 AMV917509:ANB917510 AWR917509:AWX917510 BGN917509:BGT917510 BQJ917509:BQP917510 CAF917509:CAL917510 CKB917509:CKH917510 CTX917509:CUD917510 DDT917509:DDZ917510 DNP917509:DNV917510 DXL917509:DXR917510 EHH917509:EHN917510 ERD917509:ERJ917510 FAZ917509:FBF917510 FKV917509:FLB917510 FUR917509:FUX917510 GEN917509:GET917510 GOJ917509:GOP917510 GYF917509:GYL917510 HIB917509:HIH917510 HRX917509:HSD917510 IBT917509:IBZ917510 ILP917509:ILV917510 IVL917509:IVR917510 JFH917509:JFN917510 JPD917509:JPJ917510 JYZ917509:JZF917510 KIV917509:KJB917510 KSR917509:KSX917510 LCN917509:LCT917510 LMJ917509:LMP917510 LWF917509:LWL917510 MGB917509:MGH917510 MPX917509:MQD917510 MZT917509:MZZ917510 NJP917509:NJV917510 NTL917509:NTR917510 ODH917509:ODN917510 OND917509:ONJ917510 OWZ917509:OXF917510 PGV917509:PHB917510 PQR917509:PQX917510 QAN917509:QAT917510 QKJ917509:QKP917510 QUF917509:QUL917510 REB917509:REH917510 RNX917509:ROD917510 RXT917509:RXZ917510 SHP917509:SHV917510 SRL917509:SRR917510 TBH917509:TBN917510 TLD917509:TLJ917510 TUZ917509:TVF917510 UEV917509:UFB917510 UOR917509:UOX917510 UYN917509:UYT917510 VIJ917509:VIP917510 VSF917509:VSL917510 WCB917509:WCH917510 WLX917509:WMD917510 WVT917509:WVZ917510 L983045:R983046 JH983045:JN983046 TD983045:TJ983046 ACZ983045:ADF983046 AMV983045:ANB983046 AWR983045:AWX983046 BGN983045:BGT983046 BQJ983045:BQP983046 CAF983045:CAL983046 CKB983045:CKH983046 CTX983045:CUD983046 DDT983045:DDZ983046 DNP983045:DNV983046 DXL983045:DXR983046 EHH983045:EHN983046 ERD983045:ERJ983046 FAZ983045:FBF983046 FKV983045:FLB983046 FUR983045:FUX983046 GEN983045:GET983046 GOJ983045:GOP983046 GYF983045:GYL983046 HIB983045:HIH983046 HRX983045:HSD983046 IBT983045:IBZ983046 ILP983045:ILV983046 IVL983045:IVR983046 JFH983045:JFN983046 JPD983045:JPJ983046 JYZ983045:JZF983046 KIV983045:KJB983046 KSR983045:KSX983046 LCN983045:LCT983046 LMJ983045:LMP983046 LWF983045:LWL983046 MGB983045:MGH983046 MPX983045:MQD983046 MZT983045:MZZ983046 NJP983045:NJV983046 NTL983045:NTR983046 ODH983045:ODN983046 OND983045:ONJ983046 OWZ983045:OXF983046 PGV983045:PHB983046 PQR983045:PQX983046 QAN983045:QAT983046 QKJ983045:QKP983046 QUF983045:QUL983046 REB983045:REH983046 RNX983045:ROD983046 RXT983045:RXZ983046 SHP983045:SHV983046 SRL983045:SRR983046 TBH983045:TBN983046 TLD983045:TLJ983046 TUZ983045:TVF983046 UEV983045:UFB983046 UOR983045:UOX983046 UYN983045:UYT983046 VIJ983045:VIP983046 VSF983045:VSL983046 WCB983045:WCH983046 WLX983045:WMD983046 WVT983045:WVZ983046">
      <formula1>PRsInApplicant</formula1>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6553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7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60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14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8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21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5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8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82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6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9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43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6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50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304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formula1>"English,French,Spanish,Russian"</formula1>
    </dataValidation>
    <dataValidation type="list" allowBlank="1" showInputMessage="1" showErrorMessage="1" sqref="WVM983089:WVN983100 JA49:JB60 SW49:SX60 ACS49:ACT60 AMO49:AMP60 AWK49:AWL60 BGG49:BGH60 BQC49:BQD60 BZY49:BZZ60 CJU49:CJV60 CTQ49:CTR60 DDM49:DDN60 DNI49:DNJ60 DXE49:DXF60 EHA49:EHB60 EQW49:EQX60 FAS49:FAT60 FKO49:FKP60 FUK49:FUL60 GEG49:GEH60 GOC49:GOD60 GXY49:GXZ60 HHU49:HHV60 HRQ49:HRR60 IBM49:IBN60 ILI49:ILJ60 IVE49:IVF60 JFA49:JFB60 JOW49:JOX60 JYS49:JYT60 KIO49:KIP60 KSK49:KSL60 LCG49:LCH60 LMC49:LMD60 LVY49:LVZ60 MFU49:MFV60 MPQ49:MPR60 MZM49:MZN60 NJI49:NJJ60 NTE49:NTF60 ODA49:ODB60 OMW49:OMX60 OWS49:OWT60 PGO49:PGP60 PQK49:PQL60 QAG49:QAH60 QKC49:QKD60 QTY49:QTZ60 RDU49:RDV60 RNQ49:RNR60 RXM49:RXN60 SHI49:SHJ60 SRE49:SRF60 TBA49:TBB60 TKW49:TKX60 TUS49:TUT60 UEO49:UEP60 UOK49:UOL60 UYG49:UYH60 VIC49:VID60 VRY49:VRZ60 WBU49:WBV60 WLQ49:WLR60 WVM49:WVN60 E65585:F65596 JA65585:JB65596 SW65585:SX65596 ACS65585:ACT65596 AMO65585:AMP65596 AWK65585:AWL65596 BGG65585:BGH65596 BQC65585:BQD65596 BZY65585:BZZ65596 CJU65585:CJV65596 CTQ65585:CTR65596 DDM65585:DDN65596 DNI65585:DNJ65596 DXE65585:DXF65596 EHA65585:EHB65596 EQW65585:EQX65596 FAS65585:FAT65596 FKO65585:FKP65596 FUK65585:FUL65596 GEG65585:GEH65596 GOC65585:GOD65596 GXY65585:GXZ65596 HHU65585:HHV65596 HRQ65585:HRR65596 IBM65585:IBN65596 ILI65585:ILJ65596 IVE65585:IVF65596 JFA65585:JFB65596 JOW65585:JOX65596 JYS65585:JYT65596 KIO65585:KIP65596 KSK65585:KSL65596 LCG65585:LCH65596 LMC65585:LMD65596 LVY65585:LVZ65596 MFU65585:MFV65596 MPQ65585:MPR65596 MZM65585:MZN65596 NJI65585:NJJ65596 NTE65585:NTF65596 ODA65585:ODB65596 OMW65585:OMX65596 OWS65585:OWT65596 PGO65585:PGP65596 PQK65585:PQL65596 QAG65585:QAH65596 QKC65585:QKD65596 QTY65585:QTZ65596 RDU65585:RDV65596 RNQ65585:RNR65596 RXM65585:RXN65596 SHI65585:SHJ65596 SRE65585:SRF65596 TBA65585:TBB65596 TKW65585:TKX65596 TUS65585:TUT65596 UEO65585:UEP65596 UOK65585:UOL65596 UYG65585:UYH65596 VIC65585:VID65596 VRY65585:VRZ65596 WBU65585:WBV65596 WLQ65585:WLR65596 WVM65585:WVN65596 E131121:F131132 JA131121:JB131132 SW131121:SX131132 ACS131121:ACT131132 AMO131121:AMP131132 AWK131121:AWL131132 BGG131121:BGH131132 BQC131121:BQD131132 BZY131121:BZZ131132 CJU131121:CJV131132 CTQ131121:CTR131132 DDM131121:DDN131132 DNI131121:DNJ131132 DXE131121:DXF131132 EHA131121:EHB131132 EQW131121:EQX131132 FAS131121:FAT131132 FKO131121:FKP131132 FUK131121:FUL131132 GEG131121:GEH131132 GOC131121:GOD131132 GXY131121:GXZ131132 HHU131121:HHV131132 HRQ131121:HRR131132 IBM131121:IBN131132 ILI131121:ILJ131132 IVE131121:IVF131132 JFA131121:JFB131132 JOW131121:JOX131132 JYS131121:JYT131132 KIO131121:KIP131132 KSK131121:KSL131132 LCG131121:LCH131132 LMC131121:LMD131132 LVY131121:LVZ131132 MFU131121:MFV131132 MPQ131121:MPR131132 MZM131121:MZN131132 NJI131121:NJJ131132 NTE131121:NTF131132 ODA131121:ODB131132 OMW131121:OMX131132 OWS131121:OWT131132 PGO131121:PGP131132 PQK131121:PQL131132 QAG131121:QAH131132 QKC131121:QKD131132 QTY131121:QTZ131132 RDU131121:RDV131132 RNQ131121:RNR131132 RXM131121:RXN131132 SHI131121:SHJ131132 SRE131121:SRF131132 TBA131121:TBB131132 TKW131121:TKX131132 TUS131121:TUT131132 UEO131121:UEP131132 UOK131121:UOL131132 UYG131121:UYH131132 VIC131121:VID131132 VRY131121:VRZ131132 WBU131121:WBV131132 WLQ131121:WLR131132 WVM131121:WVN131132 E196657:F196668 JA196657:JB196668 SW196657:SX196668 ACS196657:ACT196668 AMO196657:AMP196668 AWK196657:AWL196668 BGG196657:BGH196668 BQC196657:BQD196668 BZY196657:BZZ196668 CJU196657:CJV196668 CTQ196657:CTR196668 DDM196657:DDN196668 DNI196657:DNJ196668 DXE196657:DXF196668 EHA196657:EHB196668 EQW196657:EQX196668 FAS196657:FAT196668 FKO196657:FKP196668 FUK196657:FUL196668 GEG196657:GEH196668 GOC196657:GOD196668 GXY196657:GXZ196668 HHU196657:HHV196668 HRQ196657:HRR196668 IBM196657:IBN196668 ILI196657:ILJ196668 IVE196657:IVF196668 JFA196657:JFB196668 JOW196657:JOX196668 JYS196657:JYT196668 KIO196657:KIP196668 KSK196657:KSL196668 LCG196657:LCH196668 LMC196657:LMD196668 LVY196657:LVZ196668 MFU196657:MFV196668 MPQ196657:MPR196668 MZM196657:MZN196668 NJI196657:NJJ196668 NTE196657:NTF196668 ODA196657:ODB196668 OMW196657:OMX196668 OWS196657:OWT196668 PGO196657:PGP196668 PQK196657:PQL196668 QAG196657:QAH196668 QKC196657:QKD196668 QTY196657:QTZ196668 RDU196657:RDV196668 RNQ196657:RNR196668 RXM196657:RXN196668 SHI196657:SHJ196668 SRE196657:SRF196668 TBA196657:TBB196668 TKW196657:TKX196668 TUS196657:TUT196668 UEO196657:UEP196668 UOK196657:UOL196668 UYG196657:UYH196668 VIC196657:VID196668 VRY196657:VRZ196668 WBU196657:WBV196668 WLQ196657:WLR196668 WVM196657:WVN196668 E262193:F262204 JA262193:JB262204 SW262193:SX262204 ACS262193:ACT262204 AMO262193:AMP262204 AWK262193:AWL262204 BGG262193:BGH262204 BQC262193:BQD262204 BZY262193:BZZ262204 CJU262193:CJV262204 CTQ262193:CTR262204 DDM262193:DDN262204 DNI262193:DNJ262204 DXE262193:DXF262204 EHA262193:EHB262204 EQW262193:EQX262204 FAS262193:FAT262204 FKO262193:FKP262204 FUK262193:FUL262204 GEG262193:GEH262204 GOC262193:GOD262204 GXY262193:GXZ262204 HHU262193:HHV262204 HRQ262193:HRR262204 IBM262193:IBN262204 ILI262193:ILJ262204 IVE262193:IVF262204 JFA262193:JFB262204 JOW262193:JOX262204 JYS262193:JYT262204 KIO262193:KIP262204 KSK262193:KSL262204 LCG262193:LCH262204 LMC262193:LMD262204 LVY262193:LVZ262204 MFU262193:MFV262204 MPQ262193:MPR262204 MZM262193:MZN262204 NJI262193:NJJ262204 NTE262193:NTF262204 ODA262193:ODB262204 OMW262193:OMX262204 OWS262193:OWT262204 PGO262193:PGP262204 PQK262193:PQL262204 QAG262193:QAH262204 QKC262193:QKD262204 QTY262193:QTZ262204 RDU262193:RDV262204 RNQ262193:RNR262204 RXM262193:RXN262204 SHI262193:SHJ262204 SRE262193:SRF262204 TBA262193:TBB262204 TKW262193:TKX262204 TUS262193:TUT262204 UEO262193:UEP262204 UOK262193:UOL262204 UYG262193:UYH262204 VIC262193:VID262204 VRY262193:VRZ262204 WBU262193:WBV262204 WLQ262193:WLR262204 WVM262193:WVN262204 E327729:F327740 JA327729:JB327740 SW327729:SX327740 ACS327729:ACT327740 AMO327729:AMP327740 AWK327729:AWL327740 BGG327729:BGH327740 BQC327729:BQD327740 BZY327729:BZZ327740 CJU327729:CJV327740 CTQ327729:CTR327740 DDM327729:DDN327740 DNI327729:DNJ327740 DXE327729:DXF327740 EHA327729:EHB327740 EQW327729:EQX327740 FAS327729:FAT327740 FKO327729:FKP327740 FUK327729:FUL327740 GEG327729:GEH327740 GOC327729:GOD327740 GXY327729:GXZ327740 HHU327729:HHV327740 HRQ327729:HRR327740 IBM327729:IBN327740 ILI327729:ILJ327740 IVE327729:IVF327740 JFA327729:JFB327740 JOW327729:JOX327740 JYS327729:JYT327740 KIO327729:KIP327740 KSK327729:KSL327740 LCG327729:LCH327740 LMC327729:LMD327740 LVY327729:LVZ327740 MFU327729:MFV327740 MPQ327729:MPR327740 MZM327729:MZN327740 NJI327729:NJJ327740 NTE327729:NTF327740 ODA327729:ODB327740 OMW327729:OMX327740 OWS327729:OWT327740 PGO327729:PGP327740 PQK327729:PQL327740 QAG327729:QAH327740 QKC327729:QKD327740 QTY327729:QTZ327740 RDU327729:RDV327740 RNQ327729:RNR327740 RXM327729:RXN327740 SHI327729:SHJ327740 SRE327729:SRF327740 TBA327729:TBB327740 TKW327729:TKX327740 TUS327729:TUT327740 UEO327729:UEP327740 UOK327729:UOL327740 UYG327729:UYH327740 VIC327729:VID327740 VRY327729:VRZ327740 WBU327729:WBV327740 WLQ327729:WLR327740 WVM327729:WVN327740 E393265:F393276 JA393265:JB393276 SW393265:SX393276 ACS393265:ACT393276 AMO393265:AMP393276 AWK393265:AWL393276 BGG393265:BGH393276 BQC393265:BQD393276 BZY393265:BZZ393276 CJU393265:CJV393276 CTQ393265:CTR393276 DDM393265:DDN393276 DNI393265:DNJ393276 DXE393265:DXF393276 EHA393265:EHB393276 EQW393265:EQX393276 FAS393265:FAT393276 FKO393265:FKP393276 FUK393265:FUL393276 GEG393265:GEH393276 GOC393265:GOD393276 GXY393265:GXZ393276 HHU393265:HHV393276 HRQ393265:HRR393276 IBM393265:IBN393276 ILI393265:ILJ393276 IVE393265:IVF393276 JFA393265:JFB393276 JOW393265:JOX393276 JYS393265:JYT393276 KIO393265:KIP393276 KSK393265:KSL393276 LCG393265:LCH393276 LMC393265:LMD393276 LVY393265:LVZ393276 MFU393265:MFV393276 MPQ393265:MPR393276 MZM393265:MZN393276 NJI393265:NJJ393276 NTE393265:NTF393276 ODA393265:ODB393276 OMW393265:OMX393276 OWS393265:OWT393276 PGO393265:PGP393276 PQK393265:PQL393276 QAG393265:QAH393276 QKC393265:QKD393276 QTY393265:QTZ393276 RDU393265:RDV393276 RNQ393265:RNR393276 RXM393265:RXN393276 SHI393265:SHJ393276 SRE393265:SRF393276 TBA393265:TBB393276 TKW393265:TKX393276 TUS393265:TUT393276 UEO393265:UEP393276 UOK393265:UOL393276 UYG393265:UYH393276 VIC393265:VID393276 VRY393265:VRZ393276 WBU393265:WBV393276 WLQ393265:WLR393276 WVM393265:WVN393276 E458801:F458812 JA458801:JB458812 SW458801:SX458812 ACS458801:ACT458812 AMO458801:AMP458812 AWK458801:AWL458812 BGG458801:BGH458812 BQC458801:BQD458812 BZY458801:BZZ458812 CJU458801:CJV458812 CTQ458801:CTR458812 DDM458801:DDN458812 DNI458801:DNJ458812 DXE458801:DXF458812 EHA458801:EHB458812 EQW458801:EQX458812 FAS458801:FAT458812 FKO458801:FKP458812 FUK458801:FUL458812 GEG458801:GEH458812 GOC458801:GOD458812 GXY458801:GXZ458812 HHU458801:HHV458812 HRQ458801:HRR458812 IBM458801:IBN458812 ILI458801:ILJ458812 IVE458801:IVF458812 JFA458801:JFB458812 JOW458801:JOX458812 JYS458801:JYT458812 KIO458801:KIP458812 KSK458801:KSL458812 LCG458801:LCH458812 LMC458801:LMD458812 LVY458801:LVZ458812 MFU458801:MFV458812 MPQ458801:MPR458812 MZM458801:MZN458812 NJI458801:NJJ458812 NTE458801:NTF458812 ODA458801:ODB458812 OMW458801:OMX458812 OWS458801:OWT458812 PGO458801:PGP458812 PQK458801:PQL458812 QAG458801:QAH458812 QKC458801:QKD458812 QTY458801:QTZ458812 RDU458801:RDV458812 RNQ458801:RNR458812 RXM458801:RXN458812 SHI458801:SHJ458812 SRE458801:SRF458812 TBA458801:TBB458812 TKW458801:TKX458812 TUS458801:TUT458812 UEO458801:UEP458812 UOK458801:UOL458812 UYG458801:UYH458812 VIC458801:VID458812 VRY458801:VRZ458812 WBU458801:WBV458812 WLQ458801:WLR458812 WVM458801:WVN458812 E524337:F524348 JA524337:JB524348 SW524337:SX524348 ACS524337:ACT524348 AMO524337:AMP524348 AWK524337:AWL524348 BGG524337:BGH524348 BQC524337:BQD524348 BZY524337:BZZ524348 CJU524337:CJV524348 CTQ524337:CTR524348 DDM524337:DDN524348 DNI524337:DNJ524348 DXE524337:DXF524348 EHA524337:EHB524348 EQW524337:EQX524348 FAS524337:FAT524348 FKO524337:FKP524348 FUK524337:FUL524348 GEG524337:GEH524348 GOC524337:GOD524348 GXY524337:GXZ524348 HHU524337:HHV524348 HRQ524337:HRR524348 IBM524337:IBN524348 ILI524337:ILJ524348 IVE524337:IVF524348 JFA524337:JFB524348 JOW524337:JOX524348 JYS524337:JYT524348 KIO524337:KIP524348 KSK524337:KSL524348 LCG524337:LCH524348 LMC524337:LMD524348 LVY524337:LVZ524348 MFU524337:MFV524348 MPQ524337:MPR524348 MZM524337:MZN524348 NJI524337:NJJ524348 NTE524337:NTF524348 ODA524337:ODB524348 OMW524337:OMX524348 OWS524337:OWT524348 PGO524337:PGP524348 PQK524337:PQL524348 QAG524337:QAH524348 QKC524337:QKD524348 QTY524337:QTZ524348 RDU524337:RDV524348 RNQ524337:RNR524348 RXM524337:RXN524348 SHI524337:SHJ524348 SRE524337:SRF524348 TBA524337:TBB524348 TKW524337:TKX524348 TUS524337:TUT524348 UEO524337:UEP524348 UOK524337:UOL524348 UYG524337:UYH524348 VIC524337:VID524348 VRY524337:VRZ524348 WBU524337:WBV524348 WLQ524337:WLR524348 WVM524337:WVN524348 E589873:F589884 JA589873:JB589884 SW589873:SX589884 ACS589873:ACT589884 AMO589873:AMP589884 AWK589873:AWL589884 BGG589873:BGH589884 BQC589873:BQD589884 BZY589873:BZZ589884 CJU589873:CJV589884 CTQ589873:CTR589884 DDM589873:DDN589884 DNI589873:DNJ589884 DXE589873:DXF589884 EHA589873:EHB589884 EQW589873:EQX589884 FAS589873:FAT589884 FKO589873:FKP589884 FUK589873:FUL589884 GEG589873:GEH589884 GOC589873:GOD589884 GXY589873:GXZ589884 HHU589873:HHV589884 HRQ589873:HRR589884 IBM589873:IBN589884 ILI589873:ILJ589884 IVE589873:IVF589884 JFA589873:JFB589884 JOW589873:JOX589884 JYS589873:JYT589884 KIO589873:KIP589884 KSK589873:KSL589884 LCG589873:LCH589884 LMC589873:LMD589884 LVY589873:LVZ589884 MFU589873:MFV589884 MPQ589873:MPR589884 MZM589873:MZN589884 NJI589873:NJJ589884 NTE589873:NTF589884 ODA589873:ODB589884 OMW589873:OMX589884 OWS589873:OWT589884 PGO589873:PGP589884 PQK589873:PQL589884 QAG589873:QAH589884 QKC589873:QKD589884 QTY589873:QTZ589884 RDU589873:RDV589884 RNQ589873:RNR589884 RXM589873:RXN589884 SHI589873:SHJ589884 SRE589873:SRF589884 TBA589873:TBB589884 TKW589873:TKX589884 TUS589873:TUT589884 UEO589873:UEP589884 UOK589873:UOL589884 UYG589873:UYH589884 VIC589873:VID589884 VRY589873:VRZ589884 WBU589873:WBV589884 WLQ589873:WLR589884 WVM589873:WVN589884 E655409:F655420 JA655409:JB655420 SW655409:SX655420 ACS655409:ACT655420 AMO655409:AMP655420 AWK655409:AWL655420 BGG655409:BGH655420 BQC655409:BQD655420 BZY655409:BZZ655420 CJU655409:CJV655420 CTQ655409:CTR655420 DDM655409:DDN655420 DNI655409:DNJ655420 DXE655409:DXF655420 EHA655409:EHB655420 EQW655409:EQX655420 FAS655409:FAT655420 FKO655409:FKP655420 FUK655409:FUL655420 GEG655409:GEH655420 GOC655409:GOD655420 GXY655409:GXZ655420 HHU655409:HHV655420 HRQ655409:HRR655420 IBM655409:IBN655420 ILI655409:ILJ655420 IVE655409:IVF655420 JFA655409:JFB655420 JOW655409:JOX655420 JYS655409:JYT655420 KIO655409:KIP655420 KSK655409:KSL655420 LCG655409:LCH655420 LMC655409:LMD655420 LVY655409:LVZ655420 MFU655409:MFV655420 MPQ655409:MPR655420 MZM655409:MZN655420 NJI655409:NJJ655420 NTE655409:NTF655420 ODA655409:ODB655420 OMW655409:OMX655420 OWS655409:OWT655420 PGO655409:PGP655420 PQK655409:PQL655420 QAG655409:QAH655420 QKC655409:QKD655420 QTY655409:QTZ655420 RDU655409:RDV655420 RNQ655409:RNR655420 RXM655409:RXN655420 SHI655409:SHJ655420 SRE655409:SRF655420 TBA655409:TBB655420 TKW655409:TKX655420 TUS655409:TUT655420 UEO655409:UEP655420 UOK655409:UOL655420 UYG655409:UYH655420 VIC655409:VID655420 VRY655409:VRZ655420 WBU655409:WBV655420 WLQ655409:WLR655420 WVM655409:WVN655420 E720945:F720956 JA720945:JB720956 SW720945:SX720956 ACS720945:ACT720956 AMO720945:AMP720956 AWK720945:AWL720956 BGG720945:BGH720956 BQC720945:BQD720956 BZY720945:BZZ720956 CJU720945:CJV720956 CTQ720945:CTR720956 DDM720945:DDN720956 DNI720945:DNJ720956 DXE720945:DXF720956 EHA720945:EHB720956 EQW720945:EQX720956 FAS720945:FAT720956 FKO720945:FKP720956 FUK720945:FUL720956 GEG720945:GEH720956 GOC720945:GOD720956 GXY720945:GXZ720956 HHU720945:HHV720956 HRQ720945:HRR720956 IBM720945:IBN720956 ILI720945:ILJ720956 IVE720945:IVF720956 JFA720945:JFB720956 JOW720945:JOX720956 JYS720945:JYT720956 KIO720945:KIP720956 KSK720945:KSL720956 LCG720945:LCH720956 LMC720945:LMD720956 LVY720945:LVZ720956 MFU720945:MFV720956 MPQ720945:MPR720956 MZM720945:MZN720956 NJI720945:NJJ720956 NTE720945:NTF720956 ODA720945:ODB720956 OMW720945:OMX720956 OWS720945:OWT720956 PGO720945:PGP720956 PQK720945:PQL720956 QAG720945:QAH720956 QKC720945:QKD720956 QTY720945:QTZ720956 RDU720945:RDV720956 RNQ720945:RNR720956 RXM720945:RXN720956 SHI720945:SHJ720956 SRE720945:SRF720956 TBA720945:TBB720956 TKW720945:TKX720956 TUS720945:TUT720956 UEO720945:UEP720956 UOK720945:UOL720956 UYG720945:UYH720956 VIC720945:VID720956 VRY720945:VRZ720956 WBU720945:WBV720956 WLQ720945:WLR720956 WVM720945:WVN720956 E786481:F786492 JA786481:JB786492 SW786481:SX786492 ACS786481:ACT786492 AMO786481:AMP786492 AWK786481:AWL786492 BGG786481:BGH786492 BQC786481:BQD786492 BZY786481:BZZ786492 CJU786481:CJV786492 CTQ786481:CTR786492 DDM786481:DDN786492 DNI786481:DNJ786492 DXE786481:DXF786492 EHA786481:EHB786492 EQW786481:EQX786492 FAS786481:FAT786492 FKO786481:FKP786492 FUK786481:FUL786492 GEG786481:GEH786492 GOC786481:GOD786492 GXY786481:GXZ786492 HHU786481:HHV786492 HRQ786481:HRR786492 IBM786481:IBN786492 ILI786481:ILJ786492 IVE786481:IVF786492 JFA786481:JFB786492 JOW786481:JOX786492 JYS786481:JYT786492 KIO786481:KIP786492 KSK786481:KSL786492 LCG786481:LCH786492 LMC786481:LMD786492 LVY786481:LVZ786492 MFU786481:MFV786492 MPQ786481:MPR786492 MZM786481:MZN786492 NJI786481:NJJ786492 NTE786481:NTF786492 ODA786481:ODB786492 OMW786481:OMX786492 OWS786481:OWT786492 PGO786481:PGP786492 PQK786481:PQL786492 QAG786481:QAH786492 QKC786481:QKD786492 QTY786481:QTZ786492 RDU786481:RDV786492 RNQ786481:RNR786492 RXM786481:RXN786492 SHI786481:SHJ786492 SRE786481:SRF786492 TBA786481:TBB786492 TKW786481:TKX786492 TUS786481:TUT786492 UEO786481:UEP786492 UOK786481:UOL786492 UYG786481:UYH786492 VIC786481:VID786492 VRY786481:VRZ786492 WBU786481:WBV786492 WLQ786481:WLR786492 WVM786481:WVN786492 E852017:F852028 JA852017:JB852028 SW852017:SX852028 ACS852017:ACT852028 AMO852017:AMP852028 AWK852017:AWL852028 BGG852017:BGH852028 BQC852017:BQD852028 BZY852017:BZZ852028 CJU852017:CJV852028 CTQ852017:CTR852028 DDM852017:DDN852028 DNI852017:DNJ852028 DXE852017:DXF852028 EHA852017:EHB852028 EQW852017:EQX852028 FAS852017:FAT852028 FKO852017:FKP852028 FUK852017:FUL852028 GEG852017:GEH852028 GOC852017:GOD852028 GXY852017:GXZ852028 HHU852017:HHV852028 HRQ852017:HRR852028 IBM852017:IBN852028 ILI852017:ILJ852028 IVE852017:IVF852028 JFA852017:JFB852028 JOW852017:JOX852028 JYS852017:JYT852028 KIO852017:KIP852028 KSK852017:KSL852028 LCG852017:LCH852028 LMC852017:LMD852028 LVY852017:LVZ852028 MFU852017:MFV852028 MPQ852017:MPR852028 MZM852017:MZN852028 NJI852017:NJJ852028 NTE852017:NTF852028 ODA852017:ODB852028 OMW852017:OMX852028 OWS852017:OWT852028 PGO852017:PGP852028 PQK852017:PQL852028 QAG852017:QAH852028 QKC852017:QKD852028 QTY852017:QTZ852028 RDU852017:RDV852028 RNQ852017:RNR852028 RXM852017:RXN852028 SHI852017:SHJ852028 SRE852017:SRF852028 TBA852017:TBB852028 TKW852017:TKX852028 TUS852017:TUT852028 UEO852017:UEP852028 UOK852017:UOL852028 UYG852017:UYH852028 VIC852017:VID852028 VRY852017:VRZ852028 WBU852017:WBV852028 WLQ852017:WLR852028 WVM852017:WVN852028 E917553:F917564 JA917553:JB917564 SW917553:SX917564 ACS917553:ACT917564 AMO917553:AMP917564 AWK917553:AWL917564 BGG917553:BGH917564 BQC917553:BQD917564 BZY917553:BZZ917564 CJU917553:CJV917564 CTQ917553:CTR917564 DDM917553:DDN917564 DNI917553:DNJ917564 DXE917553:DXF917564 EHA917553:EHB917564 EQW917553:EQX917564 FAS917553:FAT917564 FKO917553:FKP917564 FUK917553:FUL917564 GEG917553:GEH917564 GOC917553:GOD917564 GXY917553:GXZ917564 HHU917553:HHV917564 HRQ917553:HRR917564 IBM917553:IBN917564 ILI917553:ILJ917564 IVE917553:IVF917564 JFA917553:JFB917564 JOW917553:JOX917564 JYS917553:JYT917564 KIO917553:KIP917564 KSK917553:KSL917564 LCG917553:LCH917564 LMC917553:LMD917564 LVY917553:LVZ917564 MFU917553:MFV917564 MPQ917553:MPR917564 MZM917553:MZN917564 NJI917553:NJJ917564 NTE917553:NTF917564 ODA917553:ODB917564 OMW917553:OMX917564 OWS917553:OWT917564 PGO917553:PGP917564 PQK917553:PQL917564 QAG917553:QAH917564 QKC917553:QKD917564 QTY917553:QTZ917564 RDU917553:RDV917564 RNQ917553:RNR917564 RXM917553:RXN917564 SHI917553:SHJ917564 SRE917553:SRF917564 TBA917553:TBB917564 TKW917553:TKX917564 TUS917553:TUT917564 UEO917553:UEP917564 UOK917553:UOL917564 UYG917553:UYH917564 VIC917553:VID917564 VRY917553:VRZ917564 WBU917553:WBV917564 WLQ917553:WLR917564 WVM917553:WVN917564 E983089:F983100 JA983089:JB983100 SW983089:SX983100 ACS983089:ACT983100 AMO983089:AMP983100 AWK983089:AWL983100 BGG983089:BGH983100 BQC983089:BQD983100 BZY983089:BZZ983100 CJU983089:CJV983100 CTQ983089:CTR983100 DDM983089:DDN983100 DNI983089:DNJ983100 DXE983089:DXF983100 EHA983089:EHB983100 EQW983089:EQX983100 FAS983089:FAT983100 FKO983089:FKP983100 FUK983089:FUL983100 GEG983089:GEH983100 GOC983089:GOD983100 GXY983089:GXZ983100 HHU983089:HHV983100 HRQ983089:HRR983100 IBM983089:IBN983100 ILI983089:ILJ983100 IVE983089:IVF983100 JFA983089:JFB983100 JOW983089:JOX983100 JYS983089:JYT983100 KIO983089:KIP983100 KSK983089:KSL983100 LCG983089:LCH983100 LMC983089:LMD983100 LVY983089:LVZ983100 MFU983089:MFV983100 MPQ983089:MPR983100 MZM983089:MZN983100 NJI983089:NJJ983100 NTE983089:NTF983100 ODA983089:ODB983100 OMW983089:OMX983100 OWS983089:OWT983100 PGO983089:PGP983100 PQK983089:PQL983100 QAG983089:QAH983100 QKC983089:QKD983100 QTY983089:QTZ983100 RDU983089:RDV983100 RNQ983089:RNR983100 RXM983089:RXN983100 SHI983089:SHJ983100 SRE983089:SRF983100 TBA983089:TBB983100 TKW983089:TKX983100 TUS983089:TUT983100 UEO983089:UEP983100 UOK983089:UOL983100 UYG983089:UYH983100 VIC983089:VID983100 VRY983089:VRZ983100 WBU983089:WBV983100 WLQ983089:WLR983100 E49:F60">
      <formula1>GeoArea</formula1>
    </dataValidation>
    <dataValidation allowBlank="1" showInputMessage="1" sqref="U35:U39 JQ35:JQ39 TM35:TM39 ADI35:ADI39 ANE35:ANE39 AXA35:AXA39 BGW35:BGW39 BQS35:BQS39 CAO35:CAO39 CKK35:CKK39 CUG35:CUG39 DEC35:DEC39 DNY35:DNY39 DXU35:DXU39 EHQ35:EHQ39 ERM35:ERM39 FBI35:FBI39 FLE35:FLE39 FVA35:FVA39 GEW35:GEW39 GOS35:GOS39 GYO35:GYO39 HIK35:HIK39 HSG35:HSG39 ICC35:ICC39 ILY35:ILY39 IVU35:IVU39 JFQ35:JFQ39 JPM35:JPM39 JZI35:JZI39 KJE35:KJE39 KTA35:KTA39 LCW35:LCW39 LMS35:LMS39 LWO35:LWO39 MGK35:MGK39 MQG35:MQG39 NAC35:NAC39 NJY35:NJY39 NTU35:NTU39 ODQ35:ODQ39 ONM35:ONM39 OXI35:OXI39 PHE35:PHE39 PRA35:PRA39 QAW35:QAW39 QKS35:QKS39 QUO35:QUO39 REK35:REK39 ROG35:ROG39 RYC35:RYC39 SHY35:SHY39 SRU35:SRU39 TBQ35:TBQ39 TLM35:TLM39 TVI35:TVI39 UFE35:UFE39 UPA35:UPA39 UYW35:UYW39 VIS35:VIS39 VSO35:VSO39 WCK35:WCK39 WMG35:WMG39 WWC35:WWC39 U65571:U65575 JQ65571:JQ65575 TM65571:TM65575 ADI65571:ADI65575 ANE65571:ANE65575 AXA65571:AXA65575 BGW65571:BGW65575 BQS65571:BQS65575 CAO65571:CAO65575 CKK65571:CKK65575 CUG65571:CUG65575 DEC65571:DEC65575 DNY65571:DNY65575 DXU65571:DXU65575 EHQ65571:EHQ65575 ERM65571:ERM65575 FBI65571:FBI65575 FLE65571:FLE65575 FVA65571:FVA65575 GEW65571:GEW65575 GOS65571:GOS65575 GYO65571:GYO65575 HIK65571:HIK65575 HSG65571:HSG65575 ICC65571:ICC65575 ILY65571:ILY65575 IVU65571:IVU65575 JFQ65571:JFQ65575 JPM65571:JPM65575 JZI65571:JZI65575 KJE65571:KJE65575 KTA65571:KTA65575 LCW65571:LCW65575 LMS65571:LMS65575 LWO65571:LWO65575 MGK65571:MGK65575 MQG65571:MQG65575 NAC65571:NAC65575 NJY65571:NJY65575 NTU65571:NTU65575 ODQ65571:ODQ65575 ONM65571:ONM65575 OXI65571:OXI65575 PHE65571:PHE65575 PRA65571:PRA65575 QAW65571:QAW65575 QKS65571:QKS65575 QUO65571:QUO65575 REK65571:REK65575 ROG65571:ROG65575 RYC65571:RYC65575 SHY65571:SHY65575 SRU65571:SRU65575 TBQ65571:TBQ65575 TLM65571:TLM65575 TVI65571:TVI65575 UFE65571:UFE65575 UPA65571:UPA65575 UYW65571:UYW65575 VIS65571:VIS65575 VSO65571:VSO65575 WCK65571:WCK65575 WMG65571:WMG65575 WWC65571:WWC65575 U131107:U131111 JQ131107:JQ131111 TM131107:TM131111 ADI131107:ADI131111 ANE131107:ANE131111 AXA131107:AXA131111 BGW131107:BGW131111 BQS131107:BQS131111 CAO131107:CAO131111 CKK131107:CKK131111 CUG131107:CUG131111 DEC131107:DEC131111 DNY131107:DNY131111 DXU131107:DXU131111 EHQ131107:EHQ131111 ERM131107:ERM131111 FBI131107:FBI131111 FLE131107:FLE131111 FVA131107:FVA131111 GEW131107:GEW131111 GOS131107:GOS131111 GYO131107:GYO131111 HIK131107:HIK131111 HSG131107:HSG131111 ICC131107:ICC131111 ILY131107:ILY131111 IVU131107:IVU131111 JFQ131107:JFQ131111 JPM131107:JPM131111 JZI131107:JZI131111 KJE131107:KJE131111 KTA131107:KTA131111 LCW131107:LCW131111 LMS131107:LMS131111 LWO131107:LWO131111 MGK131107:MGK131111 MQG131107:MQG131111 NAC131107:NAC131111 NJY131107:NJY131111 NTU131107:NTU131111 ODQ131107:ODQ131111 ONM131107:ONM131111 OXI131107:OXI131111 PHE131107:PHE131111 PRA131107:PRA131111 QAW131107:QAW131111 QKS131107:QKS131111 QUO131107:QUO131111 REK131107:REK131111 ROG131107:ROG131111 RYC131107:RYC131111 SHY131107:SHY131111 SRU131107:SRU131111 TBQ131107:TBQ131111 TLM131107:TLM131111 TVI131107:TVI131111 UFE131107:UFE131111 UPA131107:UPA131111 UYW131107:UYW131111 VIS131107:VIS131111 VSO131107:VSO131111 WCK131107:WCK131111 WMG131107:WMG131111 WWC131107:WWC131111 U196643:U196647 JQ196643:JQ196647 TM196643:TM196647 ADI196643:ADI196647 ANE196643:ANE196647 AXA196643:AXA196647 BGW196643:BGW196647 BQS196643:BQS196647 CAO196643:CAO196647 CKK196643:CKK196647 CUG196643:CUG196647 DEC196643:DEC196647 DNY196643:DNY196647 DXU196643:DXU196647 EHQ196643:EHQ196647 ERM196643:ERM196647 FBI196643:FBI196647 FLE196643:FLE196647 FVA196643:FVA196647 GEW196643:GEW196647 GOS196643:GOS196647 GYO196643:GYO196647 HIK196643:HIK196647 HSG196643:HSG196647 ICC196643:ICC196647 ILY196643:ILY196647 IVU196643:IVU196647 JFQ196643:JFQ196647 JPM196643:JPM196647 JZI196643:JZI196647 KJE196643:KJE196647 KTA196643:KTA196647 LCW196643:LCW196647 LMS196643:LMS196647 LWO196643:LWO196647 MGK196643:MGK196647 MQG196643:MQG196647 NAC196643:NAC196647 NJY196643:NJY196647 NTU196643:NTU196647 ODQ196643:ODQ196647 ONM196643:ONM196647 OXI196643:OXI196647 PHE196643:PHE196647 PRA196643:PRA196647 QAW196643:QAW196647 QKS196643:QKS196647 QUO196643:QUO196647 REK196643:REK196647 ROG196643:ROG196647 RYC196643:RYC196647 SHY196643:SHY196647 SRU196643:SRU196647 TBQ196643:TBQ196647 TLM196643:TLM196647 TVI196643:TVI196647 UFE196643:UFE196647 UPA196643:UPA196647 UYW196643:UYW196647 VIS196643:VIS196647 VSO196643:VSO196647 WCK196643:WCK196647 WMG196643:WMG196647 WWC196643:WWC196647 U262179:U262183 JQ262179:JQ262183 TM262179:TM262183 ADI262179:ADI262183 ANE262179:ANE262183 AXA262179:AXA262183 BGW262179:BGW262183 BQS262179:BQS262183 CAO262179:CAO262183 CKK262179:CKK262183 CUG262179:CUG262183 DEC262179:DEC262183 DNY262179:DNY262183 DXU262179:DXU262183 EHQ262179:EHQ262183 ERM262179:ERM262183 FBI262179:FBI262183 FLE262179:FLE262183 FVA262179:FVA262183 GEW262179:GEW262183 GOS262179:GOS262183 GYO262179:GYO262183 HIK262179:HIK262183 HSG262179:HSG262183 ICC262179:ICC262183 ILY262179:ILY262183 IVU262179:IVU262183 JFQ262179:JFQ262183 JPM262179:JPM262183 JZI262179:JZI262183 KJE262179:KJE262183 KTA262179:KTA262183 LCW262179:LCW262183 LMS262179:LMS262183 LWO262179:LWO262183 MGK262179:MGK262183 MQG262179:MQG262183 NAC262179:NAC262183 NJY262179:NJY262183 NTU262179:NTU262183 ODQ262179:ODQ262183 ONM262179:ONM262183 OXI262179:OXI262183 PHE262179:PHE262183 PRA262179:PRA262183 QAW262179:QAW262183 QKS262179:QKS262183 QUO262179:QUO262183 REK262179:REK262183 ROG262179:ROG262183 RYC262179:RYC262183 SHY262179:SHY262183 SRU262179:SRU262183 TBQ262179:TBQ262183 TLM262179:TLM262183 TVI262179:TVI262183 UFE262179:UFE262183 UPA262179:UPA262183 UYW262179:UYW262183 VIS262179:VIS262183 VSO262179:VSO262183 WCK262179:WCK262183 WMG262179:WMG262183 WWC262179:WWC262183 U327715:U327719 JQ327715:JQ327719 TM327715:TM327719 ADI327715:ADI327719 ANE327715:ANE327719 AXA327715:AXA327719 BGW327715:BGW327719 BQS327715:BQS327719 CAO327715:CAO327719 CKK327715:CKK327719 CUG327715:CUG327719 DEC327715:DEC327719 DNY327715:DNY327719 DXU327715:DXU327719 EHQ327715:EHQ327719 ERM327715:ERM327719 FBI327715:FBI327719 FLE327715:FLE327719 FVA327715:FVA327719 GEW327715:GEW327719 GOS327715:GOS327719 GYO327715:GYO327719 HIK327715:HIK327719 HSG327715:HSG327719 ICC327715:ICC327719 ILY327715:ILY327719 IVU327715:IVU327719 JFQ327715:JFQ327719 JPM327715:JPM327719 JZI327715:JZI327719 KJE327715:KJE327719 KTA327715:KTA327719 LCW327715:LCW327719 LMS327715:LMS327719 LWO327715:LWO327719 MGK327715:MGK327719 MQG327715:MQG327719 NAC327715:NAC327719 NJY327715:NJY327719 NTU327715:NTU327719 ODQ327715:ODQ327719 ONM327715:ONM327719 OXI327715:OXI327719 PHE327715:PHE327719 PRA327715:PRA327719 QAW327715:QAW327719 QKS327715:QKS327719 QUO327715:QUO327719 REK327715:REK327719 ROG327715:ROG327719 RYC327715:RYC327719 SHY327715:SHY327719 SRU327715:SRU327719 TBQ327715:TBQ327719 TLM327715:TLM327719 TVI327715:TVI327719 UFE327715:UFE327719 UPA327715:UPA327719 UYW327715:UYW327719 VIS327715:VIS327719 VSO327715:VSO327719 WCK327715:WCK327719 WMG327715:WMG327719 WWC327715:WWC327719 U393251:U393255 JQ393251:JQ393255 TM393251:TM393255 ADI393251:ADI393255 ANE393251:ANE393255 AXA393251:AXA393255 BGW393251:BGW393255 BQS393251:BQS393255 CAO393251:CAO393255 CKK393251:CKK393255 CUG393251:CUG393255 DEC393251:DEC393255 DNY393251:DNY393255 DXU393251:DXU393255 EHQ393251:EHQ393255 ERM393251:ERM393255 FBI393251:FBI393255 FLE393251:FLE393255 FVA393251:FVA393255 GEW393251:GEW393255 GOS393251:GOS393255 GYO393251:GYO393255 HIK393251:HIK393255 HSG393251:HSG393255 ICC393251:ICC393255 ILY393251:ILY393255 IVU393251:IVU393255 JFQ393251:JFQ393255 JPM393251:JPM393255 JZI393251:JZI393255 KJE393251:KJE393255 KTA393251:KTA393255 LCW393251:LCW393255 LMS393251:LMS393255 LWO393251:LWO393255 MGK393251:MGK393255 MQG393251:MQG393255 NAC393251:NAC393255 NJY393251:NJY393255 NTU393251:NTU393255 ODQ393251:ODQ393255 ONM393251:ONM393255 OXI393251:OXI393255 PHE393251:PHE393255 PRA393251:PRA393255 QAW393251:QAW393255 QKS393251:QKS393255 QUO393251:QUO393255 REK393251:REK393255 ROG393251:ROG393255 RYC393251:RYC393255 SHY393251:SHY393255 SRU393251:SRU393255 TBQ393251:TBQ393255 TLM393251:TLM393255 TVI393251:TVI393255 UFE393251:UFE393255 UPA393251:UPA393255 UYW393251:UYW393255 VIS393251:VIS393255 VSO393251:VSO393255 WCK393251:WCK393255 WMG393251:WMG393255 WWC393251:WWC393255 U458787:U458791 JQ458787:JQ458791 TM458787:TM458791 ADI458787:ADI458791 ANE458787:ANE458791 AXA458787:AXA458791 BGW458787:BGW458791 BQS458787:BQS458791 CAO458787:CAO458791 CKK458787:CKK458791 CUG458787:CUG458791 DEC458787:DEC458791 DNY458787:DNY458791 DXU458787:DXU458791 EHQ458787:EHQ458791 ERM458787:ERM458791 FBI458787:FBI458791 FLE458787:FLE458791 FVA458787:FVA458791 GEW458787:GEW458791 GOS458787:GOS458791 GYO458787:GYO458791 HIK458787:HIK458791 HSG458787:HSG458791 ICC458787:ICC458791 ILY458787:ILY458791 IVU458787:IVU458791 JFQ458787:JFQ458791 JPM458787:JPM458791 JZI458787:JZI458791 KJE458787:KJE458791 KTA458787:KTA458791 LCW458787:LCW458791 LMS458787:LMS458791 LWO458787:LWO458791 MGK458787:MGK458791 MQG458787:MQG458791 NAC458787:NAC458791 NJY458787:NJY458791 NTU458787:NTU458791 ODQ458787:ODQ458791 ONM458787:ONM458791 OXI458787:OXI458791 PHE458787:PHE458791 PRA458787:PRA458791 QAW458787:QAW458791 QKS458787:QKS458791 QUO458787:QUO458791 REK458787:REK458791 ROG458787:ROG458791 RYC458787:RYC458791 SHY458787:SHY458791 SRU458787:SRU458791 TBQ458787:TBQ458791 TLM458787:TLM458791 TVI458787:TVI458791 UFE458787:UFE458791 UPA458787:UPA458791 UYW458787:UYW458791 VIS458787:VIS458791 VSO458787:VSO458791 WCK458787:WCK458791 WMG458787:WMG458791 WWC458787:WWC458791 U524323:U524327 JQ524323:JQ524327 TM524323:TM524327 ADI524323:ADI524327 ANE524323:ANE524327 AXA524323:AXA524327 BGW524323:BGW524327 BQS524323:BQS524327 CAO524323:CAO524327 CKK524323:CKK524327 CUG524323:CUG524327 DEC524323:DEC524327 DNY524323:DNY524327 DXU524323:DXU524327 EHQ524323:EHQ524327 ERM524323:ERM524327 FBI524323:FBI524327 FLE524323:FLE524327 FVA524323:FVA524327 GEW524323:GEW524327 GOS524323:GOS524327 GYO524323:GYO524327 HIK524323:HIK524327 HSG524323:HSG524327 ICC524323:ICC524327 ILY524323:ILY524327 IVU524323:IVU524327 JFQ524323:JFQ524327 JPM524323:JPM524327 JZI524323:JZI524327 KJE524323:KJE524327 KTA524323:KTA524327 LCW524323:LCW524327 LMS524323:LMS524327 LWO524323:LWO524327 MGK524323:MGK524327 MQG524323:MQG524327 NAC524323:NAC524327 NJY524323:NJY524327 NTU524323:NTU524327 ODQ524323:ODQ524327 ONM524323:ONM524327 OXI524323:OXI524327 PHE524323:PHE524327 PRA524323:PRA524327 QAW524323:QAW524327 QKS524323:QKS524327 QUO524323:QUO524327 REK524323:REK524327 ROG524323:ROG524327 RYC524323:RYC524327 SHY524323:SHY524327 SRU524323:SRU524327 TBQ524323:TBQ524327 TLM524323:TLM524327 TVI524323:TVI524327 UFE524323:UFE524327 UPA524323:UPA524327 UYW524323:UYW524327 VIS524323:VIS524327 VSO524323:VSO524327 WCK524323:WCK524327 WMG524323:WMG524327 WWC524323:WWC524327 U589859:U589863 JQ589859:JQ589863 TM589859:TM589863 ADI589859:ADI589863 ANE589859:ANE589863 AXA589859:AXA589863 BGW589859:BGW589863 BQS589859:BQS589863 CAO589859:CAO589863 CKK589859:CKK589863 CUG589859:CUG589863 DEC589859:DEC589863 DNY589859:DNY589863 DXU589859:DXU589863 EHQ589859:EHQ589863 ERM589859:ERM589863 FBI589859:FBI589863 FLE589859:FLE589863 FVA589859:FVA589863 GEW589859:GEW589863 GOS589859:GOS589863 GYO589859:GYO589863 HIK589859:HIK589863 HSG589859:HSG589863 ICC589859:ICC589863 ILY589859:ILY589863 IVU589859:IVU589863 JFQ589859:JFQ589863 JPM589859:JPM589863 JZI589859:JZI589863 KJE589859:KJE589863 KTA589859:KTA589863 LCW589859:LCW589863 LMS589859:LMS589863 LWO589859:LWO589863 MGK589859:MGK589863 MQG589859:MQG589863 NAC589859:NAC589863 NJY589859:NJY589863 NTU589859:NTU589863 ODQ589859:ODQ589863 ONM589859:ONM589863 OXI589859:OXI589863 PHE589859:PHE589863 PRA589859:PRA589863 QAW589859:QAW589863 QKS589859:QKS589863 QUO589859:QUO589863 REK589859:REK589863 ROG589859:ROG589863 RYC589859:RYC589863 SHY589859:SHY589863 SRU589859:SRU589863 TBQ589859:TBQ589863 TLM589859:TLM589863 TVI589859:TVI589863 UFE589859:UFE589863 UPA589859:UPA589863 UYW589859:UYW589863 VIS589859:VIS589863 VSO589859:VSO589863 WCK589859:WCK589863 WMG589859:WMG589863 WWC589859:WWC589863 U655395:U655399 JQ655395:JQ655399 TM655395:TM655399 ADI655395:ADI655399 ANE655395:ANE655399 AXA655395:AXA655399 BGW655395:BGW655399 BQS655395:BQS655399 CAO655395:CAO655399 CKK655395:CKK655399 CUG655395:CUG655399 DEC655395:DEC655399 DNY655395:DNY655399 DXU655395:DXU655399 EHQ655395:EHQ655399 ERM655395:ERM655399 FBI655395:FBI655399 FLE655395:FLE655399 FVA655395:FVA655399 GEW655395:GEW655399 GOS655395:GOS655399 GYO655395:GYO655399 HIK655395:HIK655399 HSG655395:HSG655399 ICC655395:ICC655399 ILY655395:ILY655399 IVU655395:IVU655399 JFQ655395:JFQ655399 JPM655395:JPM655399 JZI655395:JZI655399 KJE655395:KJE655399 KTA655395:KTA655399 LCW655395:LCW655399 LMS655395:LMS655399 LWO655395:LWO655399 MGK655395:MGK655399 MQG655395:MQG655399 NAC655395:NAC655399 NJY655395:NJY655399 NTU655395:NTU655399 ODQ655395:ODQ655399 ONM655395:ONM655399 OXI655395:OXI655399 PHE655395:PHE655399 PRA655395:PRA655399 QAW655395:QAW655399 QKS655395:QKS655399 QUO655395:QUO655399 REK655395:REK655399 ROG655395:ROG655399 RYC655395:RYC655399 SHY655395:SHY655399 SRU655395:SRU655399 TBQ655395:TBQ655399 TLM655395:TLM655399 TVI655395:TVI655399 UFE655395:UFE655399 UPA655395:UPA655399 UYW655395:UYW655399 VIS655395:VIS655399 VSO655395:VSO655399 WCK655395:WCK655399 WMG655395:WMG655399 WWC655395:WWC655399 U720931:U720935 JQ720931:JQ720935 TM720931:TM720935 ADI720931:ADI720935 ANE720931:ANE720935 AXA720931:AXA720935 BGW720931:BGW720935 BQS720931:BQS720935 CAO720931:CAO720935 CKK720931:CKK720935 CUG720931:CUG720935 DEC720931:DEC720935 DNY720931:DNY720935 DXU720931:DXU720935 EHQ720931:EHQ720935 ERM720931:ERM720935 FBI720931:FBI720935 FLE720931:FLE720935 FVA720931:FVA720935 GEW720931:GEW720935 GOS720931:GOS720935 GYO720931:GYO720935 HIK720931:HIK720935 HSG720931:HSG720935 ICC720931:ICC720935 ILY720931:ILY720935 IVU720931:IVU720935 JFQ720931:JFQ720935 JPM720931:JPM720935 JZI720931:JZI720935 KJE720931:KJE720935 KTA720931:KTA720935 LCW720931:LCW720935 LMS720931:LMS720935 LWO720931:LWO720935 MGK720931:MGK720935 MQG720931:MQG720935 NAC720931:NAC720935 NJY720931:NJY720935 NTU720931:NTU720935 ODQ720931:ODQ720935 ONM720931:ONM720935 OXI720931:OXI720935 PHE720931:PHE720935 PRA720931:PRA720935 QAW720931:QAW720935 QKS720931:QKS720935 QUO720931:QUO720935 REK720931:REK720935 ROG720931:ROG720935 RYC720931:RYC720935 SHY720931:SHY720935 SRU720931:SRU720935 TBQ720931:TBQ720935 TLM720931:TLM720935 TVI720931:TVI720935 UFE720931:UFE720935 UPA720931:UPA720935 UYW720931:UYW720935 VIS720931:VIS720935 VSO720931:VSO720935 WCK720931:WCK720935 WMG720931:WMG720935 WWC720931:WWC720935 U786467:U786471 JQ786467:JQ786471 TM786467:TM786471 ADI786467:ADI786471 ANE786467:ANE786471 AXA786467:AXA786471 BGW786467:BGW786471 BQS786467:BQS786471 CAO786467:CAO786471 CKK786467:CKK786471 CUG786467:CUG786471 DEC786467:DEC786471 DNY786467:DNY786471 DXU786467:DXU786471 EHQ786467:EHQ786471 ERM786467:ERM786471 FBI786467:FBI786471 FLE786467:FLE786471 FVA786467:FVA786471 GEW786467:GEW786471 GOS786467:GOS786471 GYO786467:GYO786471 HIK786467:HIK786471 HSG786467:HSG786471 ICC786467:ICC786471 ILY786467:ILY786471 IVU786467:IVU786471 JFQ786467:JFQ786471 JPM786467:JPM786471 JZI786467:JZI786471 KJE786467:KJE786471 KTA786467:KTA786471 LCW786467:LCW786471 LMS786467:LMS786471 LWO786467:LWO786471 MGK786467:MGK786471 MQG786467:MQG786471 NAC786467:NAC786471 NJY786467:NJY786471 NTU786467:NTU786471 ODQ786467:ODQ786471 ONM786467:ONM786471 OXI786467:OXI786471 PHE786467:PHE786471 PRA786467:PRA786471 QAW786467:QAW786471 QKS786467:QKS786471 QUO786467:QUO786471 REK786467:REK786471 ROG786467:ROG786471 RYC786467:RYC786471 SHY786467:SHY786471 SRU786467:SRU786471 TBQ786467:TBQ786471 TLM786467:TLM786471 TVI786467:TVI786471 UFE786467:UFE786471 UPA786467:UPA786471 UYW786467:UYW786471 VIS786467:VIS786471 VSO786467:VSO786471 WCK786467:WCK786471 WMG786467:WMG786471 WWC786467:WWC786471 U852003:U852007 JQ852003:JQ852007 TM852003:TM852007 ADI852003:ADI852007 ANE852003:ANE852007 AXA852003:AXA852007 BGW852003:BGW852007 BQS852003:BQS852007 CAO852003:CAO852007 CKK852003:CKK852007 CUG852003:CUG852007 DEC852003:DEC852007 DNY852003:DNY852007 DXU852003:DXU852007 EHQ852003:EHQ852007 ERM852003:ERM852007 FBI852003:FBI852007 FLE852003:FLE852007 FVA852003:FVA852007 GEW852003:GEW852007 GOS852003:GOS852007 GYO852003:GYO852007 HIK852003:HIK852007 HSG852003:HSG852007 ICC852003:ICC852007 ILY852003:ILY852007 IVU852003:IVU852007 JFQ852003:JFQ852007 JPM852003:JPM852007 JZI852003:JZI852007 KJE852003:KJE852007 KTA852003:KTA852007 LCW852003:LCW852007 LMS852003:LMS852007 LWO852003:LWO852007 MGK852003:MGK852007 MQG852003:MQG852007 NAC852003:NAC852007 NJY852003:NJY852007 NTU852003:NTU852007 ODQ852003:ODQ852007 ONM852003:ONM852007 OXI852003:OXI852007 PHE852003:PHE852007 PRA852003:PRA852007 QAW852003:QAW852007 QKS852003:QKS852007 QUO852003:QUO852007 REK852003:REK852007 ROG852003:ROG852007 RYC852003:RYC852007 SHY852003:SHY852007 SRU852003:SRU852007 TBQ852003:TBQ852007 TLM852003:TLM852007 TVI852003:TVI852007 UFE852003:UFE852007 UPA852003:UPA852007 UYW852003:UYW852007 VIS852003:VIS852007 VSO852003:VSO852007 WCK852003:WCK852007 WMG852003:WMG852007 WWC852003:WWC852007 U917539:U917543 JQ917539:JQ917543 TM917539:TM917543 ADI917539:ADI917543 ANE917539:ANE917543 AXA917539:AXA917543 BGW917539:BGW917543 BQS917539:BQS917543 CAO917539:CAO917543 CKK917539:CKK917543 CUG917539:CUG917543 DEC917539:DEC917543 DNY917539:DNY917543 DXU917539:DXU917543 EHQ917539:EHQ917543 ERM917539:ERM917543 FBI917539:FBI917543 FLE917539:FLE917543 FVA917539:FVA917543 GEW917539:GEW917543 GOS917539:GOS917543 GYO917539:GYO917543 HIK917539:HIK917543 HSG917539:HSG917543 ICC917539:ICC917543 ILY917539:ILY917543 IVU917539:IVU917543 JFQ917539:JFQ917543 JPM917539:JPM917543 JZI917539:JZI917543 KJE917539:KJE917543 KTA917539:KTA917543 LCW917539:LCW917543 LMS917539:LMS917543 LWO917539:LWO917543 MGK917539:MGK917543 MQG917539:MQG917543 NAC917539:NAC917543 NJY917539:NJY917543 NTU917539:NTU917543 ODQ917539:ODQ917543 ONM917539:ONM917543 OXI917539:OXI917543 PHE917539:PHE917543 PRA917539:PRA917543 QAW917539:QAW917543 QKS917539:QKS917543 QUO917539:QUO917543 REK917539:REK917543 ROG917539:ROG917543 RYC917539:RYC917543 SHY917539:SHY917543 SRU917539:SRU917543 TBQ917539:TBQ917543 TLM917539:TLM917543 TVI917539:TVI917543 UFE917539:UFE917543 UPA917539:UPA917543 UYW917539:UYW917543 VIS917539:VIS917543 VSO917539:VSO917543 WCK917539:WCK917543 WMG917539:WMG917543 WWC917539:WWC917543 U983075:U983079 JQ983075:JQ983079 TM983075:TM983079 ADI983075:ADI983079 ANE983075:ANE983079 AXA983075:AXA983079 BGW983075:BGW983079 BQS983075:BQS983079 CAO983075:CAO983079 CKK983075:CKK983079 CUG983075:CUG983079 DEC983075:DEC983079 DNY983075:DNY983079 DXU983075:DXU983079 EHQ983075:EHQ983079 ERM983075:ERM983079 FBI983075:FBI983079 FLE983075:FLE983079 FVA983075:FVA983079 GEW983075:GEW983079 GOS983075:GOS983079 GYO983075:GYO983079 HIK983075:HIK983079 HSG983075:HSG983079 ICC983075:ICC983079 ILY983075:ILY983079 IVU983075:IVU983079 JFQ983075:JFQ983079 JPM983075:JPM983079 JZI983075:JZI983079 KJE983075:KJE983079 KTA983075:KTA983079 LCW983075:LCW983079 LMS983075:LMS983079 LWO983075:LWO983079 MGK983075:MGK983079 MQG983075:MQG983079 NAC983075:NAC983079 NJY983075:NJY983079 NTU983075:NTU983079 ODQ983075:ODQ983079 ONM983075:ONM983079 OXI983075:OXI983079 PHE983075:PHE983079 PRA983075:PRA983079 QAW983075:QAW983079 QKS983075:QKS983079 QUO983075:QUO983079 REK983075:REK983079 ROG983075:ROG983079 RYC983075:RYC983079 SHY983075:SHY983079 SRU983075:SRU983079 TBQ983075:TBQ983079 TLM983075:TLM983079 TVI983075:TVI983079 UFE983075:UFE983079 UPA983075:UPA983079 UYW983075:UYW983079 VIS983075:VIS983079 VSO983075:VSO983079 WCK983075:WCK983079 WMG983075:WMG983079 WWC983075:WWC983079 U17:U21 JQ17:JQ21 TM17:TM21 ADI17:ADI21 ANE17:ANE21 AXA17:AXA21 BGW17:BGW21 BQS17:BQS21 CAO17:CAO21 CKK17:CKK21 CUG17:CUG21 DEC17:DEC21 DNY17:DNY21 DXU17:DXU21 EHQ17:EHQ21 ERM17:ERM21 FBI17:FBI21 FLE17:FLE21 FVA17:FVA21 GEW17:GEW21 GOS17:GOS21 GYO17:GYO21 HIK17:HIK21 HSG17:HSG21 ICC17:ICC21 ILY17:ILY21 IVU17:IVU21 JFQ17:JFQ21 JPM17:JPM21 JZI17:JZI21 KJE17:KJE21 KTA17:KTA21 LCW17:LCW21 LMS17:LMS21 LWO17:LWO21 MGK17:MGK21 MQG17:MQG21 NAC17:NAC21 NJY17:NJY21 NTU17:NTU21 ODQ17:ODQ21 ONM17:ONM21 OXI17:OXI21 PHE17:PHE21 PRA17:PRA21 QAW17:QAW21 QKS17:QKS21 QUO17:QUO21 REK17:REK21 ROG17:ROG21 RYC17:RYC21 SHY17:SHY21 SRU17:SRU21 TBQ17:TBQ21 TLM17:TLM21 TVI17:TVI21 UFE17:UFE21 UPA17:UPA21 UYW17:UYW21 VIS17:VIS21 VSO17:VSO21 WCK17:WCK21 WMG17:WMG21 WWC17:WWC21 U65553:U65557 JQ65553:JQ65557 TM65553:TM65557 ADI65553:ADI65557 ANE65553:ANE65557 AXA65553:AXA65557 BGW65553:BGW65557 BQS65553:BQS65557 CAO65553:CAO65557 CKK65553:CKK65557 CUG65553:CUG65557 DEC65553:DEC65557 DNY65553:DNY65557 DXU65553:DXU65557 EHQ65553:EHQ65557 ERM65553:ERM65557 FBI65553:FBI65557 FLE65553:FLE65557 FVA65553:FVA65557 GEW65553:GEW65557 GOS65553:GOS65557 GYO65553:GYO65557 HIK65553:HIK65557 HSG65553:HSG65557 ICC65553:ICC65557 ILY65553:ILY65557 IVU65553:IVU65557 JFQ65553:JFQ65557 JPM65553:JPM65557 JZI65553:JZI65557 KJE65553:KJE65557 KTA65553:KTA65557 LCW65553:LCW65557 LMS65553:LMS65557 LWO65553:LWO65557 MGK65553:MGK65557 MQG65553:MQG65557 NAC65553:NAC65557 NJY65553:NJY65557 NTU65553:NTU65557 ODQ65553:ODQ65557 ONM65553:ONM65557 OXI65553:OXI65557 PHE65553:PHE65557 PRA65553:PRA65557 QAW65553:QAW65557 QKS65553:QKS65557 QUO65553:QUO65557 REK65553:REK65557 ROG65553:ROG65557 RYC65553:RYC65557 SHY65553:SHY65557 SRU65553:SRU65557 TBQ65553:TBQ65557 TLM65553:TLM65557 TVI65553:TVI65557 UFE65553:UFE65557 UPA65553:UPA65557 UYW65553:UYW65557 VIS65553:VIS65557 VSO65553:VSO65557 WCK65553:WCK65557 WMG65553:WMG65557 WWC65553:WWC65557 U131089:U131093 JQ131089:JQ131093 TM131089:TM131093 ADI131089:ADI131093 ANE131089:ANE131093 AXA131089:AXA131093 BGW131089:BGW131093 BQS131089:BQS131093 CAO131089:CAO131093 CKK131089:CKK131093 CUG131089:CUG131093 DEC131089:DEC131093 DNY131089:DNY131093 DXU131089:DXU131093 EHQ131089:EHQ131093 ERM131089:ERM131093 FBI131089:FBI131093 FLE131089:FLE131093 FVA131089:FVA131093 GEW131089:GEW131093 GOS131089:GOS131093 GYO131089:GYO131093 HIK131089:HIK131093 HSG131089:HSG131093 ICC131089:ICC131093 ILY131089:ILY131093 IVU131089:IVU131093 JFQ131089:JFQ131093 JPM131089:JPM131093 JZI131089:JZI131093 KJE131089:KJE131093 KTA131089:KTA131093 LCW131089:LCW131093 LMS131089:LMS131093 LWO131089:LWO131093 MGK131089:MGK131093 MQG131089:MQG131093 NAC131089:NAC131093 NJY131089:NJY131093 NTU131089:NTU131093 ODQ131089:ODQ131093 ONM131089:ONM131093 OXI131089:OXI131093 PHE131089:PHE131093 PRA131089:PRA131093 QAW131089:QAW131093 QKS131089:QKS131093 QUO131089:QUO131093 REK131089:REK131093 ROG131089:ROG131093 RYC131089:RYC131093 SHY131089:SHY131093 SRU131089:SRU131093 TBQ131089:TBQ131093 TLM131089:TLM131093 TVI131089:TVI131093 UFE131089:UFE131093 UPA131089:UPA131093 UYW131089:UYW131093 VIS131089:VIS131093 VSO131089:VSO131093 WCK131089:WCK131093 WMG131089:WMG131093 WWC131089:WWC131093 U196625:U196629 JQ196625:JQ196629 TM196625:TM196629 ADI196625:ADI196629 ANE196625:ANE196629 AXA196625:AXA196629 BGW196625:BGW196629 BQS196625:BQS196629 CAO196625:CAO196629 CKK196625:CKK196629 CUG196625:CUG196629 DEC196625:DEC196629 DNY196625:DNY196629 DXU196625:DXU196629 EHQ196625:EHQ196629 ERM196625:ERM196629 FBI196625:FBI196629 FLE196625:FLE196629 FVA196625:FVA196629 GEW196625:GEW196629 GOS196625:GOS196629 GYO196625:GYO196629 HIK196625:HIK196629 HSG196625:HSG196629 ICC196625:ICC196629 ILY196625:ILY196629 IVU196625:IVU196629 JFQ196625:JFQ196629 JPM196625:JPM196629 JZI196625:JZI196629 KJE196625:KJE196629 KTA196625:KTA196629 LCW196625:LCW196629 LMS196625:LMS196629 LWO196625:LWO196629 MGK196625:MGK196629 MQG196625:MQG196629 NAC196625:NAC196629 NJY196625:NJY196629 NTU196625:NTU196629 ODQ196625:ODQ196629 ONM196625:ONM196629 OXI196625:OXI196629 PHE196625:PHE196629 PRA196625:PRA196629 QAW196625:QAW196629 QKS196625:QKS196629 QUO196625:QUO196629 REK196625:REK196629 ROG196625:ROG196629 RYC196625:RYC196629 SHY196625:SHY196629 SRU196625:SRU196629 TBQ196625:TBQ196629 TLM196625:TLM196629 TVI196625:TVI196629 UFE196625:UFE196629 UPA196625:UPA196629 UYW196625:UYW196629 VIS196625:VIS196629 VSO196625:VSO196629 WCK196625:WCK196629 WMG196625:WMG196629 WWC196625:WWC196629 U262161:U262165 JQ262161:JQ262165 TM262161:TM262165 ADI262161:ADI262165 ANE262161:ANE262165 AXA262161:AXA262165 BGW262161:BGW262165 BQS262161:BQS262165 CAO262161:CAO262165 CKK262161:CKK262165 CUG262161:CUG262165 DEC262161:DEC262165 DNY262161:DNY262165 DXU262161:DXU262165 EHQ262161:EHQ262165 ERM262161:ERM262165 FBI262161:FBI262165 FLE262161:FLE262165 FVA262161:FVA262165 GEW262161:GEW262165 GOS262161:GOS262165 GYO262161:GYO262165 HIK262161:HIK262165 HSG262161:HSG262165 ICC262161:ICC262165 ILY262161:ILY262165 IVU262161:IVU262165 JFQ262161:JFQ262165 JPM262161:JPM262165 JZI262161:JZI262165 KJE262161:KJE262165 KTA262161:KTA262165 LCW262161:LCW262165 LMS262161:LMS262165 LWO262161:LWO262165 MGK262161:MGK262165 MQG262161:MQG262165 NAC262161:NAC262165 NJY262161:NJY262165 NTU262161:NTU262165 ODQ262161:ODQ262165 ONM262161:ONM262165 OXI262161:OXI262165 PHE262161:PHE262165 PRA262161:PRA262165 QAW262161:QAW262165 QKS262161:QKS262165 QUO262161:QUO262165 REK262161:REK262165 ROG262161:ROG262165 RYC262161:RYC262165 SHY262161:SHY262165 SRU262161:SRU262165 TBQ262161:TBQ262165 TLM262161:TLM262165 TVI262161:TVI262165 UFE262161:UFE262165 UPA262161:UPA262165 UYW262161:UYW262165 VIS262161:VIS262165 VSO262161:VSO262165 WCK262161:WCK262165 WMG262161:WMG262165 WWC262161:WWC262165 U327697:U327701 JQ327697:JQ327701 TM327697:TM327701 ADI327697:ADI327701 ANE327697:ANE327701 AXA327697:AXA327701 BGW327697:BGW327701 BQS327697:BQS327701 CAO327697:CAO327701 CKK327697:CKK327701 CUG327697:CUG327701 DEC327697:DEC327701 DNY327697:DNY327701 DXU327697:DXU327701 EHQ327697:EHQ327701 ERM327697:ERM327701 FBI327697:FBI327701 FLE327697:FLE327701 FVA327697:FVA327701 GEW327697:GEW327701 GOS327697:GOS327701 GYO327697:GYO327701 HIK327697:HIK327701 HSG327697:HSG327701 ICC327697:ICC327701 ILY327697:ILY327701 IVU327697:IVU327701 JFQ327697:JFQ327701 JPM327697:JPM327701 JZI327697:JZI327701 KJE327697:KJE327701 KTA327697:KTA327701 LCW327697:LCW327701 LMS327697:LMS327701 LWO327697:LWO327701 MGK327697:MGK327701 MQG327697:MQG327701 NAC327697:NAC327701 NJY327697:NJY327701 NTU327697:NTU327701 ODQ327697:ODQ327701 ONM327697:ONM327701 OXI327697:OXI327701 PHE327697:PHE327701 PRA327697:PRA327701 QAW327697:QAW327701 QKS327697:QKS327701 QUO327697:QUO327701 REK327697:REK327701 ROG327697:ROG327701 RYC327697:RYC327701 SHY327697:SHY327701 SRU327697:SRU327701 TBQ327697:TBQ327701 TLM327697:TLM327701 TVI327697:TVI327701 UFE327697:UFE327701 UPA327697:UPA327701 UYW327697:UYW327701 VIS327697:VIS327701 VSO327697:VSO327701 WCK327697:WCK327701 WMG327697:WMG327701 WWC327697:WWC327701 U393233:U393237 JQ393233:JQ393237 TM393233:TM393237 ADI393233:ADI393237 ANE393233:ANE393237 AXA393233:AXA393237 BGW393233:BGW393237 BQS393233:BQS393237 CAO393233:CAO393237 CKK393233:CKK393237 CUG393233:CUG393237 DEC393233:DEC393237 DNY393233:DNY393237 DXU393233:DXU393237 EHQ393233:EHQ393237 ERM393233:ERM393237 FBI393233:FBI393237 FLE393233:FLE393237 FVA393233:FVA393237 GEW393233:GEW393237 GOS393233:GOS393237 GYO393233:GYO393237 HIK393233:HIK393237 HSG393233:HSG393237 ICC393233:ICC393237 ILY393233:ILY393237 IVU393233:IVU393237 JFQ393233:JFQ393237 JPM393233:JPM393237 JZI393233:JZI393237 KJE393233:KJE393237 KTA393233:KTA393237 LCW393233:LCW393237 LMS393233:LMS393237 LWO393233:LWO393237 MGK393233:MGK393237 MQG393233:MQG393237 NAC393233:NAC393237 NJY393233:NJY393237 NTU393233:NTU393237 ODQ393233:ODQ393237 ONM393233:ONM393237 OXI393233:OXI393237 PHE393233:PHE393237 PRA393233:PRA393237 QAW393233:QAW393237 QKS393233:QKS393237 QUO393233:QUO393237 REK393233:REK393237 ROG393233:ROG393237 RYC393233:RYC393237 SHY393233:SHY393237 SRU393233:SRU393237 TBQ393233:TBQ393237 TLM393233:TLM393237 TVI393233:TVI393237 UFE393233:UFE393237 UPA393233:UPA393237 UYW393233:UYW393237 VIS393233:VIS393237 VSO393233:VSO393237 WCK393233:WCK393237 WMG393233:WMG393237 WWC393233:WWC393237 U458769:U458773 JQ458769:JQ458773 TM458769:TM458773 ADI458769:ADI458773 ANE458769:ANE458773 AXA458769:AXA458773 BGW458769:BGW458773 BQS458769:BQS458773 CAO458769:CAO458773 CKK458769:CKK458773 CUG458769:CUG458773 DEC458769:DEC458773 DNY458769:DNY458773 DXU458769:DXU458773 EHQ458769:EHQ458773 ERM458769:ERM458773 FBI458769:FBI458773 FLE458769:FLE458773 FVA458769:FVA458773 GEW458769:GEW458773 GOS458769:GOS458773 GYO458769:GYO458773 HIK458769:HIK458773 HSG458769:HSG458773 ICC458769:ICC458773 ILY458769:ILY458773 IVU458769:IVU458773 JFQ458769:JFQ458773 JPM458769:JPM458773 JZI458769:JZI458773 KJE458769:KJE458773 KTA458769:KTA458773 LCW458769:LCW458773 LMS458769:LMS458773 LWO458769:LWO458773 MGK458769:MGK458773 MQG458769:MQG458773 NAC458769:NAC458773 NJY458769:NJY458773 NTU458769:NTU458773 ODQ458769:ODQ458773 ONM458769:ONM458773 OXI458769:OXI458773 PHE458769:PHE458773 PRA458769:PRA458773 QAW458769:QAW458773 QKS458769:QKS458773 QUO458769:QUO458773 REK458769:REK458773 ROG458769:ROG458773 RYC458769:RYC458773 SHY458769:SHY458773 SRU458769:SRU458773 TBQ458769:TBQ458773 TLM458769:TLM458773 TVI458769:TVI458773 UFE458769:UFE458773 UPA458769:UPA458773 UYW458769:UYW458773 VIS458769:VIS458773 VSO458769:VSO458773 WCK458769:WCK458773 WMG458769:WMG458773 WWC458769:WWC458773 U524305:U524309 JQ524305:JQ524309 TM524305:TM524309 ADI524305:ADI524309 ANE524305:ANE524309 AXA524305:AXA524309 BGW524305:BGW524309 BQS524305:BQS524309 CAO524305:CAO524309 CKK524305:CKK524309 CUG524305:CUG524309 DEC524305:DEC524309 DNY524305:DNY524309 DXU524305:DXU524309 EHQ524305:EHQ524309 ERM524305:ERM524309 FBI524305:FBI524309 FLE524305:FLE524309 FVA524305:FVA524309 GEW524305:GEW524309 GOS524305:GOS524309 GYO524305:GYO524309 HIK524305:HIK524309 HSG524305:HSG524309 ICC524305:ICC524309 ILY524305:ILY524309 IVU524305:IVU524309 JFQ524305:JFQ524309 JPM524305:JPM524309 JZI524305:JZI524309 KJE524305:KJE524309 KTA524305:KTA524309 LCW524305:LCW524309 LMS524305:LMS524309 LWO524305:LWO524309 MGK524305:MGK524309 MQG524305:MQG524309 NAC524305:NAC524309 NJY524305:NJY524309 NTU524305:NTU524309 ODQ524305:ODQ524309 ONM524305:ONM524309 OXI524305:OXI524309 PHE524305:PHE524309 PRA524305:PRA524309 QAW524305:QAW524309 QKS524305:QKS524309 QUO524305:QUO524309 REK524305:REK524309 ROG524305:ROG524309 RYC524305:RYC524309 SHY524305:SHY524309 SRU524305:SRU524309 TBQ524305:TBQ524309 TLM524305:TLM524309 TVI524305:TVI524309 UFE524305:UFE524309 UPA524305:UPA524309 UYW524305:UYW524309 VIS524305:VIS524309 VSO524305:VSO524309 WCK524305:WCK524309 WMG524305:WMG524309 WWC524305:WWC524309 U589841:U589845 JQ589841:JQ589845 TM589841:TM589845 ADI589841:ADI589845 ANE589841:ANE589845 AXA589841:AXA589845 BGW589841:BGW589845 BQS589841:BQS589845 CAO589841:CAO589845 CKK589841:CKK589845 CUG589841:CUG589845 DEC589841:DEC589845 DNY589841:DNY589845 DXU589841:DXU589845 EHQ589841:EHQ589845 ERM589841:ERM589845 FBI589841:FBI589845 FLE589841:FLE589845 FVA589841:FVA589845 GEW589841:GEW589845 GOS589841:GOS589845 GYO589841:GYO589845 HIK589841:HIK589845 HSG589841:HSG589845 ICC589841:ICC589845 ILY589841:ILY589845 IVU589841:IVU589845 JFQ589841:JFQ589845 JPM589841:JPM589845 JZI589841:JZI589845 KJE589841:KJE589845 KTA589841:KTA589845 LCW589841:LCW589845 LMS589841:LMS589845 LWO589841:LWO589845 MGK589841:MGK589845 MQG589841:MQG589845 NAC589841:NAC589845 NJY589841:NJY589845 NTU589841:NTU589845 ODQ589841:ODQ589845 ONM589841:ONM589845 OXI589841:OXI589845 PHE589841:PHE589845 PRA589841:PRA589845 QAW589841:QAW589845 QKS589841:QKS589845 QUO589841:QUO589845 REK589841:REK589845 ROG589841:ROG589845 RYC589841:RYC589845 SHY589841:SHY589845 SRU589841:SRU589845 TBQ589841:TBQ589845 TLM589841:TLM589845 TVI589841:TVI589845 UFE589841:UFE589845 UPA589841:UPA589845 UYW589841:UYW589845 VIS589841:VIS589845 VSO589841:VSO589845 WCK589841:WCK589845 WMG589841:WMG589845 WWC589841:WWC589845 U655377:U655381 JQ655377:JQ655381 TM655377:TM655381 ADI655377:ADI655381 ANE655377:ANE655381 AXA655377:AXA655381 BGW655377:BGW655381 BQS655377:BQS655381 CAO655377:CAO655381 CKK655377:CKK655381 CUG655377:CUG655381 DEC655377:DEC655381 DNY655377:DNY655381 DXU655377:DXU655381 EHQ655377:EHQ655381 ERM655377:ERM655381 FBI655377:FBI655381 FLE655377:FLE655381 FVA655377:FVA655381 GEW655377:GEW655381 GOS655377:GOS655381 GYO655377:GYO655381 HIK655377:HIK655381 HSG655377:HSG655381 ICC655377:ICC655381 ILY655377:ILY655381 IVU655377:IVU655381 JFQ655377:JFQ655381 JPM655377:JPM655381 JZI655377:JZI655381 KJE655377:KJE655381 KTA655377:KTA655381 LCW655377:LCW655381 LMS655377:LMS655381 LWO655377:LWO655381 MGK655377:MGK655381 MQG655377:MQG655381 NAC655377:NAC655381 NJY655377:NJY655381 NTU655377:NTU655381 ODQ655377:ODQ655381 ONM655377:ONM655381 OXI655377:OXI655381 PHE655377:PHE655381 PRA655377:PRA655381 QAW655377:QAW655381 QKS655377:QKS655381 QUO655377:QUO655381 REK655377:REK655381 ROG655377:ROG655381 RYC655377:RYC655381 SHY655377:SHY655381 SRU655377:SRU655381 TBQ655377:TBQ655381 TLM655377:TLM655381 TVI655377:TVI655381 UFE655377:UFE655381 UPA655377:UPA655381 UYW655377:UYW655381 VIS655377:VIS655381 VSO655377:VSO655381 WCK655377:WCK655381 WMG655377:WMG655381 WWC655377:WWC655381 U720913:U720917 JQ720913:JQ720917 TM720913:TM720917 ADI720913:ADI720917 ANE720913:ANE720917 AXA720913:AXA720917 BGW720913:BGW720917 BQS720913:BQS720917 CAO720913:CAO720917 CKK720913:CKK720917 CUG720913:CUG720917 DEC720913:DEC720917 DNY720913:DNY720917 DXU720913:DXU720917 EHQ720913:EHQ720917 ERM720913:ERM720917 FBI720913:FBI720917 FLE720913:FLE720917 FVA720913:FVA720917 GEW720913:GEW720917 GOS720913:GOS720917 GYO720913:GYO720917 HIK720913:HIK720917 HSG720913:HSG720917 ICC720913:ICC720917 ILY720913:ILY720917 IVU720913:IVU720917 JFQ720913:JFQ720917 JPM720913:JPM720917 JZI720913:JZI720917 KJE720913:KJE720917 KTA720913:KTA720917 LCW720913:LCW720917 LMS720913:LMS720917 LWO720913:LWO720917 MGK720913:MGK720917 MQG720913:MQG720917 NAC720913:NAC720917 NJY720913:NJY720917 NTU720913:NTU720917 ODQ720913:ODQ720917 ONM720913:ONM720917 OXI720913:OXI720917 PHE720913:PHE720917 PRA720913:PRA720917 QAW720913:QAW720917 QKS720913:QKS720917 QUO720913:QUO720917 REK720913:REK720917 ROG720913:ROG720917 RYC720913:RYC720917 SHY720913:SHY720917 SRU720913:SRU720917 TBQ720913:TBQ720917 TLM720913:TLM720917 TVI720913:TVI720917 UFE720913:UFE720917 UPA720913:UPA720917 UYW720913:UYW720917 VIS720913:VIS720917 VSO720913:VSO720917 WCK720913:WCK720917 WMG720913:WMG720917 WWC720913:WWC720917 U786449:U786453 JQ786449:JQ786453 TM786449:TM786453 ADI786449:ADI786453 ANE786449:ANE786453 AXA786449:AXA786453 BGW786449:BGW786453 BQS786449:BQS786453 CAO786449:CAO786453 CKK786449:CKK786453 CUG786449:CUG786453 DEC786449:DEC786453 DNY786449:DNY786453 DXU786449:DXU786453 EHQ786449:EHQ786453 ERM786449:ERM786453 FBI786449:FBI786453 FLE786449:FLE786453 FVA786449:FVA786453 GEW786449:GEW786453 GOS786449:GOS786453 GYO786449:GYO786453 HIK786449:HIK786453 HSG786449:HSG786453 ICC786449:ICC786453 ILY786449:ILY786453 IVU786449:IVU786453 JFQ786449:JFQ786453 JPM786449:JPM786453 JZI786449:JZI786453 KJE786449:KJE786453 KTA786449:KTA786453 LCW786449:LCW786453 LMS786449:LMS786453 LWO786449:LWO786453 MGK786449:MGK786453 MQG786449:MQG786453 NAC786449:NAC786453 NJY786449:NJY786453 NTU786449:NTU786453 ODQ786449:ODQ786453 ONM786449:ONM786453 OXI786449:OXI786453 PHE786449:PHE786453 PRA786449:PRA786453 QAW786449:QAW786453 QKS786449:QKS786453 QUO786449:QUO786453 REK786449:REK786453 ROG786449:ROG786453 RYC786449:RYC786453 SHY786449:SHY786453 SRU786449:SRU786453 TBQ786449:TBQ786453 TLM786449:TLM786453 TVI786449:TVI786453 UFE786449:UFE786453 UPA786449:UPA786453 UYW786449:UYW786453 VIS786449:VIS786453 VSO786449:VSO786453 WCK786449:WCK786453 WMG786449:WMG786453 WWC786449:WWC786453 U851985:U851989 JQ851985:JQ851989 TM851985:TM851989 ADI851985:ADI851989 ANE851985:ANE851989 AXA851985:AXA851989 BGW851985:BGW851989 BQS851985:BQS851989 CAO851985:CAO851989 CKK851985:CKK851989 CUG851985:CUG851989 DEC851985:DEC851989 DNY851985:DNY851989 DXU851985:DXU851989 EHQ851985:EHQ851989 ERM851985:ERM851989 FBI851985:FBI851989 FLE851985:FLE851989 FVA851985:FVA851989 GEW851985:GEW851989 GOS851985:GOS851989 GYO851985:GYO851989 HIK851985:HIK851989 HSG851985:HSG851989 ICC851985:ICC851989 ILY851985:ILY851989 IVU851985:IVU851989 JFQ851985:JFQ851989 JPM851985:JPM851989 JZI851985:JZI851989 KJE851985:KJE851989 KTA851985:KTA851989 LCW851985:LCW851989 LMS851985:LMS851989 LWO851985:LWO851989 MGK851985:MGK851989 MQG851985:MQG851989 NAC851985:NAC851989 NJY851985:NJY851989 NTU851985:NTU851989 ODQ851985:ODQ851989 ONM851985:ONM851989 OXI851985:OXI851989 PHE851985:PHE851989 PRA851985:PRA851989 QAW851985:QAW851989 QKS851985:QKS851989 QUO851985:QUO851989 REK851985:REK851989 ROG851985:ROG851989 RYC851985:RYC851989 SHY851985:SHY851989 SRU851985:SRU851989 TBQ851985:TBQ851989 TLM851985:TLM851989 TVI851985:TVI851989 UFE851985:UFE851989 UPA851985:UPA851989 UYW851985:UYW851989 VIS851985:VIS851989 VSO851985:VSO851989 WCK851985:WCK851989 WMG851985:WMG851989 WWC851985:WWC851989 U917521:U917525 JQ917521:JQ917525 TM917521:TM917525 ADI917521:ADI917525 ANE917521:ANE917525 AXA917521:AXA917525 BGW917521:BGW917525 BQS917521:BQS917525 CAO917521:CAO917525 CKK917521:CKK917525 CUG917521:CUG917525 DEC917521:DEC917525 DNY917521:DNY917525 DXU917521:DXU917525 EHQ917521:EHQ917525 ERM917521:ERM917525 FBI917521:FBI917525 FLE917521:FLE917525 FVA917521:FVA917525 GEW917521:GEW917525 GOS917521:GOS917525 GYO917521:GYO917525 HIK917521:HIK917525 HSG917521:HSG917525 ICC917521:ICC917525 ILY917521:ILY917525 IVU917521:IVU917525 JFQ917521:JFQ917525 JPM917521:JPM917525 JZI917521:JZI917525 KJE917521:KJE917525 KTA917521:KTA917525 LCW917521:LCW917525 LMS917521:LMS917525 LWO917521:LWO917525 MGK917521:MGK917525 MQG917521:MQG917525 NAC917521:NAC917525 NJY917521:NJY917525 NTU917521:NTU917525 ODQ917521:ODQ917525 ONM917521:ONM917525 OXI917521:OXI917525 PHE917521:PHE917525 PRA917521:PRA917525 QAW917521:QAW917525 QKS917521:QKS917525 QUO917521:QUO917525 REK917521:REK917525 ROG917521:ROG917525 RYC917521:RYC917525 SHY917521:SHY917525 SRU917521:SRU917525 TBQ917521:TBQ917525 TLM917521:TLM917525 TVI917521:TVI917525 UFE917521:UFE917525 UPA917521:UPA917525 UYW917521:UYW917525 VIS917521:VIS917525 VSO917521:VSO917525 WCK917521:WCK917525 WMG917521:WMG917525 WWC917521:WWC917525 U983057:U983061 JQ983057:JQ983061 TM983057:TM983061 ADI983057:ADI983061 ANE983057:ANE983061 AXA983057:AXA983061 BGW983057:BGW983061 BQS983057:BQS983061 CAO983057:CAO983061 CKK983057:CKK983061 CUG983057:CUG983061 DEC983057:DEC983061 DNY983057:DNY983061 DXU983057:DXU983061 EHQ983057:EHQ983061 ERM983057:ERM983061 FBI983057:FBI983061 FLE983057:FLE983061 FVA983057:FVA983061 GEW983057:GEW983061 GOS983057:GOS983061 GYO983057:GYO983061 HIK983057:HIK983061 HSG983057:HSG983061 ICC983057:ICC983061 ILY983057:ILY983061 IVU983057:IVU983061 JFQ983057:JFQ983061 JPM983057:JPM983061 JZI983057:JZI983061 KJE983057:KJE983061 KTA983057:KTA983061 LCW983057:LCW983061 LMS983057:LMS983061 LWO983057:LWO983061 MGK983057:MGK983061 MQG983057:MQG983061 NAC983057:NAC983061 NJY983057:NJY983061 NTU983057:NTU983061 ODQ983057:ODQ983061 ONM983057:ONM983061 OXI983057:OXI983061 PHE983057:PHE983061 PRA983057:PRA983061 QAW983057:QAW983061 QKS983057:QKS983061 QUO983057:QUO983061 REK983057:REK983061 ROG983057:ROG983061 RYC983057:RYC983061 SHY983057:SHY983061 SRU983057:SRU983061 TBQ983057:TBQ983061 TLM983057:TLM983061 TVI983057:TVI983061 UFE983057:UFE983061 UPA983057:UPA983061 UYW983057:UYW983061 VIS983057:VIS983061 VSO983057:VSO983061 WCK983057:WCK983061 WMG983057:WMG983061 WWC983057:WWC983061 U14 JQ14 TM14 ADI14 ANE14 AXA14 BGW14 BQS14 CAO14 CKK14 CUG14 DEC14 DNY14 DXU14 EHQ14 ERM14 FBI14 FLE14 FVA14 GEW14 GOS14 GYO14 HIK14 HSG14 ICC14 ILY14 IVU14 JFQ14 JPM14 JZI14 KJE14 KTA14 LCW14 LMS14 LWO14 MGK14 MQG14 NAC14 NJY14 NTU14 ODQ14 ONM14 OXI14 PHE14 PRA14 QAW14 QKS14 QUO14 REK14 ROG14 RYC14 SHY14 SRU14 TBQ14 TLM14 TVI14 UFE14 UPA14 UYW14 VIS14 VSO14 WCK14 WMG14 WWC14 U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AA35:AA39 JW35:JW39 TS35:TS39 ADO35:ADO39 ANK35:ANK39 AXG35:AXG39 BHC35:BHC39 BQY35:BQY39 CAU35:CAU39 CKQ35:CKQ39 CUM35:CUM39 DEI35:DEI39 DOE35:DOE39 DYA35:DYA39 EHW35:EHW39 ERS35:ERS39 FBO35:FBO39 FLK35:FLK39 FVG35:FVG39 GFC35:GFC39 GOY35:GOY39 GYU35:GYU39 HIQ35:HIQ39 HSM35:HSM39 ICI35:ICI39 IME35:IME39 IWA35:IWA39 JFW35:JFW39 JPS35:JPS39 JZO35:JZO39 KJK35:KJK39 KTG35:KTG39 LDC35:LDC39 LMY35:LMY39 LWU35:LWU39 MGQ35:MGQ39 MQM35:MQM39 NAI35:NAI39 NKE35:NKE39 NUA35:NUA39 ODW35:ODW39 ONS35:ONS39 OXO35:OXO39 PHK35:PHK39 PRG35:PRG39 QBC35:QBC39 QKY35:QKY39 QUU35:QUU39 REQ35:REQ39 ROM35:ROM39 RYI35:RYI39 SIE35:SIE39 SSA35:SSA39 TBW35:TBW39 TLS35:TLS39 TVO35:TVO39 UFK35:UFK39 UPG35:UPG39 UZC35:UZC39 VIY35:VIY39 VSU35:VSU39 WCQ35:WCQ39 WMM35:WMM39 WWI35:WWI39 AA65571:AA65575 JW65571:JW65575 TS65571:TS65575 ADO65571:ADO65575 ANK65571:ANK65575 AXG65571:AXG65575 BHC65571:BHC65575 BQY65571:BQY65575 CAU65571:CAU65575 CKQ65571:CKQ65575 CUM65571:CUM65575 DEI65571:DEI65575 DOE65571:DOE65575 DYA65571:DYA65575 EHW65571:EHW65575 ERS65571:ERS65575 FBO65571:FBO65575 FLK65571:FLK65575 FVG65571:FVG65575 GFC65571:GFC65575 GOY65571:GOY65575 GYU65571:GYU65575 HIQ65571:HIQ65575 HSM65571:HSM65575 ICI65571:ICI65575 IME65571:IME65575 IWA65571:IWA65575 JFW65571:JFW65575 JPS65571:JPS65575 JZO65571:JZO65575 KJK65571:KJK65575 KTG65571:KTG65575 LDC65571:LDC65575 LMY65571:LMY65575 LWU65571:LWU65575 MGQ65571:MGQ65575 MQM65571:MQM65575 NAI65571:NAI65575 NKE65571:NKE65575 NUA65571:NUA65575 ODW65571:ODW65575 ONS65571:ONS65575 OXO65571:OXO65575 PHK65571:PHK65575 PRG65571:PRG65575 QBC65571:QBC65575 QKY65571:QKY65575 QUU65571:QUU65575 REQ65571:REQ65575 ROM65571:ROM65575 RYI65571:RYI65575 SIE65571:SIE65575 SSA65571:SSA65575 TBW65571:TBW65575 TLS65571:TLS65575 TVO65571:TVO65575 UFK65571:UFK65575 UPG65571:UPG65575 UZC65571:UZC65575 VIY65571:VIY65575 VSU65571:VSU65575 WCQ65571:WCQ65575 WMM65571:WMM65575 WWI65571:WWI65575 AA131107:AA131111 JW131107:JW131111 TS131107:TS131111 ADO131107:ADO131111 ANK131107:ANK131111 AXG131107:AXG131111 BHC131107:BHC131111 BQY131107:BQY131111 CAU131107:CAU131111 CKQ131107:CKQ131111 CUM131107:CUM131111 DEI131107:DEI131111 DOE131107:DOE131111 DYA131107:DYA131111 EHW131107:EHW131111 ERS131107:ERS131111 FBO131107:FBO131111 FLK131107:FLK131111 FVG131107:FVG131111 GFC131107:GFC131111 GOY131107:GOY131111 GYU131107:GYU131111 HIQ131107:HIQ131111 HSM131107:HSM131111 ICI131107:ICI131111 IME131107:IME131111 IWA131107:IWA131111 JFW131107:JFW131111 JPS131107:JPS131111 JZO131107:JZO131111 KJK131107:KJK131111 KTG131107:KTG131111 LDC131107:LDC131111 LMY131107:LMY131111 LWU131107:LWU131111 MGQ131107:MGQ131111 MQM131107:MQM131111 NAI131107:NAI131111 NKE131107:NKE131111 NUA131107:NUA131111 ODW131107:ODW131111 ONS131107:ONS131111 OXO131107:OXO131111 PHK131107:PHK131111 PRG131107:PRG131111 QBC131107:QBC131111 QKY131107:QKY131111 QUU131107:QUU131111 REQ131107:REQ131111 ROM131107:ROM131111 RYI131107:RYI131111 SIE131107:SIE131111 SSA131107:SSA131111 TBW131107:TBW131111 TLS131107:TLS131111 TVO131107:TVO131111 UFK131107:UFK131111 UPG131107:UPG131111 UZC131107:UZC131111 VIY131107:VIY131111 VSU131107:VSU131111 WCQ131107:WCQ131111 WMM131107:WMM131111 WWI131107:WWI131111 AA196643:AA196647 JW196643:JW196647 TS196643:TS196647 ADO196643:ADO196647 ANK196643:ANK196647 AXG196643:AXG196647 BHC196643:BHC196647 BQY196643:BQY196647 CAU196643:CAU196647 CKQ196643:CKQ196647 CUM196643:CUM196647 DEI196643:DEI196647 DOE196643:DOE196647 DYA196643:DYA196647 EHW196643:EHW196647 ERS196643:ERS196647 FBO196643:FBO196647 FLK196643:FLK196647 FVG196643:FVG196647 GFC196643:GFC196647 GOY196643:GOY196647 GYU196643:GYU196647 HIQ196643:HIQ196647 HSM196643:HSM196647 ICI196643:ICI196647 IME196643:IME196647 IWA196643:IWA196647 JFW196643:JFW196647 JPS196643:JPS196647 JZO196643:JZO196647 KJK196643:KJK196647 KTG196643:KTG196647 LDC196643:LDC196647 LMY196643:LMY196647 LWU196643:LWU196647 MGQ196643:MGQ196647 MQM196643:MQM196647 NAI196643:NAI196647 NKE196643:NKE196647 NUA196643:NUA196647 ODW196643:ODW196647 ONS196643:ONS196647 OXO196643:OXO196647 PHK196643:PHK196647 PRG196643:PRG196647 QBC196643:QBC196647 QKY196643:QKY196647 QUU196643:QUU196647 REQ196643:REQ196647 ROM196643:ROM196647 RYI196643:RYI196647 SIE196643:SIE196647 SSA196643:SSA196647 TBW196643:TBW196647 TLS196643:TLS196647 TVO196643:TVO196647 UFK196643:UFK196647 UPG196643:UPG196647 UZC196643:UZC196647 VIY196643:VIY196647 VSU196643:VSU196647 WCQ196643:WCQ196647 WMM196643:WMM196647 WWI196643:WWI196647 AA262179:AA262183 JW262179:JW262183 TS262179:TS262183 ADO262179:ADO262183 ANK262179:ANK262183 AXG262179:AXG262183 BHC262179:BHC262183 BQY262179:BQY262183 CAU262179:CAU262183 CKQ262179:CKQ262183 CUM262179:CUM262183 DEI262179:DEI262183 DOE262179:DOE262183 DYA262179:DYA262183 EHW262179:EHW262183 ERS262179:ERS262183 FBO262179:FBO262183 FLK262179:FLK262183 FVG262179:FVG262183 GFC262179:GFC262183 GOY262179:GOY262183 GYU262179:GYU262183 HIQ262179:HIQ262183 HSM262179:HSM262183 ICI262179:ICI262183 IME262179:IME262183 IWA262179:IWA262183 JFW262179:JFW262183 JPS262179:JPS262183 JZO262179:JZO262183 KJK262179:KJK262183 KTG262179:KTG262183 LDC262179:LDC262183 LMY262179:LMY262183 LWU262179:LWU262183 MGQ262179:MGQ262183 MQM262179:MQM262183 NAI262179:NAI262183 NKE262179:NKE262183 NUA262179:NUA262183 ODW262179:ODW262183 ONS262179:ONS262183 OXO262179:OXO262183 PHK262179:PHK262183 PRG262179:PRG262183 QBC262179:QBC262183 QKY262179:QKY262183 QUU262179:QUU262183 REQ262179:REQ262183 ROM262179:ROM262183 RYI262179:RYI262183 SIE262179:SIE262183 SSA262179:SSA262183 TBW262179:TBW262183 TLS262179:TLS262183 TVO262179:TVO262183 UFK262179:UFK262183 UPG262179:UPG262183 UZC262179:UZC262183 VIY262179:VIY262183 VSU262179:VSU262183 WCQ262179:WCQ262183 WMM262179:WMM262183 WWI262179:WWI262183 AA327715:AA327719 JW327715:JW327719 TS327715:TS327719 ADO327715:ADO327719 ANK327715:ANK327719 AXG327715:AXG327719 BHC327715:BHC327719 BQY327715:BQY327719 CAU327715:CAU327719 CKQ327715:CKQ327719 CUM327715:CUM327719 DEI327715:DEI327719 DOE327715:DOE327719 DYA327715:DYA327719 EHW327715:EHW327719 ERS327715:ERS327719 FBO327715:FBO327719 FLK327715:FLK327719 FVG327715:FVG327719 GFC327715:GFC327719 GOY327715:GOY327719 GYU327715:GYU327719 HIQ327715:HIQ327719 HSM327715:HSM327719 ICI327715:ICI327719 IME327715:IME327719 IWA327715:IWA327719 JFW327715:JFW327719 JPS327715:JPS327719 JZO327715:JZO327719 KJK327715:KJK327719 KTG327715:KTG327719 LDC327715:LDC327719 LMY327715:LMY327719 LWU327715:LWU327719 MGQ327715:MGQ327719 MQM327715:MQM327719 NAI327715:NAI327719 NKE327715:NKE327719 NUA327715:NUA327719 ODW327715:ODW327719 ONS327715:ONS327719 OXO327715:OXO327719 PHK327715:PHK327719 PRG327715:PRG327719 QBC327715:QBC327719 QKY327715:QKY327719 QUU327715:QUU327719 REQ327715:REQ327719 ROM327715:ROM327719 RYI327715:RYI327719 SIE327715:SIE327719 SSA327715:SSA327719 TBW327715:TBW327719 TLS327715:TLS327719 TVO327715:TVO327719 UFK327715:UFK327719 UPG327715:UPG327719 UZC327715:UZC327719 VIY327715:VIY327719 VSU327715:VSU327719 WCQ327715:WCQ327719 WMM327715:WMM327719 WWI327715:WWI327719 AA393251:AA393255 JW393251:JW393255 TS393251:TS393255 ADO393251:ADO393255 ANK393251:ANK393255 AXG393251:AXG393255 BHC393251:BHC393255 BQY393251:BQY393255 CAU393251:CAU393255 CKQ393251:CKQ393255 CUM393251:CUM393255 DEI393251:DEI393255 DOE393251:DOE393255 DYA393251:DYA393255 EHW393251:EHW393255 ERS393251:ERS393255 FBO393251:FBO393255 FLK393251:FLK393255 FVG393251:FVG393255 GFC393251:GFC393255 GOY393251:GOY393255 GYU393251:GYU393255 HIQ393251:HIQ393255 HSM393251:HSM393255 ICI393251:ICI393255 IME393251:IME393255 IWA393251:IWA393255 JFW393251:JFW393255 JPS393251:JPS393255 JZO393251:JZO393255 KJK393251:KJK393255 KTG393251:KTG393255 LDC393251:LDC393255 LMY393251:LMY393255 LWU393251:LWU393255 MGQ393251:MGQ393255 MQM393251:MQM393255 NAI393251:NAI393255 NKE393251:NKE393255 NUA393251:NUA393255 ODW393251:ODW393255 ONS393251:ONS393255 OXO393251:OXO393255 PHK393251:PHK393255 PRG393251:PRG393255 QBC393251:QBC393255 QKY393251:QKY393255 QUU393251:QUU393255 REQ393251:REQ393255 ROM393251:ROM393255 RYI393251:RYI393255 SIE393251:SIE393255 SSA393251:SSA393255 TBW393251:TBW393255 TLS393251:TLS393255 TVO393251:TVO393255 UFK393251:UFK393255 UPG393251:UPG393255 UZC393251:UZC393255 VIY393251:VIY393255 VSU393251:VSU393255 WCQ393251:WCQ393255 WMM393251:WMM393255 WWI393251:WWI393255 AA458787:AA458791 JW458787:JW458791 TS458787:TS458791 ADO458787:ADO458791 ANK458787:ANK458791 AXG458787:AXG458791 BHC458787:BHC458791 BQY458787:BQY458791 CAU458787:CAU458791 CKQ458787:CKQ458791 CUM458787:CUM458791 DEI458787:DEI458791 DOE458787:DOE458791 DYA458787:DYA458791 EHW458787:EHW458791 ERS458787:ERS458791 FBO458787:FBO458791 FLK458787:FLK458791 FVG458787:FVG458791 GFC458787:GFC458791 GOY458787:GOY458791 GYU458787:GYU458791 HIQ458787:HIQ458791 HSM458787:HSM458791 ICI458787:ICI458791 IME458787:IME458791 IWA458787:IWA458791 JFW458787:JFW458791 JPS458787:JPS458791 JZO458787:JZO458791 KJK458787:KJK458791 KTG458787:KTG458791 LDC458787:LDC458791 LMY458787:LMY458791 LWU458787:LWU458791 MGQ458787:MGQ458791 MQM458787:MQM458791 NAI458787:NAI458791 NKE458787:NKE458791 NUA458787:NUA458791 ODW458787:ODW458791 ONS458787:ONS458791 OXO458787:OXO458791 PHK458787:PHK458791 PRG458787:PRG458791 QBC458787:QBC458791 QKY458787:QKY458791 QUU458787:QUU458791 REQ458787:REQ458791 ROM458787:ROM458791 RYI458787:RYI458791 SIE458787:SIE458791 SSA458787:SSA458791 TBW458787:TBW458791 TLS458787:TLS458791 TVO458787:TVO458791 UFK458787:UFK458791 UPG458787:UPG458791 UZC458787:UZC458791 VIY458787:VIY458791 VSU458787:VSU458791 WCQ458787:WCQ458791 WMM458787:WMM458791 WWI458787:WWI458791 AA524323:AA524327 JW524323:JW524327 TS524323:TS524327 ADO524323:ADO524327 ANK524323:ANK524327 AXG524323:AXG524327 BHC524323:BHC524327 BQY524323:BQY524327 CAU524323:CAU524327 CKQ524323:CKQ524327 CUM524323:CUM524327 DEI524323:DEI524327 DOE524323:DOE524327 DYA524323:DYA524327 EHW524323:EHW524327 ERS524323:ERS524327 FBO524323:FBO524327 FLK524323:FLK524327 FVG524323:FVG524327 GFC524323:GFC524327 GOY524323:GOY524327 GYU524323:GYU524327 HIQ524323:HIQ524327 HSM524323:HSM524327 ICI524323:ICI524327 IME524323:IME524327 IWA524323:IWA524327 JFW524323:JFW524327 JPS524323:JPS524327 JZO524323:JZO524327 KJK524323:KJK524327 KTG524323:KTG524327 LDC524323:LDC524327 LMY524323:LMY524327 LWU524323:LWU524327 MGQ524323:MGQ524327 MQM524323:MQM524327 NAI524323:NAI524327 NKE524323:NKE524327 NUA524323:NUA524327 ODW524323:ODW524327 ONS524323:ONS524327 OXO524323:OXO524327 PHK524323:PHK524327 PRG524323:PRG524327 QBC524323:QBC524327 QKY524323:QKY524327 QUU524323:QUU524327 REQ524323:REQ524327 ROM524323:ROM524327 RYI524323:RYI524327 SIE524323:SIE524327 SSA524323:SSA524327 TBW524323:TBW524327 TLS524323:TLS524327 TVO524323:TVO524327 UFK524323:UFK524327 UPG524323:UPG524327 UZC524323:UZC524327 VIY524323:VIY524327 VSU524323:VSU524327 WCQ524323:WCQ524327 WMM524323:WMM524327 WWI524323:WWI524327 AA589859:AA589863 JW589859:JW589863 TS589859:TS589863 ADO589859:ADO589863 ANK589859:ANK589863 AXG589859:AXG589863 BHC589859:BHC589863 BQY589859:BQY589863 CAU589859:CAU589863 CKQ589859:CKQ589863 CUM589859:CUM589863 DEI589859:DEI589863 DOE589859:DOE589863 DYA589859:DYA589863 EHW589859:EHW589863 ERS589859:ERS589863 FBO589859:FBO589863 FLK589859:FLK589863 FVG589859:FVG589863 GFC589859:GFC589863 GOY589859:GOY589863 GYU589859:GYU589863 HIQ589859:HIQ589863 HSM589859:HSM589863 ICI589859:ICI589863 IME589859:IME589863 IWA589859:IWA589863 JFW589859:JFW589863 JPS589859:JPS589863 JZO589859:JZO589863 KJK589859:KJK589863 KTG589859:KTG589863 LDC589859:LDC589863 LMY589859:LMY589863 LWU589859:LWU589863 MGQ589859:MGQ589863 MQM589859:MQM589863 NAI589859:NAI589863 NKE589859:NKE589863 NUA589859:NUA589863 ODW589859:ODW589863 ONS589859:ONS589863 OXO589859:OXO589863 PHK589859:PHK589863 PRG589859:PRG589863 QBC589859:QBC589863 QKY589859:QKY589863 QUU589859:QUU589863 REQ589859:REQ589863 ROM589859:ROM589863 RYI589859:RYI589863 SIE589859:SIE589863 SSA589859:SSA589863 TBW589859:TBW589863 TLS589859:TLS589863 TVO589859:TVO589863 UFK589859:UFK589863 UPG589859:UPG589863 UZC589859:UZC589863 VIY589859:VIY589863 VSU589859:VSU589863 WCQ589859:WCQ589863 WMM589859:WMM589863 WWI589859:WWI589863 AA655395:AA655399 JW655395:JW655399 TS655395:TS655399 ADO655395:ADO655399 ANK655395:ANK655399 AXG655395:AXG655399 BHC655395:BHC655399 BQY655395:BQY655399 CAU655395:CAU655399 CKQ655395:CKQ655399 CUM655395:CUM655399 DEI655395:DEI655399 DOE655395:DOE655399 DYA655395:DYA655399 EHW655395:EHW655399 ERS655395:ERS655399 FBO655395:FBO655399 FLK655395:FLK655399 FVG655395:FVG655399 GFC655395:GFC655399 GOY655395:GOY655399 GYU655395:GYU655399 HIQ655395:HIQ655399 HSM655395:HSM655399 ICI655395:ICI655399 IME655395:IME655399 IWA655395:IWA655399 JFW655395:JFW655399 JPS655395:JPS655399 JZO655395:JZO655399 KJK655395:KJK655399 KTG655395:KTG655399 LDC655395:LDC655399 LMY655395:LMY655399 LWU655395:LWU655399 MGQ655395:MGQ655399 MQM655395:MQM655399 NAI655395:NAI655399 NKE655395:NKE655399 NUA655395:NUA655399 ODW655395:ODW655399 ONS655395:ONS655399 OXO655395:OXO655399 PHK655395:PHK655399 PRG655395:PRG655399 QBC655395:QBC655399 QKY655395:QKY655399 QUU655395:QUU655399 REQ655395:REQ655399 ROM655395:ROM655399 RYI655395:RYI655399 SIE655395:SIE655399 SSA655395:SSA655399 TBW655395:TBW655399 TLS655395:TLS655399 TVO655395:TVO655399 UFK655395:UFK655399 UPG655395:UPG655399 UZC655395:UZC655399 VIY655395:VIY655399 VSU655395:VSU655399 WCQ655395:WCQ655399 WMM655395:WMM655399 WWI655395:WWI655399 AA720931:AA720935 JW720931:JW720935 TS720931:TS720935 ADO720931:ADO720935 ANK720931:ANK720935 AXG720931:AXG720935 BHC720931:BHC720935 BQY720931:BQY720935 CAU720931:CAU720935 CKQ720931:CKQ720935 CUM720931:CUM720935 DEI720931:DEI720935 DOE720931:DOE720935 DYA720931:DYA720935 EHW720931:EHW720935 ERS720931:ERS720935 FBO720931:FBO720935 FLK720931:FLK720935 FVG720931:FVG720935 GFC720931:GFC720935 GOY720931:GOY720935 GYU720931:GYU720935 HIQ720931:HIQ720935 HSM720931:HSM720935 ICI720931:ICI720935 IME720931:IME720935 IWA720931:IWA720935 JFW720931:JFW720935 JPS720931:JPS720935 JZO720931:JZO720935 KJK720931:KJK720935 KTG720931:KTG720935 LDC720931:LDC720935 LMY720931:LMY720935 LWU720931:LWU720935 MGQ720931:MGQ720935 MQM720931:MQM720935 NAI720931:NAI720935 NKE720931:NKE720935 NUA720931:NUA720935 ODW720931:ODW720935 ONS720931:ONS720935 OXO720931:OXO720935 PHK720931:PHK720935 PRG720931:PRG720935 QBC720931:QBC720935 QKY720931:QKY720935 QUU720931:QUU720935 REQ720931:REQ720935 ROM720931:ROM720935 RYI720931:RYI720935 SIE720931:SIE720935 SSA720931:SSA720935 TBW720931:TBW720935 TLS720931:TLS720935 TVO720931:TVO720935 UFK720931:UFK720935 UPG720931:UPG720935 UZC720931:UZC720935 VIY720931:VIY720935 VSU720931:VSU720935 WCQ720931:WCQ720935 WMM720931:WMM720935 WWI720931:WWI720935 AA786467:AA786471 JW786467:JW786471 TS786467:TS786471 ADO786467:ADO786471 ANK786467:ANK786471 AXG786467:AXG786471 BHC786467:BHC786471 BQY786467:BQY786471 CAU786467:CAU786471 CKQ786467:CKQ786471 CUM786467:CUM786471 DEI786467:DEI786471 DOE786467:DOE786471 DYA786467:DYA786471 EHW786467:EHW786471 ERS786467:ERS786471 FBO786467:FBO786471 FLK786467:FLK786471 FVG786467:FVG786471 GFC786467:GFC786471 GOY786467:GOY786471 GYU786467:GYU786471 HIQ786467:HIQ786471 HSM786467:HSM786471 ICI786467:ICI786471 IME786467:IME786471 IWA786467:IWA786471 JFW786467:JFW786471 JPS786467:JPS786471 JZO786467:JZO786471 KJK786467:KJK786471 KTG786467:KTG786471 LDC786467:LDC786471 LMY786467:LMY786471 LWU786467:LWU786471 MGQ786467:MGQ786471 MQM786467:MQM786471 NAI786467:NAI786471 NKE786467:NKE786471 NUA786467:NUA786471 ODW786467:ODW786471 ONS786467:ONS786471 OXO786467:OXO786471 PHK786467:PHK786471 PRG786467:PRG786471 QBC786467:QBC786471 QKY786467:QKY786471 QUU786467:QUU786471 REQ786467:REQ786471 ROM786467:ROM786471 RYI786467:RYI786471 SIE786467:SIE786471 SSA786467:SSA786471 TBW786467:TBW786471 TLS786467:TLS786471 TVO786467:TVO786471 UFK786467:UFK786471 UPG786467:UPG786471 UZC786467:UZC786471 VIY786467:VIY786471 VSU786467:VSU786471 WCQ786467:WCQ786471 WMM786467:WMM786471 WWI786467:WWI786471 AA852003:AA852007 JW852003:JW852007 TS852003:TS852007 ADO852003:ADO852007 ANK852003:ANK852007 AXG852003:AXG852007 BHC852003:BHC852007 BQY852003:BQY852007 CAU852003:CAU852007 CKQ852003:CKQ852007 CUM852003:CUM852007 DEI852003:DEI852007 DOE852003:DOE852007 DYA852003:DYA852007 EHW852003:EHW852007 ERS852003:ERS852007 FBO852003:FBO852007 FLK852003:FLK852007 FVG852003:FVG852007 GFC852003:GFC852007 GOY852003:GOY852007 GYU852003:GYU852007 HIQ852003:HIQ852007 HSM852003:HSM852007 ICI852003:ICI852007 IME852003:IME852007 IWA852003:IWA852007 JFW852003:JFW852007 JPS852003:JPS852007 JZO852003:JZO852007 KJK852003:KJK852007 KTG852003:KTG852007 LDC852003:LDC852007 LMY852003:LMY852007 LWU852003:LWU852007 MGQ852003:MGQ852007 MQM852003:MQM852007 NAI852003:NAI852007 NKE852003:NKE852007 NUA852003:NUA852007 ODW852003:ODW852007 ONS852003:ONS852007 OXO852003:OXO852007 PHK852003:PHK852007 PRG852003:PRG852007 QBC852003:QBC852007 QKY852003:QKY852007 QUU852003:QUU852007 REQ852003:REQ852007 ROM852003:ROM852007 RYI852003:RYI852007 SIE852003:SIE852007 SSA852003:SSA852007 TBW852003:TBW852007 TLS852003:TLS852007 TVO852003:TVO852007 UFK852003:UFK852007 UPG852003:UPG852007 UZC852003:UZC852007 VIY852003:VIY852007 VSU852003:VSU852007 WCQ852003:WCQ852007 WMM852003:WMM852007 WWI852003:WWI852007 AA917539:AA917543 JW917539:JW917543 TS917539:TS917543 ADO917539:ADO917543 ANK917539:ANK917543 AXG917539:AXG917543 BHC917539:BHC917543 BQY917539:BQY917543 CAU917539:CAU917543 CKQ917539:CKQ917543 CUM917539:CUM917543 DEI917539:DEI917543 DOE917539:DOE917543 DYA917539:DYA917543 EHW917539:EHW917543 ERS917539:ERS917543 FBO917539:FBO917543 FLK917539:FLK917543 FVG917539:FVG917543 GFC917539:GFC917543 GOY917539:GOY917543 GYU917539:GYU917543 HIQ917539:HIQ917543 HSM917539:HSM917543 ICI917539:ICI917543 IME917539:IME917543 IWA917539:IWA917543 JFW917539:JFW917543 JPS917539:JPS917543 JZO917539:JZO917543 KJK917539:KJK917543 KTG917539:KTG917543 LDC917539:LDC917543 LMY917539:LMY917543 LWU917539:LWU917543 MGQ917539:MGQ917543 MQM917539:MQM917543 NAI917539:NAI917543 NKE917539:NKE917543 NUA917539:NUA917543 ODW917539:ODW917543 ONS917539:ONS917543 OXO917539:OXO917543 PHK917539:PHK917543 PRG917539:PRG917543 QBC917539:QBC917543 QKY917539:QKY917543 QUU917539:QUU917543 REQ917539:REQ917543 ROM917539:ROM917543 RYI917539:RYI917543 SIE917539:SIE917543 SSA917539:SSA917543 TBW917539:TBW917543 TLS917539:TLS917543 TVO917539:TVO917543 UFK917539:UFK917543 UPG917539:UPG917543 UZC917539:UZC917543 VIY917539:VIY917543 VSU917539:VSU917543 WCQ917539:WCQ917543 WMM917539:WMM917543 WWI917539:WWI917543 AA983075:AA983079 JW983075:JW983079 TS983075:TS983079 ADO983075:ADO983079 ANK983075:ANK983079 AXG983075:AXG983079 BHC983075:BHC983079 BQY983075:BQY983079 CAU983075:CAU983079 CKQ983075:CKQ983079 CUM983075:CUM983079 DEI983075:DEI983079 DOE983075:DOE983079 DYA983075:DYA983079 EHW983075:EHW983079 ERS983075:ERS983079 FBO983075:FBO983079 FLK983075:FLK983079 FVG983075:FVG983079 GFC983075:GFC983079 GOY983075:GOY983079 GYU983075:GYU983079 HIQ983075:HIQ983079 HSM983075:HSM983079 ICI983075:ICI983079 IME983075:IME983079 IWA983075:IWA983079 JFW983075:JFW983079 JPS983075:JPS983079 JZO983075:JZO983079 KJK983075:KJK983079 KTG983075:KTG983079 LDC983075:LDC983079 LMY983075:LMY983079 LWU983075:LWU983079 MGQ983075:MGQ983079 MQM983075:MQM983079 NAI983075:NAI983079 NKE983075:NKE983079 NUA983075:NUA983079 ODW983075:ODW983079 ONS983075:ONS983079 OXO983075:OXO983079 PHK983075:PHK983079 PRG983075:PRG983079 QBC983075:QBC983079 QKY983075:QKY983079 QUU983075:QUU983079 REQ983075:REQ983079 ROM983075:ROM983079 RYI983075:RYI983079 SIE983075:SIE983079 SSA983075:SSA983079 TBW983075:TBW983079 TLS983075:TLS983079 TVO983075:TVO983079 UFK983075:UFK983079 UPG983075:UPG983079 UZC983075:UZC983079 VIY983075:VIY983079 VSU983075:VSU983079 WCQ983075:WCQ983079 WMM983075:WMM983079 WWI983075:WWI983079 U32 JQ32 TM32 ADI32 ANE32 AXA32 BGW32 BQS32 CAO32 CKK32 CUG32 DEC32 DNY32 DXU32 EHQ32 ERM32 FBI32 FLE32 FVA32 GEW32 GOS32 GYO32 HIK32 HSG32 ICC32 ILY32 IVU32 JFQ32 JPM32 JZI32 KJE32 KTA32 LCW32 LMS32 LWO32 MGK32 MQG32 NAC32 NJY32 NTU32 ODQ32 ONM32 OXI32 PHE32 PRA32 QAW32 QKS32 QUO32 REK32 ROG32 RYC32 SHY32 SRU32 TBQ32 TLM32 TVI32 UFE32 UPA32 UYW32 VIS32 VSO32 WCK32 WMG32 WWC32 U65568 JQ65568 TM65568 ADI65568 ANE65568 AXA65568 BGW65568 BQS65568 CAO65568 CKK65568 CUG65568 DEC65568 DNY65568 DXU65568 EHQ65568 ERM65568 FBI65568 FLE65568 FVA65568 GEW65568 GOS65568 GYO65568 HIK65568 HSG65568 ICC65568 ILY65568 IVU65568 JFQ65568 JPM65568 JZI65568 KJE65568 KTA65568 LCW65568 LMS65568 LWO65568 MGK65568 MQG65568 NAC65568 NJY65568 NTU65568 ODQ65568 ONM65568 OXI65568 PHE65568 PRA65568 QAW65568 QKS65568 QUO65568 REK65568 ROG65568 RYC65568 SHY65568 SRU65568 TBQ65568 TLM65568 TVI65568 UFE65568 UPA65568 UYW65568 VIS65568 VSO65568 WCK65568 WMG65568 WWC65568 U131104 JQ131104 TM131104 ADI131104 ANE131104 AXA131104 BGW131104 BQS131104 CAO131104 CKK131104 CUG131104 DEC131104 DNY131104 DXU131104 EHQ131104 ERM131104 FBI131104 FLE131104 FVA131104 GEW131104 GOS131104 GYO131104 HIK131104 HSG131104 ICC131104 ILY131104 IVU131104 JFQ131104 JPM131104 JZI131104 KJE131104 KTA131104 LCW131104 LMS131104 LWO131104 MGK131104 MQG131104 NAC131104 NJY131104 NTU131104 ODQ131104 ONM131104 OXI131104 PHE131104 PRA131104 QAW131104 QKS131104 QUO131104 REK131104 ROG131104 RYC131104 SHY131104 SRU131104 TBQ131104 TLM131104 TVI131104 UFE131104 UPA131104 UYW131104 VIS131104 VSO131104 WCK131104 WMG131104 WWC131104 U196640 JQ196640 TM196640 ADI196640 ANE196640 AXA196640 BGW196640 BQS196640 CAO196640 CKK196640 CUG196640 DEC196640 DNY196640 DXU196640 EHQ196640 ERM196640 FBI196640 FLE196640 FVA196640 GEW196640 GOS196640 GYO196640 HIK196640 HSG196640 ICC196640 ILY196640 IVU196640 JFQ196640 JPM196640 JZI196640 KJE196640 KTA196640 LCW196640 LMS196640 LWO196640 MGK196640 MQG196640 NAC196640 NJY196640 NTU196640 ODQ196640 ONM196640 OXI196640 PHE196640 PRA196640 QAW196640 QKS196640 QUO196640 REK196640 ROG196640 RYC196640 SHY196640 SRU196640 TBQ196640 TLM196640 TVI196640 UFE196640 UPA196640 UYW196640 VIS196640 VSO196640 WCK196640 WMG196640 WWC196640 U262176 JQ262176 TM262176 ADI262176 ANE262176 AXA262176 BGW262176 BQS262176 CAO262176 CKK262176 CUG262176 DEC262176 DNY262176 DXU262176 EHQ262176 ERM262176 FBI262176 FLE262176 FVA262176 GEW262176 GOS262176 GYO262176 HIK262176 HSG262176 ICC262176 ILY262176 IVU262176 JFQ262176 JPM262176 JZI262176 KJE262176 KTA262176 LCW262176 LMS262176 LWO262176 MGK262176 MQG262176 NAC262176 NJY262176 NTU262176 ODQ262176 ONM262176 OXI262176 PHE262176 PRA262176 QAW262176 QKS262176 QUO262176 REK262176 ROG262176 RYC262176 SHY262176 SRU262176 TBQ262176 TLM262176 TVI262176 UFE262176 UPA262176 UYW262176 VIS262176 VSO262176 WCK262176 WMG262176 WWC262176 U327712 JQ327712 TM327712 ADI327712 ANE327712 AXA327712 BGW327712 BQS327712 CAO327712 CKK327712 CUG327712 DEC327712 DNY327712 DXU327712 EHQ327712 ERM327712 FBI327712 FLE327712 FVA327712 GEW327712 GOS327712 GYO327712 HIK327712 HSG327712 ICC327712 ILY327712 IVU327712 JFQ327712 JPM327712 JZI327712 KJE327712 KTA327712 LCW327712 LMS327712 LWO327712 MGK327712 MQG327712 NAC327712 NJY327712 NTU327712 ODQ327712 ONM327712 OXI327712 PHE327712 PRA327712 QAW327712 QKS327712 QUO327712 REK327712 ROG327712 RYC327712 SHY327712 SRU327712 TBQ327712 TLM327712 TVI327712 UFE327712 UPA327712 UYW327712 VIS327712 VSO327712 WCK327712 WMG327712 WWC327712 U393248 JQ393248 TM393248 ADI393248 ANE393248 AXA393248 BGW393248 BQS393248 CAO393248 CKK393248 CUG393248 DEC393248 DNY393248 DXU393248 EHQ393248 ERM393248 FBI393248 FLE393248 FVA393248 GEW393248 GOS393248 GYO393248 HIK393248 HSG393248 ICC393248 ILY393248 IVU393248 JFQ393248 JPM393248 JZI393248 KJE393248 KTA393248 LCW393248 LMS393248 LWO393248 MGK393248 MQG393248 NAC393248 NJY393248 NTU393248 ODQ393248 ONM393248 OXI393248 PHE393248 PRA393248 QAW393248 QKS393248 QUO393248 REK393248 ROG393248 RYC393248 SHY393248 SRU393248 TBQ393248 TLM393248 TVI393248 UFE393248 UPA393248 UYW393248 VIS393248 VSO393248 WCK393248 WMG393248 WWC393248 U458784 JQ458784 TM458784 ADI458784 ANE458784 AXA458784 BGW458784 BQS458784 CAO458784 CKK458784 CUG458784 DEC458784 DNY458784 DXU458784 EHQ458784 ERM458784 FBI458784 FLE458784 FVA458784 GEW458784 GOS458784 GYO458784 HIK458784 HSG458784 ICC458784 ILY458784 IVU458784 JFQ458784 JPM458784 JZI458784 KJE458784 KTA458784 LCW458784 LMS458784 LWO458784 MGK458784 MQG458784 NAC458784 NJY458784 NTU458784 ODQ458784 ONM458784 OXI458784 PHE458784 PRA458784 QAW458784 QKS458784 QUO458784 REK458784 ROG458784 RYC458784 SHY458784 SRU458784 TBQ458784 TLM458784 TVI458784 UFE458784 UPA458784 UYW458784 VIS458784 VSO458784 WCK458784 WMG458784 WWC458784 U524320 JQ524320 TM524320 ADI524320 ANE524320 AXA524320 BGW524320 BQS524320 CAO524320 CKK524320 CUG524320 DEC524320 DNY524320 DXU524320 EHQ524320 ERM524320 FBI524320 FLE524320 FVA524320 GEW524320 GOS524320 GYO524320 HIK524320 HSG524320 ICC524320 ILY524320 IVU524320 JFQ524320 JPM524320 JZI524320 KJE524320 KTA524320 LCW524320 LMS524320 LWO524320 MGK524320 MQG524320 NAC524320 NJY524320 NTU524320 ODQ524320 ONM524320 OXI524320 PHE524320 PRA524320 QAW524320 QKS524320 QUO524320 REK524320 ROG524320 RYC524320 SHY524320 SRU524320 TBQ524320 TLM524320 TVI524320 UFE524320 UPA524320 UYW524320 VIS524320 VSO524320 WCK524320 WMG524320 WWC524320 U589856 JQ589856 TM589856 ADI589856 ANE589856 AXA589856 BGW589856 BQS589856 CAO589856 CKK589856 CUG589856 DEC589856 DNY589856 DXU589856 EHQ589856 ERM589856 FBI589856 FLE589856 FVA589856 GEW589856 GOS589856 GYO589856 HIK589856 HSG589856 ICC589856 ILY589856 IVU589856 JFQ589856 JPM589856 JZI589856 KJE589856 KTA589856 LCW589856 LMS589856 LWO589856 MGK589856 MQG589856 NAC589856 NJY589856 NTU589856 ODQ589856 ONM589856 OXI589856 PHE589856 PRA589856 QAW589856 QKS589856 QUO589856 REK589856 ROG589856 RYC589856 SHY589856 SRU589856 TBQ589856 TLM589856 TVI589856 UFE589856 UPA589856 UYW589856 VIS589856 VSO589856 WCK589856 WMG589856 WWC589856 U655392 JQ655392 TM655392 ADI655392 ANE655392 AXA655392 BGW655392 BQS655392 CAO655392 CKK655392 CUG655392 DEC655392 DNY655392 DXU655392 EHQ655392 ERM655392 FBI655392 FLE655392 FVA655392 GEW655392 GOS655392 GYO655392 HIK655392 HSG655392 ICC655392 ILY655392 IVU655392 JFQ655392 JPM655392 JZI655392 KJE655392 KTA655392 LCW655392 LMS655392 LWO655392 MGK655392 MQG655392 NAC655392 NJY655392 NTU655392 ODQ655392 ONM655392 OXI655392 PHE655392 PRA655392 QAW655392 QKS655392 QUO655392 REK655392 ROG655392 RYC655392 SHY655392 SRU655392 TBQ655392 TLM655392 TVI655392 UFE655392 UPA655392 UYW655392 VIS655392 VSO655392 WCK655392 WMG655392 WWC655392 U720928 JQ720928 TM720928 ADI720928 ANE720928 AXA720928 BGW720928 BQS720928 CAO720928 CKK720928 CUG720928 DEC720928 DNY720928 DXU720928 EHQ720928 ERM720928 FBI720928 FLE720928 FVA720928 GEW720928 GOS720928 GYO720928 HIK720928 HSG720928 ICC720928 ILY720928 IVU720928 JFQ720928 JPM720928 JZI720928 KJE720928 KTA720928 LCW720928 LMS720928 LWO720928 MGK720928 MQG720928 NAC720928 NJY720928 NTU720928 ODQ720928 ONM720928 OXI720928 PHE720928 PRA720928 QAW720928 QKS720928 QUO720928 REK720928 ROG720928 RYC720928 SHY720928 SRU720928 TBQ720928 TLM720928 TVI720928 UFE720928 UPA720928 UYW720928 VIS720928 VSO720928 WCK720928 WMG720928 WWC720928 U786464 JQ786464 TM786464 ADI786464 ANE786464 AXA786464 BGW786464 BQS786464 CAO786464 CKK786464 CUG786464 DEC786464 DNY786464 DXU786464 EHQ786464 ERM786464 FBI786464 FLE786464 FVA786464 GEW786464 GOS786464 GYO786464 HIK786464 HSG786464 ICC786464 ILY786464 IVU786464 JFQ786464 JPM786464 JZI786464 KJE786464 KTA786464 LCW786464 LMS786464 LWO786464 MGK786464 MQG786464 NAC786464 NJY786464 NTU786464 ODQ786464 ONM786464 OXI786464 PHE786464 PRA786464 QAW786464 QKS786464 QUO786464 REK786464 ROG786464 RYC786464 SHY786464 SRU786464 TBQ786464 TLM786464 TVI786464 UFE786464 UPA786464 UYW786464 VIS786464 VSO786464 WCK786464 WMG786464 WWC786464 U852000 JQ852000 TM852000 ADI852000 ANE852000 AXA852000 BGW852000 BQS852000 CAO852000 CKK852000 CUG852000 DEC852000 DNY852000 DXU852000 EHQ852000 ERM852000 FBI852000 FLE852000 FVA852000 GEW852000 GOS852000 GYO852000 HIK852000 HSG852000 ICC852000 ILY852000 IVU852000 JFQ852000 JPM852000 JZI852000 KJE852000 KTA852000 LCW852000 LMS852000 LWO852000 MGK852000 MQG852000 NAC852000 NJY852000 NTU852000 ODQ852000 ONM852000 OXI852000 PHE852000 PRA852000 QAW852000 QKS852000 QUO852000 REK852000 ROG852000 RYC852000 SHY852000 SRU852000 TBQ852000 TLM852000 TVI852000 UFE852000 UPA852000 UYW852000 VIS852000 VSO852000 WCK852000 WMG852000 WWC852000 U917536 JQ917536 TM917536 ADI917536 ANE917536 AXA917536 BGW917536 BQS917536 CAO917536 CKK917536 CUG917536 DEC917536 DNY917536 DXU917536 EHQ917536 ERM917536 FBI917536 FLE917536 FVA917536 GEW917536 GOS917536 GYO917536 HIK917536 HSG917536 ICC917536 ILY917536 IVU917536 JFQ917536 JPM917536 JZI917536 KJE917536 KTA917536 LCW917536 LMS917536 LWO917536 MGK917536 MQG917536 NAC917536 NJY917536 NTU917536 ODQ917536 ONM917536 OXI917536 PHE917536 PRA917536 QAW917536 QKS917536 QUO917536 REK917536 ROG917536 RYC917536 SHY917536 SRU917536 TBQ917536 TLM917536 TVI917536 UFE917536 UPA917536 UYW917536 VIS917536 VSO917536 WCK917536 WMG917536 WWC917536 U983072 JQ983072 TM983072 ADI983072 ANE983072 AXA983072 BGW983072 BQS983072 CAO983072 CKK983072 CUG983072 DEC983072 DNY983072 DXU983072 EHQ983072 ERM983072 FBI983072 FLE983072 FVA983072 GEW983072 GOS983072 GYO983072 HIK983072 HSG983072 ICC983072 ILY983072 IVU983072 JFQ983072 JPM983072 JZI983072 KJE983072 KTA983072 LCW983072 LMS983072 LWO983072 MGK983072 MQG983072 NAC983072 NJY983072 NTU983072 ODQ983072 ONM983072 OXI983072 PHE983072 PRA983072 QAW983072 QKS983072 QUO983072 REK983072 ROG983072 RYC983072 SHY983072 SRU983072 TBQ983072 TLM983072 TVI983072 UFE983072 UPA983072 UYW983072 VIS983072 VSO983072 WCK983072 WMG983072 WWC983072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Z7 JV7 TR7 ADN7 ANJ7 AXF7 BHB7 BQX7 CAT7 CKP7 CUL7 DEH7 DOD7 DXZ7 EHV7 ERR7 FBN7 FLJ7 FVF7 GFB7 GOX7 GYT7 HIP7 HSL7 ICH7 IMD7 IVZ7 JFV7 JPR7 JZN7 KJJ7 KTF7 LDB7 LMX7 LWT7 MGP7 MQL7 NAH7 NKD7 NTZ7 ODV7 ONR7 OXN7 PHJ7 PRF7 QBB7 QKX7 QUT7 REP7 ROL7 RYH7 SID7 SRZ7 TBV7 TLR7 TVN7 UFJ7 UPF7 UZB7 VIX7 VST7 WCP7 WML7 WWH7 Z65543 JV65543 TR65543 ADN65543 ANJ65543 AXF65543 BHB65543 BQX65543 CAT65543 CKP65543 CUL65543 DEH65543 DOD65543 DXZ65543 EHV65543 ERR65543 FBN65543 FLJ65543 FVF65543 GFB65543 GOX65543 GYT65543 HIP65543 HSL65543 ICH65543 IMD65543 IVZ65543 JFV65543 JPR65543 JZN65543 KJJ65543 KTF65543 LDB65543 LMX65543 LWT65543 MGP65543 MQL65543 NAH65543 NKD65543 NTZ65543 ODV65543 ONR65543 OXN65543 PHJ65543 PRF65543 QBB65543 QKX65543 QUT65543 REP65543 ROL65543 RYH65543 SID65543 SRZ65543 TBV65543 TLR65543 TVN65543 UFJ65543 UPF65543 UZB65543 VIX65543 VST65543 WCP65543 WML65543 WWH65543 Z131079 JV131079 TR131079 ADN131079 ANJ131079 AXF131079 BHB131079 BQX131079 CAT131079 CKP131079 CUL131079 DEH131079 DOD131079 DXZ131079 EHV131079 ERR131079 FBN131079 FLJ131079 FVF131079 GFB131079 GOX131079 GYT131079 HIP131079 HSL131079 ICH131079 IMD131079 IVZ131079 JFV131079 JPR131079 JZN131079 KJJ131079 KTF131079 LDB131079 LMX131079 LWT131079 MGP131079 MQL131079 NAH131079 NKD131079 NTZ131079 ODV131079 ONR131079 OXN131079 PHJ131079 PRF131079 QBB131079 QKX131079 QUT131079 REP131079 ROL131079 RYH131079 SID131079 SRZ131079 TBV131079 TLR131079 TVN131079 UFJ131079 UPF131079 UZB131079 VIX131079 VST131079 WCP131079 WML131079 WWH131079 Z196615 JV196615 TR196615 ADN196615 ANJ196615 AXF196615 BHB196615 BQX196615 CAT196615 CKP196615 CUL196615 DEH196615 DOD196615 DXZ196615 EHV196615 ERR196615 FBN196615 FLJ196615 FVF196615 GFB196615 GOX196615 GYT196615 HIP196615 HSL196615 ICH196615 IMD196615 IVZ196615 JFV196615 JPR196615 JZN196615 KJJ196615 KTF196615 LDB196615 LMX196615 LWT196615 MGP196615 MQL196615 NAH196615 NKD196615 NTZ196615 ODV196615 ONR196615 OXN196615 PHJ196615 PRF196615 QBB196615 QKX196615 QUT196615 REP196615 ROL196615 RYH196615 SID196615 SRZ196615 TBV196615 TLR196615 TVN196615 UFJ196615 UPF196615 UZB196615 VIX196615 VST196615 WCP196615 WML196615 WWH196615 Z262151 JV262151 TR262151 ADN262151 ANJ262151 AXF262151 BHB262151 BQX262151 CAT262151 CKP262151 CUL262151 DEH262151 DOD262151 DXZ262151 EHV262151 ERR262151 FBN262151 FLJ262151 FVF262151 GFB262151 GOX262151 GYT262151 HIP262151 HSL262151 ICH262151 IMD262151 IVZ262151 JFV262151 JPR262151 JZN262151 KJJ262151 KTF262151 LDB262151 LMX262151 LWT262151 MGP262151 MQL262151 NAH262151 NKD262151 NTZ262151 ODV262151 ONR262151 OXN262151 PHJ262151 PRF262151 QBB262151 QKX262151 QUT262151 REP262151 ROL262151 RYH262151 SID262151 SRZ262151 TBV262151 TLR262151 TVN262151 UFJ262151 UPF262151 UZB262151 VIX262151 VST262151 WCP262151 WML262151 WWH262151 Z327687 JV327687 TR327687 ADN327687 ANJ327687 AXF327687 BHB327687 BQX327687 CAT327687 CKP327687 CUL327687 DEH327687 DOD327687 DXZ327687 EHV327687 ERR327687 FBN327687 FLJ327687 FVF327687 GFB327687 GOX327687 GYT327687 HIP327687 HSL327687 ICH327687 IMD327687 IVZ327687 JFV327687 JPR327687 JZN327687 KJJ327687 KTF327687 LDB327687 LMX327687 LWT327687 MGP327687 MQL327687 NAH327687 NKD327687 NTZ327687 ODV327687 ONR327687 OXN327687 PHJ327687 PRF327687 QBB327687 QKX327687 QUT327687 REP327687 ROL327687 RYH327687 SID327687 SRZ327687 TBV327687 TLR327687 TVN327687 UFJ327687 UPF327687 UZB327687 VIX327687 VST327687 WCP327687 WML327687 WWH327687 Z393223 JV393223 TR393223 ADN393223 ANJ393223 AXF393223 BHB393223 BQX393223 CAT393223 CKP393223 CUL393223 DEH393223 DOD393223 DXZ393223 EHV393223 ERR393223 FBN393223 FLJ393223 FVF393223 GFB393223 GOX393223 GYT393223 HIP393223 HSL393223 ICH393223 IMD393223 IVZ393223 JFV393223 JPR393223 JZN393223 KJJ393223 KTF393223 LDB393223 LMX393223 LWT393223 MGP393223 MQL393223 NAH393223 NKD393223 NTZ393223 ODV393223 ONR393223 OXN393223 PHJ393223 PRF393223 QBB393223 QKX393223 QUT393223 REP393223 ROL393223 RYH393223 SID393223 SRZ393223 TBV393223 TLR393223 TVN393223 UFJ393223 UPF393223 UZB393223 VIX393223 VST393223 WCP393223 WML393223 WWH393223 Z458759 JV458759 TR458759 ADN458759 ANJ458759 AXF458759 BHB458759 BQX458759 CAT458759 CKP458759 CUL458759 DEH458759 DOD458759 DXZ458759 EHV458759 ERR458759 FBN458759 FLJ458759 FVF458759 GFB458759 GOX458759 GYT458759 HIP458759 HSL458759 ICH458759 IMD458759 IVZ458759 JFV458759 JPR458759 JZN458759 KJJ458759 KTF458759 LDB458759 LMX458759 LWT458759 MGP458759 MQL458759 NAH458759 NKD458759 NTZ458759 ODV458759 ONR458759 OXN458759 PHJ458759 PRF458759 QBB458759 QKX458759 QUT458759 REP458759 ROL458759 RYH458759 SID458759 SRZ458759 TBV458759 TLR458759 TVN458759 UFJ458759 UPF458759 UZB458759 VIX458759 VST458759 WCP458759 WML458759 WWH458759 Z524295 JV524295 TR524295 ADN524295 ANJ524295 AXF524295 BHB524295 BQX524295 CAT524295 CKP524295 CUL524295 DEH524295 DOD524295 DXZ524295 EHV524295 ERR524295 FBN524295 FLJ524295 FVF524295 GFB524295 GOX524295 GYT524295 HIP524295 HSL524295 ICH524295 IMD524295 IVZ524295 JFV524295 JPR524295 JZN524295 KJJ524295 KTF524295 LDB524295 LMX524295 LWT524295 MGP524295 MQL524295 NAH524295 NKD524295 NTZ524295 ODV524295 ONR524295 OXN524295 PHJ524295 PRF524295 QBB524295 QKX524295 QUT524295 REP524295 ROL524295 RYH524295 SID524295 SRZ524295 TBV524295 TLR524295 TVN524295 UFJ524295 UPF524295 UZB524295 VIX524295 VST524295 WCP524295 WML524295 WWH524295 Z589831 JV589831 TR589831 ADN589831 ANJ589831 AXF589831 BHB589831 BQX589831 CAT589831 CKP589831 CUL589831 DEH589831 DOD589831 DXZ589831 EHV589831 ERR589831 FBN589831 FLJ589831 FVF589831 GFB589831 GOX589831 GYT589831 HIP589831 HSL589831 ICH589831 IMD589831 IVZ589831 JFV589831 JPR589831 JZN589831 KJJ589831 KTF589831 LDB589831 LMX589831 LWT589831 MGP589831 MQL589831 NAH589831 NKD589831 NTZ589831 ODV589831 ONR589831 OXN589831 PHJ589831 PRF589831 QBB589831 QKX589831 QUT589831 REP589831 ROL589831 RYH589831 SID589831 SRZ589831 TBV589831 TLR589831 TVN589831 UFJ589831 UPF589831 UZB589831 VIX589831 VST589831 WCP589831 WML589831 WWH589831 Z655367 JV655367 TR655367 ADN655367 ANJ655367 AXF655367 BHB655367 BQX655367 CAT655367 CKP655367 CUL655367 DEH655367 DOD655367 DXZ655367 EHV655367 ERR655367 FBN655367 FLJ655367 FVF655367 GFB655367 GOX655367 GYT655367 HIP655367 HSL655367 ICH655367 IMD655367 IVZ655367 JFV655367 JPR655367 JZN655367 KJJ655367 KTF655367 LDB655367 LMX655367 LWT655367 MGP655367 MQL655367 NAH655367 NKD655367 NTZ655367 ODV655367 ONR655367 OXN655367 PHJ655367 PRF655367 QBB655367 QKX655367 QUT655367 REP655367 ROL655367 RYH655367 SID655367 SRZ655367 TBV655367 TLR655367 TVN655367 UFJ655367 UPF655367 UZB655367 VIX655367 VST655367 WCP655367 WML655367 WWH655367 Z720903 JV720903 TR720903 ADN720903 ANJ720903 AXF720903 BHB720903 BQX720903 CAT720903 CKP720903 CUL720903 DEH720903 DOD720903 DXZ720903 EHV720903 ERR720903 FBN720903 FLJ720903 FVF720903 GFB720903 GOX720903 GYT720903 HIP720903 HSL720903 ICH720903 IMD720903 IVZ720903 JFV720903 JPR720903 JZN720903 KJJ720903 KTF720903 LDB720903 LMX720903 LWT720903 MGP720903 MQL720903 NAH720903 NKD720903 NTZ720903 ODV720903 ONR720903 OXN720903 PHJ720903 PRF720903 QBB720903 QKX720903 QUT720903 REP720903 ROL720903 RYH720903 SID720903 SRZ720903 TBV720903 TLR720903 TVN720903 UFJ720903 UPF720903 UZB720903 VIX720903 VST720903 WCP720903 WML720903 WWH720903 Z786439 JV786439 TR786439 ADN786439 ANJ786439 AXF786439 BHB786439 BQX786439 CAT786439 CKP786439 CUL786439 DEH786439 DOD786439 DXZ786439 EHV786439 ERR786439 FBN786439 FLJ786439 FVF786439 GFB786439 GOX786439 GYT786439 HIP786439 HSL786439 ICH786439 IMD786439 IVZ786439 JFV786439 JPR786439 JZN786439 KJJ786439 KTF786439 LDB786439 LMX786439 LWT786439 MGP786439 MQL786439 NAH786439 NKD786439 NTZ786439 ODV786439 ONR786439 OXN786439 PHJ786439 PRF786439 QBB786439 QKX786439 QUT786439 REP786439 ROL786439 RYH786439 SID786439 SRZ786439 TBV786439 TLR786439 TVN786439 UFJ786439 UPF786439 UZB786439 VIX786439 VST786439 WCP786439 WML786439 WWH786439 Z851975 JV851975 TR851975 ADN851975 ANJ851975 AXF851975 BHB851975 BQX851975 CAT851975 CKP851975 CUL851975 DEH851975 DOD851975 DXZ851975 EHV851975 ERR851975 FBN851975 FLJ851975 FVF851975 GFB851975 GOX851975 GYT851975 HIP851975 HSL851975 ICH851975 IMD851975 IVZ851975 JFV851975 JPR851975 JZN851975 KJJ851975 KTF851975 LDB851975 LMX851975 LWT851975 MGP851975 MQL851975 NAH851975 NKD851975 NTZ851975 ODV851975 ONR851975 OXN851975 PHJ851975 PRF851975 QBB851975 QKX851975 QUT851975 REP851975 ROL851975 RYH851975 SID851975 SRZ851975 TBV851975 TLR851975 TVN851975 UFJ851975 UPF851975 UZB851975 VIX851975 VST851975 WCP851975 WML851975 WWH851975 Z917511 JV917511 TR917511 ADN917511 ANJ917511 AXF917511 BHB917511 BQX917511 CAT917511 CKP917511 CUL917511 DEH917511 DOD917511 DXZ917511 EHV917511 ERR917511 FBN917511 FLJ917511 FVF917511 GFB917511 GOX917511 GYT917511 HIP917511 HSL917511 ICH917511 IMD917511 IVZ917511 JFV917511 JPR917511 JZN917511 KJJ917511 KTF917511 LDB917511 LMX917511 LWT917511 MGP917511 MQL917511 NAH917511 NKD917511 NTZ917511 ODV917511 ONR917511 OXN917511 PHJ917511 PRF917511 QBB917511 QKX917511 QUT917511 REP917511 ROL917511 RYH917511 SID917511 SRZ917511 TBV917511 TLR917511 TVN917511 UFJ917511 UPF917511 UZB917511 VIX917511 VST917511 WCP917511 WML917511 WWH917511 Z983047 JV983047 TR983047 ADN983047 ANJ983047 AXF983047 BHB983047 BQX983047 CAT983047 CKP983047 CUL983047 DEH983047 DOD983047 DXZ983047 EHV983047 ERR983047 FBN983047 FLJ983047 FVF983047 GFB983047 GOX983047 GYT983047 HIP983047 HSL983047 ICH983047 IMD983047 IVZ983047 JFV983047 JPR983047 JZN983047 KJJ983047 KTF983047 LDB983047 LMX983047 LWT983047 MGP983047 MQL983047 NAH983047 NKD983047 NTZ983047 ODV983047 ONR983047 OXN983047 PHJ983047 PRF983047 QBB983047 QKX983047 QUT983047 REP983047 ROL983047 RYH983047 SID983047 SRZ983047 TBV983047 TLR983047 TVN983047 UFJ983047 UPF983047 UZB983047 VIX983047 VST983047 WCP983047 WML983047 WWH983047"/>
    <dataValidation type="list" allowBlank="1" showInputMessage="1" showErrorMessage="1" sqref="WVL983045:WVO983045 IZ5:JC5 SV5:SY5 ACR5:ACU5 AMN5:AMQ5 AWJ5:AWM5 BGF5:BGI5 BQB5:BQE5 BZX5:CAA5 CJT5:CJW5 CTP5:CTS5 DDL5:DDO5 DNH5:DNK5 DXD5:DXG5 EGZ5:EHC5 EQV5:EQY5 FAR5:FAU5 FKN5:FKQ5 FUJ5:FUM5 GEF5:GEI5 GOB5:GOE5 GXX5:GYA5 HHT5:HHW5 HRP5:HRS5 IBL5:IBO5 ILH5:ILK5 IVD5:IVG5 JEZ5:JFC5 JOV5:JOY5 JYR5:JYU5 KIN5:KIQ5 KSJ5:KSM5 LCF5:LCI5 LMB5:LME5 LVX5:LWA5 MFT5:MFW5 MPP5:MPS5 MZL5:MZO5 NJH5:NJK5 NTD5:NTG5 OCZ5:ODC5 OMV5:OMY5 OWR5:OWU5 PGN5:PGQ5 PQJ5:PQM5 QAF5:QAI5 QKB5:QKE5 QTX5:QUA5 RDT5:RDW5 RNP5:RNS5 RXL5:RXO5 SHH5:SHK5 SRD5:SRG5 TAZ5:TBC5 TKV5:TKY5 TUR5:TUU5 UEN5:UEQ5 UOJ5:UOM5 UYF5:UYI5 VIB5:VIE5 VRX5:VSA5 WBT5:WBW5 WLP5:WLS5 WVL5:WVO5 D65541:G65541 IZ65541:JC65541 SV65541:SY65541 ACR65541:ACU65541 AMN65541:AMQ65541 AWJ65541:AWM65541 BGF65541:BGI65541 BQB65541:BQE65541 BZX65541:CAA65541 CJT65541:CJW65541 CTP65541:CTS65541 DDL65541:DDO65541 DNH65541:DNK65541 DXD65541:DXG65541 EGZ65541:EHC65541 EQV65541:EQY65541 FAR65541:FAU65541 FKN65541:FKQ65541 FUJ65541:FUM65541 GEF65541:GEI65541 GOB65541:GOE65541 GXX65541:GYA65541 HHT65541:HHW65541 HRP65541:HRS65541 IBL65541:IBO65541 ILH65541:ILK65541 IVD65541:IVG65541 JEZ65541:JFC65541 JOV65541:JOY65541 JYR65541:JYU65541 KIN65541:KIQ65541 KSJ65541:KSM65541 LCF65541:LCI65541 LMB65541:LME65541 LVX65541:LWA65541 MFT65541:MFW65541 MPP65541:MPS65541 MZL65541:MZO65541 NJH65541:NJK65541 NTD65541:NTG65541 OCZ65541:ODC65541 OMV65541:OMY65541 OWR65541:OWU65541 PGN65541:PGQ65541 PQJ65541:PQM65541 QAF65541:QAI65541 QKB65541:QKE65541 QTX65541:QUA65541 RDT65541:RDW65541 RNP65541:RNS65541 RXL65541:RXO65541 SHH65541:SHK65541 SRD65541:SRG65541 TAZ65541:TBC65541 TKV65541:TKY65541 TUR65541:TUU65541 UEN65541:UEQ65541 UOJ65541:UOM65541 UYF65541:UYI65541 VIB65541:VIE65541 VRX65541:VSA65541 WBT65541:WBW65541 WLP65541:WLS65541 WVL65541:WVO65541 D131077:G131077 IZ131077:JC131077 SV131077:SY131077 ACR131077:ACU131077 AMN131077:AMQ131077 AWJ131077:AWM131077 BGF131077:BGI131077 BQB131077:BQE131077 BZX131077:CAA131077 CJT131077:CJW131077 CTP131077:CTS131077 DDL131077:DDO131077 DNH131077:DNK131077 DXD131077:DXG131077 EGZ131077:EHC131077 EQV131077:EQY131077 FAR131077:FAU131077 FKN131077:FKQ131077 FUJ131077:FUM131077 GEF131077:GEI131077 GOB131077:GOE131077 GXX131077:GYA131077 HHT131077:HHW131077 HRP131077:HRS131077 IBL131077:IBO131077 ILH131077:ILK131077 IVD131077:IVG131077 JEZ131077:JFC131077 JOV131077:JOY131077 JYR131077:JYU131077 KIN131077:KIQ131077 KSJ131077:KSM131077 LCF131077:LCI131077 LMB131077:LME131077 LVX131077:LWA131077 MFT131077:MFW131077 MPP131077:MPS131077 MZL131077:MZO131077 NJH131077:NJK131077 NTD131077:NTG131077 OCZ131077:ODC131077 OMV131077:OMY131077 OWR131077:OWU131077 PGN131077:PGQ131077 PQJ131077:PQM131077 QAF131077:QAI131077 QKB131077:QKE131077 QTX131077:QUA131077 RDT131077:RDW131077 RNP131077:RNS131077 RXL131077:RXO131077 SHH131077:SHK131077 SRD131077:SRG131077 TAZ131077:TBC131077 TKV131077:TKY131077 TUR131077:TUU131077 UEN131077:UEQ131077 UOJ131077:UOM131077 UYF131077:UYI131077 VIB131077:VIE131077 VRX131077:VSA131077 WBT131077:WBW131077 WLP131077:WLS131077 WVL131077:WVO131077 D196613:G196613 IZ196613:JC196613 SV196613:SY196613 ACR196613:ACU196613 AMN196613:AMQ196613 AWJ196613:AWM196613 BGF196613:BGI196613 BQB196613:BQE196613 BZX196613:CAA196613 CJT196613:CJW196613 CTP196613:CTS196613 DDL196613:DDO196613 DNH196613:DNK196613 DXD196613:DXG196613 EGZ196613:EHC196613 EQV196613:EQY196613 FAR196613:FAU196613 FKN196613:FKQ196613 FUJ196613:FUM196613 GEF196613:GEI196613 GOB196613:GOE196613 GXX196613:GYA196613 HHT196613:HHW196613 HRP196613:HRS196613 IBL196613:IBO196613 ILH196613:ILK196613 IVD196613:IVG196613 JEZ196613:JFC196613 JOV196613:JOY196613 JYR196613:JYU196613 KIN196613:KIQ196613 KSJ196613:KSM196613 LCF196613:LCI196613 LMB196613:LME196613 LVX196613:LWA196613 MFT196613:MFW196613 MPP196613:MPS196613 MZL196613:MZO196613 NJH196613:NJK196613 NTD196613:NTG196613 OCZ196613:ODC196613 OMV196613:OMY196613 OWR196613:OWU196613 PGN196613:PGQ196613 PQJ196613:PQM196613 QAF196613:QAI196613 QKB196613:QKE196613 QTX196613:QUA196613 RDT196613:RDW196613 RNP196613:RNS196613 RXL196613:RXO196613 SHH196613:SHK196613 SRD196613:SRG196613 TAZ196613:TBC196613 TKV196613:TKY196613 TUR196613:TUU196613 UEN196613:UEQ196613 UOJ196613:UOM196613 UYF196613:UYI196613 VIB196613:VIE196613 VRX196613:VSA196613 WBT196613:WBW196613 WLP196613:WLS196613 WVL196613:WVO196613 D262149:G262149 IZ262149:JC262149 SV262149:SY262149 ACR262149:ACU262149 AMN262149:AMQ262149 AWJ262149:AWM262149 BGF262149:BGI262149 BQB262149:BQE262149 BZX262149:CAA262149 CJT262149:CJW262149 CTP262149:CTS262149 DDL262149:DDO262149 DNH262149:DNK262149 DXD262149:DXG262149 EGZ262149:EHC262149 EQV262149:EQY262149 FAR262149:FAU262149 FKN262149:FKQ262149 FUJ262149:FUM262149 GEF262149:GEI262149 GOB262149:GOE262149 GXX262149:GYA262149 HHT262149:HHW262149 HRP262149:HRS262149 IBL262149:IBO262149 ILH262149:ILK262149 IVD262149:IVG262149 JEZ262149:JFC262149 JOV262149:JOY262149 JYR262149:JYU262149 KIN262149:KIQ262149 KSJ262149:KSM262149 LCF262149:LCI262149 LMB262149:LME262149 LVX262149:LWA262149 MFT262149:MFW262149 MPP262149:MPS262149 MZL262149:MZO262149 NJH262149:NJK262149 NTD262149:NTG262149 OCZ262149:ODC262149 OMV262149:OMY262149 OWR262149:OWU262149 PGN262149:PGQ262149 PQJ262149:PQM262149 QAF262149:QAI262149 QKB262149:QKE262149 QTX262149:QUA262149 RDT262149:RDW262149 RNP262149:RNS262149 RXL262149:RXO262149 SHH262149:SHK262149 SRD262149:SRG262149 TAZ262149:TBC262149 TKV262149:TKY262149 TUR262149:TUU262149 UEN262149:UEQ262149 UOJ262149:UOM262149 UYF262149:UYI262149 VIB262149:VIE262149 VRX262149:VSA262149 WBT262149:WBW262149 WLP262149:WLS262149 WVL262149:WVO262149 D327685:G327685 IZ327685:JC327685 SV327685:SY327685 ACR327685:ACU327685 AMN327685:AMQ327685 AWJ327685:AWM327685 BGF327685:BGI327685 BQB327685:BQE327685 BZX327685:CAA327685 CJT327685:CJW327685 CTP327685:CTS327685 DDL327685:DDO327685 DNH327685:DNK327685 DXD327685:DXG327685 EGZ327685:EHC327685 EQV327685:EQY327685 FAR327685:FAU327685 FKN327685:FKQ327685 FUJ327685:FUM327685 GEF327685:GEI327685 GOB327685:GOE327685 GXX327685:GYA327685 HHT327685:HHW327685 HRP327685:HRS327685 IBL327685:IBO327685 ILH327685:ILK327685 IVD327685:IVG327685 JEZ327685:JFC327685 JOV327685:JOY327685 JYR327685:JYU327685 KIN327685:KIQ327685 KSJ327685:KSM327685 LCF327685:LCI327685 LMB327685:LME327685 LVX327685:LWA327685 MFT327685:MFW327685 MPP327685:MPS327685 MZL327685:MZO327685 NJH327685:NJK327685 NTD327685:NTG327685 OCZ327685:ODC327685 OMV327685:OMY327685 OWR327685:OWU327685 PGN327685:PGQ327685 PQJ327685:PQM327685 QAF327685:QAI327685 QKB327685:QKE327685 QTX327685:QUA327685 RDT327685:RDW327685 RNP327685:RNS327685 RXL327685:RXO327685 SHH327685:SHK327685 SRD327685:SRG327685 TAZ327685:TBC327685 TKV327685:TKY327685 TUR327685:TUU327685 UEN327685:UEQ327685 UOJ327685:UOM327685 UYF327685:UYI327685 VIB327685:VIE327685 VRX327685:VSA327685 WBT327685:WBW327685 WLP327685:WLS327685 WVL327685:WVO327685 D393221:G393221 IZ393221:JC393221 SV393221:SY393221 ACR393221:ACU393221 AMN393221:AMQ393221 AWJ393221:AWM393221 BGF393221:BGI393221 BQB393221:BQE393221 BZX393221:CAA393221 CJT393221:CJW393221 CTP393221:CTS393221 DDL393221:DDO393221 DNH393221:DNK393221 DXD393221:DXG393221 EGZ393221:EHC393221 EQV393221:EQY393221 FAR393221:FAU393221 FKN393221:FKQ393221 FUJ393221:FUM393221 GEF393221:GEI393221 GOB393221:GOE393221 GXX393221:GYA393221 HHT393221:HHW393221 HRP393221:HRS393221 IBL393221:IBO393221 ILH393221:ILK393221 IVD393221:IVG393221 JEZ393221:JFC393221 JOV393221:JOY393221 JYR393221:JYU393221 KIN393221:KIQ393221 KSJ393221:KSM393221 LCF393221:LCI393221 LMB393221:LME393221 LVX393221:LWA393221 MFT393221:MFW393221 MPP393221:MPS393221 MZL393221:MZO393221 NJH393221:NJK393221 NTD393221:NTG393221 OCZ393221:ODC393221 OMV393221:OMY393221 OWR393221:OWU393221 PGN393221:PGQ393221 PQJ393221:PQM393221 QAF393221:QAI393221 QKB393221:QKE393221 QTX393221:QUA393221 RDT393221:RDW393221 RNP393221:RNS393221 RXL393221:RXO393221 SHH393221:SHK393221 SRD393221:SRG393221 TAZ393221:TBC393221 TKV393221:TKY393221 TUR393221:TUU393221 UEN393221:UEQ393221 UOJ393221:UOM393221 UYF393221:UYI393221 VIB393221:VIE393221 VRX393221:VSA393221 WBT393221:WBW393221 WLP393221:WLS393221 WVL393221:WVO393221 D458757:G458757 IZ458757:JC458757 SV458757:SY458757 ACR458757:ACU458757 AMN458757:AMQ458757 AWJ458757:AWM458757 BGF458757:BGI458757 BQB458757:BQE458757 BZX458757:CAA458757 CJT458757:CJW458757 CTP458757:CTS458757 DDL458757:DDO458757 DNH458757:DNK458757 DXD458757:DXG458757 EGZ458757:EHC458757 EQV458757:EQY458757 FAR458757:FAU458757 FKN458757:FKQ458757 FUJ458757:FUM458757 GEF458757:GEI458757 GOB458757:GOE458757 GXX458757:GYA458757 HHT458757:HHW458757 HRP458757:HRS458757 IBL458757:IBO458757 ILH458757:ILK458757 IVD458757:IVG458757 JEZ458757:JFC458757 JOV458757:JOY458757 JYR458757:JYU458757 KIN458757:KIQ458757 KSJ458757:KSM458757 LCF458757:LCI458757 LMB458757:LME458757 LVX458757:LWA458757 MFT458757:MFW458757 MPP458757:MPS458757 MZL458757:MZO458757 NJH458757:NJK458757 NTD458757:NTG458757 OCZ458757:ODC458757 OMV458757:OMY458757 OWR458757:OWU458757 PGN458757:PGQ458757 PQJ458757:PQM458757 QAF458757:QAI458757 QKB458757:QKE458757 QTX458757:QUA458757 RDT458757:RDW458757 RNP458757:RNS458757 RXL458757:RXO458757 SHH458757:SHK458757 SRD458757:SRG458757 TAZ458757:TBC458757 TKV458757:TKY458757 TUR458757:TUU458757 UEN458757:UEQ458757 UOJ458757:UOM458757 UYF458757:UYI458757 VIB458757:VIE458757 VRX458757:VSA458757 WBT458757:WBW458757 WLP458757:WLS458757 WVL458757:WVO458757 D524293:G524293 IZ524293:JC524293 SV524293:SY524293 ACR524293:ACU524293 AMN524293:AMQ524293 AWJ524293:AWM524293 BGF524293:BGI524293 BQB524293:BQE524293 BZX524293:CAA524293 CJT524293:CJW524293 CTP524293:CTS524293 DDL524293:DDO524293 DNH524293:DNK524293 DXD524293:DXG524293 EGZ524293:EHC524293 EQV524293:EQY524293 FAR524293:FAU524293 FKN524293:FKQ524293 FUJ524293:FUM524293 GEF524293:GEI524293 GOB524293:GOE524293 GXX524293:GYA524293 HHT524293:HHW524293 HRP524293:HRS524293 IBL524293:IBO524293 ILH524293:ILK524293 IVD524293:IVG524293 JEZ524293:JFC524293 JOV524293:JOY524293 JYR524293:JYU524293 KIN524293:KIQ524293 KSJ524293:KSM524293 LCF524293:LCI524293 LMB524293:LME524293 LVX524293:LWA524293 MFT524293:MFW524293 MPP524293:MPS524293 MZL524293:MZO524293 NJH524293:NJK524293 NTD524293:NTG524293 OCZ524293:ODC524293 OMV524293:OMY524293 OWR524293:OWU524293 PGN524293:PGQ524293 PQJ524293:PQM524293 QAF524293:QAI524293 QKB524293:QKE524293 QTX524293:QUA524293 RDT524293:RDW524293 RNP524293:RNS524293 RXL524293:RXO524293 SHH524293:SHK524293 SRD524293:SRG524293 TAZ524293:TBC524293 TKV524293:TKY524293 TUR524293:TUU524293 UEN524293:UEQ524293 UOJ524293:UOM524293 UYF524293:UYI524293 VIB524293:VIE524293 VRX524293:VSA524293 WBT524293:WBW524293 WLP524293:WLS524293 WVL524293:WVO524293 D589829:G589829 IZ589829:JC589829 SV589829:SY589829 ACR589829:ACU589829 AMN589829:AMQ589829 AWJ589829:AWM589829 BGF589829:BGI589829 BQB589829:BQE589829 BZX589829:CAA589829 CJT589829:CJW589829 CTP589829:CTS589829 DDL589829:DDO589829 DNH589829:DNK589829 DXD589829:DXG589829 EGZ589829:EHC589829 EQV589829:EQY589829 FAR589829:FAU589829 FKN589829:FKQ589829 FUJ589829:FUM589829 GEF589829:GEI589829 GOB589829:GOE589829 GXX589829:GYA589829 HHT589829:HHW589829 HRP589829:HRS589829 IBL589829:IBO589829 ILH589829:ILK589829 IVD589829:IVG589829 JEZ589829:JFC589829 JOV589829:JOY589829 JYR589829:JYU589829 KIN589829:KIQ589829 KSJ589829:KSM589829 LCF589829:LCI589829 LMB589829:LME589829 LVX589829:LWA589829 MFT589829:MFW589829 MPP589829:MPS589829 MZL589829:MZO589829 NJH589829:NJK589829 NTD589829:NTG589829 OCZ589829:ODC589829 OMV589829:OMY589829 OWR589829:OWU589829 PGN589829:PGQ589829 PQJ589829:PQM589829 QAF589829:QAI589829 QKB589829:QKE589829 QTX589829:QUA589829 RDT589829:RDW589829 RNP589829:RNS589829 RXL589829:RXO589829 SHH589829:SHK589829 SRD589829:SRG589829 TAZ589829:TBC589829 TKV589829:TKY589829 TUR589829:TUU589829 UEN589829:UEQ589829 UOJ589829:UOM589829 UYF589829:UYI589829 VIB589829:VIE589829 VRX589829:VSA589829 WBT589829:WBW589829 WLP589829:WLS589829 WVL589829:WVO589829 D655365:G655365 IZ655365:JC655365 SV655365:SY655365 ACR655365:ACU655365 AMN655365:AMQ655365 AWJ655365:AWM655365 BGF655365:BGI655365 BQB655365:BQE655365 BZX655365:CAA655365 CJT655365:CJW655365 CTP655365:CTS655365 DDL655365:DDO655365 DNH655365:DNK655365 DXD655365:DXG655365 EGZ655365:EHC655365 EQV655365:EQY655365 FAR655365:FAU655365 FKN655365:FKQ655365 FUJ655365:FUM655365 GEF655365:GEI655365 GOB655365:GOE655365 GXX655365:GYA655365 HHT655365:HHW655365 HRP655365:HRS655365 IBL655365:IBO655365 ILH655365:ILK655365 IVD655365:IVG655365 JEZ655365:JFC655365 JOV655365:JOY655365 JYR655365:JYU655365 KIN655365:KIQ655365 KSJ655365:KSM655365 LCF655365:LCI655365 LMB655365:LME655365 LVX655365:LWA655365 MFT655365:MFW655365 MPP655365:MPS655365 MZL655365:MZO655365 NJH655365:NJK655365 NTD655365:NTG655365 OCZ655365:ODC655365 OMV655365:OMY655365 OWR655365:OWU655365 PGN655365:PGQ655365 PQJ655365:PQM655365 QAF655365:QAI655365 QKB655365:QKE655365 QTX655365:QUA655365 RDT655365:RDW655365 RNP655365:RNS655365 RXL655365:RXO655365 SHH655365:SHK655365 SRD655365:SRG655365 TAZ655365:TBC655365 TKV655365:TKY655365 TUR655365:TUU655365 UEN655365:UEQ655365 UOJ655365:UOM655365 UYF655365:UYI655365 VIB655365:VIE655365 VRX655365:VSA655365 WBT655365:WBW655365 WLP655365:WLS655365 WVL655365:WVO655365 D720901:G720901 IZ720901:JC720901 SV720901:SY720901 ACR720901:ACU720901 AMN720901:AMQ720901 AWJ720901:AWM720901 BGF720901:BGI720901 BQB720901:BQE720901 BZX720901:CAA720901 CJT720901:CJW720901 CTP720901:CTS720901 DDL720901:DDO720901 DNH720901:DNK720901 DXD720901:DXG720901 EGZ720901:EHC720901 EQV720901:EQY720901 FAR720901:FAU720901 FKN720901:FKQ720901 FUJ720901:FUM720901 GEF720901:GEI720901 GOB720901:GOE720901 GXX720901:GYA720901 HHT720901:HHW720901 HRP720901:HRS720901 IBL720901:IBO720901 ILH720901:ILK720901 IVD720901:IVG720901 JEZ720901:JFC720901 JOV720901:JOY720901 JYR720901:JYU720901 KIN720901:KIQ720901 KSJ720901:KSM720901 LCF720901:LCI720901 LMB720901:LME720901 LVX720901:LWA720901 MFT720901:MFW720901 MPP720901:MPS720901 MZL720901:MZO720901 NJH720901:NJK720901 NTD720901:NTG720901 OCZ720901:ODC720901 OMV720901:OMY720901 OWR720901:OWU720901 PGN720901:PGQ720901 PQJ720901:PQM720901 QAF720901:QAI720901 QKB720901:QKE720901 QTX720901:QUA720901 RDT720901:RDW720901 RNP720901:RNS720901 RXL720901:RXO720901 SHH720901:SHK720901 SRD720901:SRG720901 TAZ720901:TBC720901 TKV720901:TKY720901 TUR720901:TUU720901 UEN720901:UEQ720901 UOJ720901:UOM720901 UYF720901:UYI720901 VIB720901:VIE720901 VRX720901:VSA720901 WBT720901:WBW720901 WLP720901:WLS720901 WVL720901:WVO720901 D786437:G786437 IZ786437:JC786437 SV786437:SY786437 ACR786437:ACU786437 AMN786437:AMQ786437 AWJ786437:AWM786437 BGF786437:BGI786437 BQB786437:BQE786437 BZX786437:CAA786437 CJT786437:CJW786437 CTP786437:CTS786437 DDL786437:DDO786437 DNH786437:DNK786437 DXD786437:DXG786437 EGZ786437:EHC786437 EQV786437:EQY786437 FAR786437:FAU786437 FKN786437:FKQ786437 FUJ786437:FUM786437 GEF786437:GEI786437 GOB786437:GOE786437 GXX786437:GYA786437 HHT786437:HHW786437 HRP786437:HRS786437 IBL786437:IBO786437 ILH786437:ILK786437 IVD786437:IVG786437 JEZ786437:JFC786437 JOV786437:JOY786437 JYR786437:JYU786437 KIN786437:KIQ786437 KSJ786437:KSM786437 LCF786437:LCI786437 LMB786437:LME786437 LVX786437:LWA786437 MFT786437:MFW786437 MPP786437:MPS786437 MZL786437:MZO786437 NJH786437:NJK786437 NTD786437:NTG786437 OCZ786437:ODC786437 OMV786437:OMY786437 OWR786437:OWU786437 PGN786437:PGQ786437 PQJ786437:PQM786437 QAF786437:QAI786437 QKB786437:QKE786437 QTX786437:QUA786437 RDT786437:RDW786437 RNP786437:RNS786437 RXL786437:RXO786437 SHH786437:SHK786437 SRD786437:SRG786437 TAZ786437:TBC786437 TKV786437:TKY786437 TUR786437:TUU786437 UEN786437:UEQ786437 UOJ786437:UOM786437 UYF786437:UYI786437 VIB786437:VIE786437 VRX786437:VSA786437 WBT786437:WBW786437 WLP786437:WLS786437 WVL786437:WVO786437 D851973:G851973 IZ851973:JC851973 SV851973:SY851973 ACR851973:ACU851973 AMN851973:AMQ851973 AWJ851973:AWM851973 BGF851973:BGI851973 BQB851973:BQE851973 BZX851973:CAA851973 CJT851973:CJW851973 CTP851973:CTS851973 DDL851973:DDO851973 DNH851973:DNK851973 DXD851973:DXG851973 EGZ851973:EHC851973 EQV851973:EQY851973 FAR851973:FAU851973 FKN851973:FKQ851973 FUJ851973:FUM851973 GEF851973:GEI851973 GOB851973:GOE851973 GXX851973:GYA851973 HHT851973:HHW851973 HRP851973:HRS851973 IBL851973:IBO851973 ILH851973:ILK851973 IVD851973:IVG851973 JEZ851973:JFC851973 JOV851973:JOY851973 JYR851973:JYU851973 KIN851973:KIQ851973 KSJ851973:KSM851973 LCF851973:LCI851973 LMB851973:LME851973 LVX851973:LWA851973 MFT851973:MFW851973 MPP851973:MPS851973 MZL851973:MZO851973 NJH851973:NJK851973 NTD851973:NTG851973 OCZ851973:ODC851973 OMV851973:OMY851973 OWR851973:OWU851973 PGN851973:PGQ851973 PQJ851973:PQM851973 QAF851973:QAI851973 QKB851973:QKE851973 QTX851973:QUA851973 RDT851973:RDW851973 RNP851973:RNS851973 RXL851973:RXO851973 SHH851973:SHK851973 SRD851973:SRG851973 TAZ851973:TBC851973 TKV851973:TKY851973 TUR851973:TUU851973 UEN851973:UEQ851973 UOJ851973:UOM851973 UYF851973:UYI851973 VIB851973:VIE851973 VRX851973:VSA851973 WBT851973:WBW851973 WLP851973:WLS851973 WVL851973:WVO851973 D917509:G917509 IZ917509:JC917509 SV917509:SY917509 ACR917509:ACU917509 AMN917509:AMQ917509 AWJ917509:AWM917509 BGF917509:BGI917509 BQB917509:BQE917509 BZX917509:CAA917509 CJT917509:CJW917509 CTP917509:CTS917509 DDL917509:DDO917509 DNH917509:DNK917509 DXD917509:DXG917509 EGZ917509:EHC917509 EQV917509:EQY917509 FAR917509:FAU917509 FKN917509:FKQ917509 FUJ917509:FUM917509 GEF917509:GEI917509 GOB917509:GOE917509 GXX917509:GYA917509 HHT917509:HHW917509 HRP917509:HRS917509 IBL917509:IBO917509 ILH917509:ILK917509 IVD917509:IVG917509 JEZ917509:JFC917509 JOV917509:JOY917509 JYR917509:JYU917509 KIN917509:KIQ917509 KSJ917509:KSM917509 LCF917509:LCI917509 LMB917509:LME917509 LVX917509:LWA917509 MFT917509:MFW917509 MPP917509:MPS917509 MZL917509:MZO917509 NJH917509:NJK917509 NTD917509:NTG917509 OCZ917509:ODC917509 OMV917509:OMY917509 OWR917509:OWU917509 PGN917509:PGQ917509 PQJ917509:PQM917509 QAF917509:QAI917509 QKB917509:QKE917509 QTX917509:QUA917509 RDT917509:RDW917509 RNP917509:RNS917509 RXL917509:RXO917509 SHH917509:SHK917509 SRD917509:SRG917509 TAZ917509:TBC917509 TKV917509:TKY917509 TUR917509:TUU917509 UEN917509:UEQ917509 UOJ917509:UOM917509 UYF917509:UYI917509 VIB917509:VIE917509 VRX917509:VSA917509 WBT917509:WBW917509 WLP917509:WLS917509 WVL917509:WVO917509 D983045:G983045 IZ983045:JC983045 SV983045:SY983045 ACR983045:ACU983045 AMN983045:AMQ983045 AWJ983045:AWM983045 BGF983045:BGI983045 BQB983045:BQE983045 BZX983045:CAA983045 CJT983045:CJW983045 CTP983045:CTS983045 DDL983045:DDO983045 DNH983045:DNK983045 DXD983045:DXG983045 EGZ983045:EHC983045 EQV983045:EQY983045 FAR983045:FAU983045 FKN983045:FKQ983045 FUJ983045:FUM983045 GEF983045:GEI983045 GOB983045:GOE983045 GXX983045:GYA983045 HHT983045:HHW983045 HRP983045:HRS983045 IBL983045:IBO983045 ILH983045:ILK983045 IVD983045:IVG983045 JEZ983045:JFC983045 JOV983045:JOY983045 JYR983045:JYU983045 KIN983045:KIQ983045 KSJ983045:KSM983045 LCF983045:LCI983045 LMB983045:LME983045 LVX983045:LWA983045 MFT983045:MFW983045 MPP983045:MPS983045 MZL983045:MZO983045 NJH983045:NJK983045 NTD983045:NTG983045 OCZ983045:ODC983045 OMV983045:OMY983045 OWR983045:OWU983045 PGN983045:PGQ983045 PQJ983045:PQM983045 QAF983045:QAI983045 QKB983045:QKE983045 QTX983045:QUA983045 RDT983045:RDW983045 RNP983045:RNS983045 RXL983045:RXO983045 SHH983045:SHK983045 SRD983045:SRG983045 TAZ983045:TBC983045 TKV983045:TKY983045 TUR983045:TUU983045 UEN983045:UEQ983045 UOJ983045:UOM983045 UYF983045:UYI983045 VIB983045:VIE983045 VRX983045:VSA983045 WBT983045:WBW983045 WLP983045:WLS983045">
      <formula1>Years</formula1>
    </dataValidation>
    <dataValidation type="list" allowBlank="1" showInputMessage="1" sqref="D3:G3 IZ3:JC3 SV3:SY3 ACR3:ACU3 AMN3:AMQ3 AWJ3:AWM3 BGF3:BGI3 BQB3:BQE3 BZX3:CAA3 CJT3:CJW3 CTP3:CTS3 DDL3:DDO3 DNH3:DNK3 DXD3:DXG3 EGZ3:EHC3 EQV3:EQY3 FAR3:FAU3 FKN3:FKQ3 FUJ3:FUM3 GEF3:GEI3 GOB3:GOE3 GXX3:GYA3 HHT3:HHW3 HRP3:HRS3 IBL3:IBO3 ILH3:ILK3 IVD3:IVG3 JEZ3:JFC3 JOV3:JOY3 JYR3:JYU3 KIN3:KIQ3 KSJ3:KSM3 LCF3:LCI3 LMB3:LME3 LVX3:LWA3 MFT3:MFW3 MPP3:MPS3 MZL3:MZO3 NJH3:NJK3 NTD3:NTG3 OCZ3:ODC3 OMV3:OMY3 OWR3:OWU3 PGN3:PGQ3 PQJ3:PQM3 QAF3:QAI3 QKB3:QKE3 QTX3:QUA3 RDT3:RDW3 RNP3:RNS3 RXL3:RXO3 SHH3:SHK3 SRD3:SRG3 TAZ3:TBC3 TKV3:TKY3 TUR3:TUU3 UEN3:UEQ3 UOJ3:UOM3 UYF3:UYI3 VIB3:VIE3 VRX3:VSA3 WBT3:WBW3 WLP3:WLS3 WVL3:WVO3 D65539:G65539 IZ65539:JC65539 SV65539:SY65539 ACR65539:ACU65539 AMN65539:AMQ65539 AWJ65539:AWM65539 BGF65539:BGI65539 BQB65539:BQE65539 BZX65539:CAA65539 CJT65539:CJW65539 CTP65539:CTS65539 DDL65539:DDO65539 DNH65539:DNK65539 DXD65539:DXG65539 EGZ65539:EHC65539 EQV65539:EQY65539 FAR65539:FAU65539 FKN65539:FKQ65539 FUJ65539:FUM65539 GEF65539:GEI65539 GOB65539:GOE65539 GXX65539:GYA65539 HHT65539:HHW65539 HRP65539:HRS65539 IBL65539:IBO65539 ILH65539:ILK65539 IVD65539:IVG65539 JEZ65539:JFC65539 JOV65539:JOY65539 JYR65539:JYU65539 KIN65539:KIQ65539 KSJ65539:KSM65539 LCF65539:LCI65539 LMB65539:LME65539 LVX65539:LWA65539 MFT65539:MFW65539 MPP65539:MPS65539 MZL65539:MZO65539 NJH65539:NJK65539 NTD65539:NTG65539 OCZ65539:ODC65539 OMV65539:OMY65539 OWR65539:OWU65539 PGN65539:PGQ65539 PQJ65539:PQM65539 QAF65539:QAI65539 QKB65539:QKE65539 QTX65539:QUA65539 RDT65539:RDW65539 RNP65539:RNS65539 RXL65539:RXO65539 SHH65539:SHK65539 SRD65539:SRG65539 TAZ65539:TBC65539 TKV65539:TKY65539 TUR65539:TUU65539 UEN65539:UEQ65539 UOJ65539:UOM65539 UYF65539:UYI65539 VIB65539:VIE65539 VRX65539:VSA65539 WBT65539:WBW65539 WLP65539:WLS65539 WVL65539:WVO65539 D131075:G131075 IZ131075:JC131075 SV131075:SY131075 ACR131075:ACU131075 AMN131075:AMQ131075 AWJ131075:AWM131075 BGF131075:BGI131075 BQB131075:BQE131075 BZX131075:CAA131075 CJT131075:CJW131075 CTP131075:CTS131075 DDL131075:DDO131075 DNH131075:DNK131075 DXD131075:DXG131075 EGZ131075:EHC131075 EQV131075:EQY131075 FAR131075:FAU131075 FKN131075:FKQ131075 FUJ131075:FUM131075 GEF131075:GEI131075 GOB131075:GOE131075 GXX131075:GYA131075 HHT131075:HHW131075 HRP131075:HRS131075 IBL131075:IBO131075 ILH131075:ILK131075 IVD131075:IVG131075 JEZ131075:JFC131075 JOV131075:JOY131075 JYR131075:JYU131075 KIN131075:KIQ131075 KSJ131075:KSM131075 LCF131075:LCI131075 LMB131075:LME131075 LVX131075:LWA131075 MFT131075:MFW131075 MPP131075:MPS131075 MZL131075:MZO131075 NJH131075:NJK131075 NTD131075:NTG131075 OCZ131075:ODC131075 OMV131075:OMY131075 OWR131075:OWU131075 PGN131075:PGQ131075 PQJ131075:PQM131075 QAF131075:QAI131075 QKB131075:QKE131075 QTX131075:QUA131075 RDT131075:RDW131075 RNP131075:RNS131075 RXL131075:RXO131075 SHH131075:SHK131075 SRD131075:SRG131075 TAZ131075:TBC131075 TKV131075:TKY131075 TUR131075:TUU131075 UEN131075:UEQ131075 UOJ131075:UOM131075 UYF131075:UYI131075 VIB131075:VIE131075 VRX131075:VSA131075 WBT131075:WBW131075 WLP131075:WLS131075 WVL131075:WVO131075 D196611:G196611 IZ196611:JC196611 SV196611:SY196611 ACR196611:ACU196611 AMN196611:AMQ196611 AWJ196611:AWM196611 BGF196611:BGI196611 BQB196611:BQE196611 BZX196611:CAA196611 CJT196611:CJW196611 CTP196611:CTS196611 DDL196611:DDO196611 DNH196611:DNK196611 DXD196611:DXG196611 EGZ196611:EHC196611 EQV196611:EQY196611 FAR196611:FAU196611 FKN196611:FKQ196611 FUJ196611:FUM196611 GEF196611:GEI196611 GOB196611:GOE196611 GXX196611:GYA196611 HHT196611:HHW196611 HRP196611:HRS196611 IBL196611:IBO196611 ILH196611:ILK196611 IVD196611:IVG196611 JEZ196611:JFC196611 JOV196611:JOY196611 JYR196611:JYU196611 KIN196611:KIQ196611 KSJ196611:KSM196611 LCF196611:LCI196611 LMB196611:LME196611 LVX196611:LWA196611 MFT196611:MFW196611 MPP196611:MPS196611 MZL196611:MZO196611 NJH196611:NJK196611 NTD196611:NTG196611 OCZ196611:ODC196611 OMV196611:OMY196611 OWR196611:OWU196611 PGN196611:PGQ196611 PQJ196611:PQM196611 QAF196611:QAI196611 QKB196611:QKE196611 QTX196611:QUA196611 RDT196611:RDW196611 RNP196611:RNS196611 RXL196611:RXO196611 SHH196611:SHK196611 SRD196611:SRG196611 TAZ196611:TBC196611 TKV196611:TKY196611 TUR196611:TUU196611 UEN196611:UEQ196611 UOJ196611:UOM196611 UYF196611:UYI196611 VIB196611:VIE196611 VRX196611:VSA196611 WBT196611:WBW196611 WLP196611:WLS196611 WVL196611:WVO196611 D262147:G262147 IZ262147:JC262147 SV262147:SY262147 ACR262147:ACU262147 AMN262147:AMQ262147 AWJ262147:AWM262147 BGF262147:BGI262147 BQB262147:BQE262147 BZX262147:CAA262147 CJT262147:CJW262147 CTP262147:CTS262147 DDL262147:DDO262147 DNH262147:DNK262147 DXD262147:DXG262147 EGZ262147:EHC262147 EQV262147:EQY262147 FAR262147:FAU262147 FKN262147:FKQ262147 FUJ262147:FUM262147 GEF262147:GEI262147 GOB262147:GOE262147 GXX262147:GYA262147 HHT262147:HHW262147 HRP262147:HRS262147 IBL262147:IBO262147 ILH262147:ILK262147 IVD262147:IVG262147 JEZ262147:JFC262147 JOV262147:JOY262147 JYR262147:JYU262147 KIN262147:KIQ262147 KSJ262147:KSM262147 LCF262147:LCI262147 LMB262147:LME262147 LVX262147:LWA262147 MFT262147:MFW262147 MPP262147:MPS262147 MZL262147:MZO262147 NJH262147:NJK262147 NTD262147:NTG262147 OCZ262147:ODC262147 OMV262147:OMY262147 OWR262147:OWU262147 PGN262147:PGQ262147 PQJ262147:PQM262147 QAF262147:QAI262147 QKB262147:QKE262147 QTX262147:QUA262147 RDT262147:RDW262147 RNP262147:RNS262147 RXL262147:RXO262147 SHH262147:SHK262147 SRD262147:SRG262147 TAZ262147:TBC262147 TKV262147:TKY262147 TUR262147:TUU262147 UEN262147:UEQ262147 UOJ262147:UOM262147 UYF262147:UYI262147 VIB262147:VIE262147 VRX262147:VSA262147 WBT262147:WBW262147 WLP262147:WLS262147 WVL262147:WVO262147 D327683:G327683 IZ327683:JC327683 SV327683:SY327683 ACR327683:ACU327683 AMN327683:AMQ327683 AWJ327683:AWM327683 BGF327683:BGI327683 BQB327683:BQE327683 BZX327683:CAA327683 CJT327683:CJW327683 CTP327683:CTS327683 DDL327683:DDO327683 DNH327683:DNK327683 DXD327683:DXG327683 EGZ327683:EHC327683 EQV327683:EQY327683 FAR327683:FAU327683 FKN327683:FKQ327683 FUJ327683:FUM327683 GEF327683:GEI327683 GOB327683:GOE327683 GXX327683:GYA327683 HHT327683:HHW327683 HRP327683:HRS327683 IBL327683:IBO327683 ILH327683:ILK327683 IVD327683:IVG327683 JEZ327683:JFC327683 JOV327683:JOY327683 JYR327683:JYU327683 KIN327683:KIQ327683 KSJ327683:KSM327683 LCF327683:LCI327683 LMB327683:LME327683 LVX327683:LWA327683 MFT327683:MFW327683 MPP327683:MPS327683 MZL327683:MZO327683 NJH327683:NJK327683 NTD327683:NTG327683 OCZ327683:ODC327683 OMV327683:OMY327683 OWR327683:OWU327683 PGN327683:PGQ327683 PQJ327683:PQM327683 QAF327683:QAI327683 QKB327683:QKE327683 QTX327683:QUA327683 RDT327683:RDW327683 RNP327683:RNS327683 RXL327683:RXO327683 SHH327683:SHK327683 SRD327683:SRG327683 TAZ327683:TBC327683 TKV327683:TKY327683 TUR327683:TUU327683 UEN327683:UEQ327683 UOJ327683:UOM327683 UYF327683:UYI327683 VIB327683:VIE327683 VRX327683:VSA327683 WBT327683:WBW327683 WLP327683:WLS327683 WVL327683:WVO327683 D393219:G393219 IZ393219:JC393219 SV393219:SY393219 ACR393219:ACU393219 AMN393219:AMQ393219 AWJ393219:AWM393219 BGF393219:BGI393219 BQB393219:BQE393219 BZX393219:CAA393219 CJT393219:CJW393219 CTP393219:CTS393219 DDL393219:DDO393219 DNH393219:DNK393219 DXD393219:DXG393219 EGZ393219:EHC393219 EQV393219:EQY393219 FAR393219:FAU393219 FKN393219:FKQ393219 FUJ393219:FUM393219 GEF393219:GEI393219 GOB393219:GOE393219 GXX393219:GYA393219 HHT393219:HHW393219 HRP393219:HRS393219 IBL393219:IBO393219 ILH393219:ILK393219 IVD393219:IVG393219 JEZ393219:JFC393219 JOV393219:JOY393219 JYR393219:JYU393219 KIN393219:KIQ393219 KSJ393219:KSM393219 LCF393219:LCI393219 LMB393219:LME393219 LVX393219:LWA393219 MFT393219:MFW393219 MPP393219:MPS393219 MZL393219:MZO393219 NJH393219:NJK393219 NTD393219:NTG393219 OCZ393219:ODC393219 OMV393219:OMY393219 OWR393219:OWU393219 PGN393219:PGQ393219 PQJ393219:PQM393219 QAF393219:QAI393219 QKB393219:QKE393219 QTX393219:QUA393219 RDT393219:RDW393219 RNP393219:RNS393219 RXL393219:RXO393219 SHH393219:SHK393219 SRD393219:SRG393219 TAZ393219:TBC393219 TKV393219:TKY393219 TUR393219:TUU393219 UEN393219:UEQ393219 UOJ393219:UOM393219 UYF393219:UYI393219 VIB393219:VIE393219 VRX393219:VSA393219 WBT393219:WBW393219 WLP393219:WLS393219 WVL393219:WVO393219 D458755:G458755 IZ458755:JC458755 SV458755:SY458755 ACR458755:ACU458755 AMN458755:AMQ458755 AWJ458755:AWM458755 BGF458755:BGI458755 BQB458755:BQE458755 BZX458755:CAA458755 CJT458755:CJW458755 CTP458755:CTS458755 DDL458755:DDO458755 DNH458755:DNK458755 DXD458755:DXG458755 EGZ458755:EHC458755 EQV458755:EQY458755 FAR458755:FAU458755 FKN458755:FKQ458755 FUJ458755:FUM458755 GEF458755:GEI458755 GOB458755:GOE458755 GXX458755:GYA458755 HHT458755:HHW458755 HRP458755:HRS458755 IBL458755:IBO458755 ILH458755:ILK458755 IVD458755:IVG458755 JEZ458755:JFC458755 JOV458755:JOY458755 JYR458755:JYU458755 KIN458755:KIQ458755 KSJ458755:KSM458755 LCF458755:LCI458755 LMB458755:LME458755 LVX458755:LWA458755 MFT458755:MFW458755 MPP458755:MPS458755 MZL458755:MZO458755 NJH458755:NJK458755 NTD458755:NTG458755 OCZ458755:ODC458755 OMV458755:OMY458755 OWR458755:OWU458755 PGN458755:PGQ458755 PQJ458755:PQM458755 QAF458755:QAI458755 QKB458755:QKE458755 QTX458755:QUA458755 RDT458755:RDW458755 RNP458755:RNS458755 RXL458755:RXO458755 SHH458755:SHK458755 SRD458755:SRG458755 TAZ458755:TBC458755 TKV458755:TKY458755 TUR458755:TUU458755 UEN458755:UEQ458755 UOJ458755:UOM458755 UYF458755:UYI458755 VIB458755:VIE458755 VRX458755:VSA458755 WBT458755:WBW458755 WLP458755:WLS458755 WVL458755:WVO458755 D524291:G524291 IZ524291:JC524291 SV524291:SY524291 ACR524291:ACU524291 AMN524291:AMQ524291 AWJ524291:AWM524291 BGF524291:BGI524291 BQB524291:BQE524291 BZX524291:CAA524291 CJT524291:CJW524291 CTP524291:CTS524291 DDL524291:DDO524291 DNH524291:DNK524291 DXD524291:DXG524291 EGZ524291:EHC524291 EQV524291:EQY524291 FAR524291:FAU524291 FKN524291:FKQ524291 FUJ524291:FUM524291 GEF524291:GEI524291 GOB524291:GOE524291 GXX524291:GYA524291 HHT524291:HHW524291 HRP524291:HRS524291 IBL524291:IBO524291 ILH524291:ILK524291 IVD524291:IVG524291 JEZ524291:JFC524291 JOV524291:JOY524291 JYR524291:JYU524291 KIN524291:KIQ524291 KSJ524291:KSM524291 LCF524291:LCI524291 LMB524291:LME524291 LVX524291:LWA524291 MFT524291:MFW524291 MPP524291:MPS524291 MZL524291:MZO524291 NJH524291:NJK524291 NTD524291:NTG524291 OCZ524291:ODC524291 OMV524291:OMY524291 OWR524291:OWU524291 PGN524291:PGQ524291 PQJ524291:PQM524291 QAF524291:QAI524291 QKB524291:QKE524291 QTX524291:QUA524291 RDT524291:RDW524291 RNP524291:RNS524291 RXL524291:RXO524291 SHH524291:SHK524291 SRD524291:SRG524291 TAZ524291:TBC524291 TKV524291:TKY524291 TUR524291:TUU524291 UEN524291:UEQ524291 UOJ524291:UOM524291 UYF524291:UYI524291 VIB524291:VIE524291 VRX524291:VSA524291 WBT524291:WBW524291 WLP524291:WLS524291 WVL524291:WVO524291 D589827:G589827 IZ589827:JC589827 SV589827:SY589827 ACR589827:ACU589827 AMN589827:AMQ589827 AWJ589827:AWM589827 BGF589827:BGI589827 BQB589827:BQE589827 BZX589827:CAA589827 CJT589827:CJW589827 CTP589827:CTS589827 DDL589827:DDO589827 DNH589827:DNK589827 DXD589827:DXG589827 EGZ589827:EHC589827 EQV589827:EQY589827 FAR589827:FAU589827 FKN589827:FKQ589827 FUJ589827:FUM589827 GEF589827:GEI589827 GOB589827:GOE589827 GXX589827:GYA589827 HHT589827:HHW589827 HRP589827:HRS589827 IBL589827:IBO589827 ILH589827:ILK589827 IVD589827:IVG589827 JEZ589827:JFC589827 JOV589827:JOY589827 JYR589827:JYU589827 KIN589827:KIQ589827 KSJ589827:KSM589827 LCF589827:LCI589827 LMB589827:LME589827 LVX589827:LWA589827 MFT589827:MFW589827 MPP589827:MPS589827 MZL589827:MZO589827 NJH589827:NJK589827 NTD589827:NTG589827 OCZ589827:ODC589827 OMV589827:OMY589827 OWR589827:OWU589827 PGN589827:PGQ589827 PQJ589827:PQM589827 QAF589827:QAI589827 QKB589827:QKE589827 QTX589827:QUA589827 RDT589827:RDW589827 RNP589827:RNS589827 RXL589827:RXO589827 SHH589827:SHK589827 SRD589827:SRG589827 TAZ589827:TBC589827 TKV589827:TKY589827 TUR589827:TUU589827 UEN589827:UEQ589827 UOJ589827:UOM589827 UYF589827:UYI589827 VIB589827:VIE589827 VRX589827:VSA589827 WBT589827:WBW589827 WLP589827:WLS589827 WVL589827:WVO589827 D655363:G655363 IZ655363:JC655363 SV655363:SY655363 ACR655363:ACU655363 AMN655363:AMQ655363 AWJ655363:AWM655363 BGF655363:BGI655363 BQB655363:BQE655363 BZX655363:CAA655363 CJT655363:CJW655363 CTP655363:CTS655363 DDL655363:DDO655363 DNH655363:DNK655363 DXD655363:DXG655363 EGZ655363:EHC655363 EQV655363:EQY655363 FAR655363:FAU655363 FKN655363:FKQ655363 FUJ655363:FUM655363 GEF655363:GEI655363 GOB655363:GOE655363 GXX655363:GYA655363 HHT655363:HHW655363 HRP655363:HRS655363 IBL655363:IBO655363 ILH655363:ILK655363 IVD655363:IVG655363 JEZ655363:JFC655363 JOV655363:JOY655363 JYR655363:JYU655363 KIN655363:KIQ655363 KSJ655363:KSM655363 LCF655363:LCI655363 LMB655363:LME655363 LVX655363:LWA655363 MFT655363:MFW655363 MPP655363:MPS655363 MZL655363:MZO655363 NJH655363:NJK655363 NTD655363:NTG655363 OCZ655363:ODC655363 OMV655363:OMY655363 OWR655363:OWU655363 PGN655363:PGQ655363 PQJ655363:PQM655363 QAF655363:QAI655363 QKB655363:QKE655363 QTX655363:QUA655363 RDT655363:RDW655363 RNP655363:RNS655363 RXL655363:RXO655363 SHH655363:SHK655363 SRD655363:SRG655363 TAZ655363:TBC655363 TKV655363:TKY655363 TUR655363:TUU655363 UEN655363:UEQ655363 UOJ655363:UOM655363 UYF655363:UYI655363 VIB655363:VIE655363 VRX655363:VSA655363 WBT655363:WBW655363 WLP655363:WLS655363 WVL655363:WVO655363 D720899:G720899 IZ720899:JC720899 SV720899:SY720899 ACR720899:ACU720899 AMN720899:AMQ720899 AWJ720899:AWM720899 BGF720899:BGI720899 BQB720899:BQE720899 BZX720899:CAA720899 CJT720899:CJW720899 CTP720899:CTS720899 DDL720899:DDO720899 DNH720899:DNK720899 DXD720899:DXG720899 EGZ720899:EHC720899 EQV720899:EQY720899 FAR720899:FAU720899 FKN720899:FKQ720899 FUJ720899:FUM720899 GEF720899:GEI720899 GOB720899:GOE720899 GXX720899:GYA720899 HHT720899:HHW720899 HRP720899:HRS720899 IBL720899:IBO720899 ILH720899:ILK720899 IVD720899:IVG720899 JEZ720899:JFC720899 JOV720899:JOY720899 JYR720899:JYU720899 KIN720899:KIQ720899 KSJ720899:KSM720899 LCF720899:LCI720899 LMB720899:LME720899 LVX720899:LWA720899 MFT720899:MFW720899 MPP720899:MPS720899 MZL720899:MZO720899 NJH720899:NJK720899 NTD720899:NTG720899 OCZ720899:ODC720899 OMV720899:OMY720899 OWR720899:OWU720899 PGN720899:PGQ720899 PQJ720899:PQM720899 QAF720899:QAI720899 QKB720899:QKE720899 QTX720899:QUA720899 RDT720899:RDW720899 RNP720899:RNS720899 RXL720899:RXO720899 SHH720899:SHK720899 SRD720899:SRG720899 TAZ720899:TBC720899 TKV720899:TKY720899 TUR720899:TUU720899 UEN720899:UEQ720899 UOJ720899:UOM720899 UYF720899:UYI720899 VIB720899:VIE720899 VRX720899:VSA720899 WBT720899:WBW720899 WLP720899:WLS720899 WVL720899:WVO720899 D786435:G786435 IZ786435:JC786435 SV786435:SY786435 ACR786435:ACU786435 AMN786435:AMQ786435 AWJ786435:AWM786435 BGF786435:BGI786435 BQB786435:BQE786435 BZX786435:CAA786435 CJT786435:CJW786435 CTP786435:CTS786435 DDL786435:DDO786435 DNH786435:DNK786435 DXD786435:DXG786435 EGZ786435:EHC786435 EQV786435:EQY786435 FAR786435:FAU786435 FKN786435:FKQ786435 FUJ786435:FUM786435 GEF786435:GEI786435 GOB786435:GOE786435 GXX786435:GYA786435 HHT786435:HHW786435 HRP786435:HRS786435 IBL786435:IBO786435 ILH786435:ILK786435 IVD786435:IVG786435 JEZ786435:JFC786435 JOV786435:JOY786435 JYR786435:JYU786435 KIN786435:KIQ786435 KSJ786435:KSM786435 LCF786435:LCI786435 LMB786435:LME786435 LVX786435:LWA786435 MFT786435:MFW786435 MPP786435:MPS786435 MZL786435:MZO786435 NJH786435:NJK786435 NTD786435:NTG786435 OCZ786435:ODC786435 OMV786435:OMY786435 OWR786435:OWU786435 PGN786435:PGQ786435 PQJ786435:PQM786435 QAF786435:QAI786435 QKB786435:QKE786435 QTX786435:QUA786435 RDT786435:RDW786435 RNP786435:RNS786435 RXL786435:RXO786435 SHH786435:SHK786435 SRD786435:SRG786435 TAZ786435:TBC786435 TKV786435:TKY786435 TUR786435:TUU786435 UEN786435:UEQ786435 UOJ786435:UOM786435 UYF786435:UYI786435 VIB786435:VIE786435 VRX786435:VSA786435 WBT786435:WBW786435 WLP786435:WLS786435 WVL786435:WVO786435 D851971:G851971 IZ851971:JC851971 SV851971:SY851971 ACR851971:ACU851971 AMN851971:AMQ851971 AWJ851971:AWM851971 BGF851971:BGI851971 BQB851971:BQE851971 BZX851971:CAA851971 CJT851971:CJW851971 CTP851971:CTS851971 DDL851971:DDO851971 DNH851971:DNK851971 DXD851971:DXG851971 EGZ851971:EHC851971 EQV851971:EQY851971 FAR851971:FAU851971 FKN851971:FKQ851971 FUJ851971:FUM851971 GEF851971:GEI851971 GOB851971:GOE851971 GXX851971:GYA851971 HHT851971:HHW851971 HRP851971:HRS851971 IBL851971:IBO851971 ILH851971:ILK851971 IVD851971:IVG851971 JEZ851971:JFC851971 JOV851971:JOY851971 JYR851971:JYU851971 KIN851971:KIQ851971 KSJ851971:KSM851971 LCF851971:LCI851971 LMB851971:LME851971 LVX851971:LWA851971 MFT851971:MFW851971 MPP851971:MPS851971 MZL851971:MZO851971 NJH851971:NJK851971 NTD851971:NTG851971 OCZ851971:ODC851971 OMV851971:OMY851971 OWR851971:OWU851971 PGN851971:PGQ851971 PQJ851971:PQM851971 QAF851971:QAI851971 QKB851971:QKE851971 QTX851971:QUA851971 RDT851971:RDW851971 RNP851971:RNS851971 RXL851971:RXO851971 SHH851971:SHK851971 SRD851971:SRG851971 TAZ851971:TBC851971 TKV851971:TKY851971 TUR851971:TUU851971 UEN851971:UEQ851971 UOJ851971:UOM851971 UYF851971:UYI851971 VIB851971:VIE851971 VRX851971:VSA851971 WBT851971:WBW851971 WLP851971:WLS851971 WVL851971:WVO851971 D917507:G917507 IZ917507:JC917507 SV917507:SY917507 ACR917507:ACU917507 AMN917507:AMQ917507 AWJ917507:AWM917507 BGF917507:BGI917507 BQB917507:BQE917507 BZX917507:CAA917507 CJT917507:CJW917507 CTP917507:CTS917507 DDL917507:DDO917507 DNH917507:DNK917507 DXD917507:DXG917507 EGZ917507:EHC917507 EQV917507:EQY917507 FAR917507:FAU917507 FKN917507:FKQ917507 FUJ917507:FUM917507 GEF917507:GEI917507 GOB917507:GOE917507 GXX917507:GYA917507 HHT917507:HHW917507 HRP917507:HRS917507 IBL917507:IBO917507 ILH917507:ILK917507 IVD917507:IVG917507 JEZ917507:JFC917507 JOV917507:JOY917507 JYR917507:JYU917507 KIN917507:KIQ917507 KSJ917507:KSM917507 LCF917507:LCI917507 LMB917507:LME917507 LVX917507:LWA917507 MFT917507:MFW917507 MPP917507:MPS917507 MZL917507:MZO917507 NJH917507:NJK917507 NTD917507:NTG917507 OCZ917507:ODC917507 OMV917507:OMY917507 OWR917507:OWU917507 PGN917507:PGQ917507 PQJ917507:PQM917507 QAF917507:QAI917507 QKB917507:QKE917507 QTX917507:QUA917507 RDT917507:RDW917507 RNP917507:RNS917507 RXL917507:RXO917507 SHH917507:SHK917507 SRD917507:SRG917507 TAZ917507:TBC917507 TKV917507:TKY917507 TUR917507:TUU917507 UEN917507:UEQ917507 UOJ917507:UOM917507 UYF917507:UYI917507 VIB917507:VIE917507 VRX917507:VSA917507 WBT917507:WBW917507 WLP917507:WLS917507 WVL917507:WVO917507 D983043:G983043 IZ983043:JC983043 SV983043:SY983043 ACR983043:ACU983043 AMN983043:AMQ983043 AWJ983043:AWM983043 BGF983043:BGI983043 BQB983043:BQE983043 BZX983043:CAA983043 CJT983043:CJW983043 CTP983043:CTS983043 DDL983043:DDO983043 DNH983043:DNK983043 DXD983043:DXG983043 EGZ983043:EHC983043 EQV983043:EQY983043 FAR983043:FAU983043 FKN983043:FKQ983043 FUJ983043:FUM983043 GEF983043:GEI983043 GOB983043:GOE983043 GXX983043:GYA983043 HHT983043:HHW983043 HRP983043:HRS983043 IBL983043:IBO983043 ILH983043:ILK983043 IVD983043:IVG983043 JEZ983043:JFC983043 JOV983043:JOY983043 JYR983043:JYU983043 KIN983043:KIQ983043 KSJ983043:KSM983043 LCF983043:LCI983043 LMB983043:LME983043 LVX983043:LWA983043 MFT983043:MFW983043 MPP983043:MPS983043 MZL983043:MZO983043 NJH983043:NJK983043 NTD983043:NTG983043 OCZ983043:ODC983043 OMV983043:OMY983043 OWR983043:OWU983043 PGN983043:PGQ983043 PQJ983043:PQM983043 QAF983043:QAI983043 QKB983043:QKE983043 QTX983043:QUA983043 RDT983043:RDW983043 RNP983043:RNS983043 RXL983043:RXO983043 SHH983043:SHK983043 SRD983043:SRG983043 TAZ983043:TBC983043 TKV983043:TKY983043 TUR983043:TUU983043 UEN983043:UEQ983043 UOJ983043:UOM983043 UYF983043:UYI983043 VIB983043:VIE983043 VRX983043:VSA983043 WBT983043:WBW983043 WLP983043:WLS983043 WVL983043:WVO983043">
      <formula1>Country_Applicant</formula1>
    </dataValidation>
    <dataValidation type="list" allowBlank="1" showInputMessage="1" showErrorMessage="1" sqref="WVL983046:WVO983046 IZ6:JC6 SV6:SY6 ACR6:ACU6 AMN6:AMQ6 AWJ6:AWM6 BGF6:BGI6 BQB6:BQE6 BZX6:CAA6 CJT6:CJW6 CTP6:CTS6 DDL6:DDO6 DNH6:DNK6 DXD6:DXG6 EGZ6:EHC6 EQV6:EQY6 FAR6:FAU6 FKN6:FKQ6 FUJ6:FUM6 GEF6:GEI6 GOB6:GOE6 GXX6:GYA6 HHT6:HHW6 HRP6:HRS6 IBL6:IBO6 ILH6:ILK6 IVD6:IVG6 JEZ6:JFC6 JOV6:JOY6 JYR6:JYU6 KIN6:KIQ6 KSJ6:KSM6 LCF6:LCI6 LMB6:LME6 LVX6:LWA6 MFT6:MFW6 MPP6:MPS6 MZL6:MZO6 NJH6:NJK6 NTD6:NTG6 OCZ6:ODC6 OMV6:OMY6 OWR6:OWU6 PGN6:PGQ6 PQJ6:PQM6 QAF6:QAI6 QKB6:QKE6 QTX6:QUA6 RDT6:RDW6 RNP6:RNS6 RXL6:RXO6 SHH6:SHK6 SRD6:SRG6 TAZ6:TBC6 TKV6:TKY6 TUR6:TUU6 UEN6:UEQ6 UOJ6:UOM6 UYF6:UYI6 VIB6:VIE6 VRX6:VSA6 WBT6:WBW6 WLP6:WLS6 WVL6:WVO6 D65542:G65542 IZ65542:JC65542 SV65542:SY65542 ACR65542:ACU65542 AMN65542:AMQ65542 AWJ65542:AWM65542 BGF65542:BGI65542 BQB65542:BQE65542 BZX65542:CAA65542 CJT65542:CJW65542 CTP65542:CTS65542 DDL65542:DDO65542 DNH65542:DNK65542 DXD65542:DXG65542 EGZ65542:EHC65542 EQV65542:EQY65542 FAR65542:FAU65542 FKN65542:FKQ65542 FUJ65542:FUM65542 GEF65542:GEI65542 GOB65542:GOE65542 GXX65542:GYA65542 HHT65542:HHW65542 HRP65542:HRS65542 IBL65542:IBO65542 ILH65542:ILK65542 IVD65542:IVG65542 JEZ65542:JFC65542 JOV65542:JOY65542 JYR65542:JYU65542 KIN65542:KIQ65542 KSJ65542:KSM65542 LCF65542:LCI65542 LMB65542:LME65542 LVX65542:LWA65542 MFT65542:MFW65542 MPP65542:MPS65542 MZL65542:MZO65542 NJH65542:NJK65542 NTD65542:NTG65542 OCZ65542:ODC65542 OMV65542:OMY65542 OWR65542:OWU65542 PGN65542:PGQ65542 PQJ65542:PQM65542 QAF65542:QAI65542 QKB65542:QKE65542 QTX65542:QUA65542 RDT65542:RDW65542 RNP65542:RNS65542 RXL65542:RXO65542 SHH65542:SHK65542 SRD65542:SRG65542 TAZ65542:TBC65542 TKV65542:TKY65542 TUR65542:TUU65542 UEN65542:UEQ65542 UOJ65542:UOM65542 UYF65542:UYI65542 VIB65542:VIE65542 VRX65542:VSA65542 WBT65542:WBW65542 WLP65542:WLS65542 WVL65542:WVO65542 D131078:G131078 IZ131078:JC131078 SV131078:SY131078 ACR131078:ACU131078 AMN131078:AMQ131078 AWJ131078:AWM131078 BGF131078:BGI131078 BQB131078:BQE131078 BZX131078:CAA131078 CJT131078:CJW131078 CTP131078:CTS131078 DDL131078:DDO131078 DNH131078:DNK131078 DXD131078:DXG131078 EGZ131078:EHC131078 EQV131078:EQY131078 FAR131078:FAU131078 FKN131078:FKQ131078 FUJ131078:FUM131078 GEF131078:GEI131078 GOB131078:GOE131078 GXX131078:GYA131078 HHT131078:HHW131078 HRP131078:HRS131078 IBL131078:IBO131078 ILH131078:ILK131078 IVD131078:IVG131078 JEZ131078:JFC131078 JOV131078:JOY131078 JYR131078:JYU131078 KIN131078:KIQ131078 KSJ131078:KSM131078 LCF131078:LCI131078 LMB131078:LME131078 LVX131078:LWA131078 MFT131078:MFW131078 MPP131078:MPS131078 MZL131078:MZO131078 NJH131078:NJK131078 NTD131078:NTG131078 OCZ131078:ODC131078 OMV131078:OMY131078 OWR131078:OWU131078 PGN131078:PGQ131078 PQJ131078:PQM131078 QAF131078:QAI131078 QKB131078:QKE131078 QTX131078:QUA131078 RDT131078:RDW131078 RNP131078:RNS131078 RXL131078:RXO131078 SHH131078:SHK131078 SRD131078:SRG131078 TAZ131078:TBC131078 TKV131078:TKY131078 TUR131078:TUU131078 UEN131078:UEQ131078 UOJ131078:UOM131078 UYF131078:UYI131078 VIB131078:VIE131078 VRX131078:VSA131078 WBT131078:WBW131078 WLP131078:WLS131078 WVL131078:WVO131078 D196614:G196614 IZ196614:JC196614 SV196614:SY196614 ACR196614:ACU196614 AMN196614:AMQ196614 AWJ196614:AWM196614 BGF196614:BGI196614 BQB196614:BQE196614 BZX196614:CAA196614 CJT196614:CJW196614 CTP196614:CTS196614 DDL196614:DDO196614 DNH196614:DNK196614 DXD196614:DXG196614 EGZ196614:EHC196614 EQV196614:EQY196614 FAR196614:FAU196614 FKN196614:FKQ196614 FUJ196614:FUM196614 GEF196614:GEI196614 GOB196614:GOE196614 GXX196614:GYA196614 HHT196614:HHW196614 HRP196614:HRS196614 IBL196614:IBO196614 ILH196614:ILK196614 IVD196614:IVG196614 JEZ196614:JFC196614 JOV196614:JOY196614 JYR196614:JYU196614 KIN196614:KIQ196614 KSJ196614:KSM196614 LCF196614:LCI196614 LMB196614:LME196614 LVX196614:LWA196614 MFT196614:MFW196614 MPP196614:MPS196614 MZL196614:MZO196614 NJH196614:NJK196614 NTD196614:NTG196614 OCZ196614:ODC196614 OMV196614:OMY196614 OWR196614:OWU196614 PGN196614:PGQ196614 PQJ196614:PQM196614 QAF196614:QAI196614 QKB196614:QKE196614 QTX196614:QUA196614 RDT196614:RDW196614 RNP196614:RNS196614 RXL196614:RXO196614 SHH196614:SHK196614 SRD196614:SRG196614 TAZ196614:TBC196614 TKV196614:TKY196614 TUR196614:TUU196614 UEN196614:UEQ196614 UOJ196614:UOM196614 UYF196614:UYI196614 VIB196614:VIE196614 VRX196614:VSA196614 WBT196614:WBW196614 WLP196614:WLS196614 WVL196614:WVO196614 D262150:G262150 IZ262150:JC262150 SV262150:SY262150 ACR262150:ACU262150 AMN262150:AMQ262150 AWJ262150:AWM262150 BGF262150:BGI262150 BQB262150:BQE262150 BZX262150:CAA262150 CJT262150:CJW262150 CTP262150:CTS262150 DDL262150:DDO262150 DNH262150:DNK262150 DXD262150:DXG262150 EGZ262150:EHC262150 EQV262150:EQY262150 FAR262150:FAU262150 FKN262150:FKQ262150 FUJ262150:FUM262150 GEF262150:GEI262150 GOB262150:GOE262150 GXX262150:GYA262150 HHT262150:HHW262150 HRP262150:HRS262150 IBL262150:IBO262150 ILH262150:ILK262150 IVD262150:IVG262150 JEZ262150:JFC262150 JOV262150:JOY262150 JYR262150:JYU262150 KIN262150:KIQ262150 KSJ262150:KSM262150 LCF262150:LCI262150 LMB262150:LME262150 LVX262150:LWA262150 MFT262150:MFW262150 MPP262150:MPS262150 MZL262150:MZO262150 NJH262150:NJK262150 NTD262150:NTG262150 OCZ262150:ODC262150 OMV262150:OMY262150 OWR262150:OWU262150 PGN262150:PGQ262150 PQJ262150:PQM262150 QAF262150:QAI262150 QKB262150:QKE262150 QTX262150:QUA262150 RDT262150:RDW262150 RNP262150:RNS262150 RXL262150:RXO262150 SHH262150:SHK262150 SRD262150:SRG262150 TAZ262150:TBC262150 TKV262150:TKY262150 TUR262150:TUU262150 UEN262150:UEQ262150 UOJ262150:UOM262150 UYF262150:UYI262150 VIB262150:VIE262150 VRX262150:VSA262150 WBT262150:WBW262150 WLP262150:WLS262150 WVL262150:WVO262150 D327686:G327686 IZ327686:JC327686 SV327686:SY327686 ACR327686:ACU327686 AMN327686:AMQ327686 AWJ327686:AWM327686 BGF327686:BGI327686 BQB327686:BQE327686 BZX327686:CAA327686 CJT327686:CJW327686 CTP327686:CTS327686 DDL327686:DDO327686 DNH327686:DNK327686 DXD327686:DXG327686 EGZ327686:EHC327686 EQV327686:EQY327686 FAR327686:FAU327686 FKN327686:FKQ327686 FUJ327686:FUM327686 GEF327686:GEI327686 GOB327686:GOE327686 GXX327686:GYA327686 HHT327686:HHW327686 HRP327686:HRS327686 IBL327686:IBO327686 ILH327686:ILK327686 IVD327686:IVG327686 JEZ327686:JFC327686 JOV327686:JOY327686 JYR327686:JYU327686 KIN327686:KIQ327686 KSJ327686:KSM327686 LCF327686:LCI327686 LMB327686:LME327686 LVX327686:LWA327686 MFT327686:MFW327686 MPP327686:MPS327686 MZL327686:MZO327686 NJH327686:NJK327686 NTD327686:NTG327686 OCZ327686:ODC327686 OMV327686:OMY327686 OWR327686:OWU327686 PGN327686:PGQ327686 PQJ327686:PQM327686 QAF327686:QAI327686 QKB327686:QKE327686 QTX327686:QUA327686 RDT327686:RDW327686 RNP327686:RNS327686 RXL327686:RXO327686 SHH327686:SHK327686 SRD327686:SRG327686 TAZ327686:TBC327686 TKV327686:TKY327686 TUR327686:TUU327686 UEN327686:UEQ327686 UOJ327686:UOM327686 UYF327686:UYI327686 VIB327686:VIE327686 VRX327686:VSA327686 WBT327686:WBW327686 WLP327686:WLS327686 WVL327686:WVO327686 D393222:G393222 IZ393222:JC393222 SV393222:SY393222 ACR393222:ACU393222 AMN393222:AMQ393222 AWJ393222:AWM393222 BGF393222:BGI393222 BQB393222:BQE393222 BZX393222:CAA393222 CJT393222:CJW393222 CTP393222:CTS393222 DDL393222:DDO393222 DNH393222:DNK393222 DXD393222:DXG393222 EGZ393222:EHC393222 EQV393222:EQY393222 FAR393222:FAU393222 FKN393222:FKQ393222 FUJ393222:FUM393222 GEF393222:GEI393222 GOB393222:GOE393222 GXX393222:GYA393222 HHT393222:HHW393222 HRP393222:HRS393222 IBL393222:IBO393222 ILH393222:ILK393222 IVD393222:IVG393222 JEZ393222:JFC393222 JOV393222:JOY393222 JYR393222:JYU393222 KIN393222:KIQ393222 KSJ393222:KSM393222 LCF393222:LCI393222 LMB393222:LME393222 LVX393222:LWA393222 MFT393222:MFW393222 MPP393222:MPS393222 MZL393222:MZO393222 NJH393222:NJK393222 NTD393222:NTG393222 OCZ393222:ODC393222 OMV393222:OMY393222 OWR393222:OWU393222 PGN393222:PGQ393222 PQJ393222:PQM393222 QAF393222:QAI393222 QKB393222:QKE393222 QTX393222:QUA393222 RDT393222:RDW393222 RNP393222:RNS393222 RXL393222:RXO393222 SHH393222:SHK393222 SRD393222:SRG393222 TAZ393222:TBC393222 TKV393222:TKY393222 TUR393222:TUU393222 UEN393222:UEQ393222 UOJ393222:UOM393222 UYF393222:UYI393222 VIB393222:VIE393222 VRX393222:VSA393222 WBT393222:WBW393222 WLP393222:WLS393222 WVL393222:WVO393222 D458758:G458758 IZ458758:JC458758 SV458758:SY458758 ACR458758:ACU458758 AMN458758:AMQ458758 AWJ458758:AWM458758 BGF458758:BGI458758 BQB458758:BQE458758 BZX458758:CAA458758 CJT458758:CJW458758 CTP458758:CTS458758 DDL458758:DDO458758 DNH458758:DNK458758 DXD458758:DXG458758 EGZ458758:EHC458758 EQV458758:EQY458758 FAR458758:FAU458758 FKN458758:FKQ458758 FUJ458758:FUM458758 GEF458758:GEI458758 GOB458758:GOE458758 GXX458758:GYA458758 HHT458758:HHW458758 HRP458758:HRS458758 IBL458758:IBO458758 ILH458758:ILK458758 IVD458758:IVG458758 JEZ458758:JFC458758 JOV458758:JOY458758 JYR458758:JYU458758 KIN458758:KIQ458758 KSJ458758:KSM458758 LCF458758:LCI458758 LMB458758:LME458758 LVX458758:LWA458758 MFT458758:MFW458758 MPP458758:MPS458758 MZL458758:MZO458758 NJH458758:NJK458758 NTD458758:NTG458758 OCZ458758:ODC458758 OMV458758:OMY458758 OWR458758:OWU458758 PGN458758:PGQ458758 PQJ458758:PQM458758 QAF458758:QAI458758 QKB458758:QKE458758 QTX458758:QUA458758 RDT458758:RDW458758 RNP458758:RNS458758 RXL458758:RXO458758 SHH458758:SHK458758 SRD458758:SRG458758 TAZ458758:TBC458758 TKV458758:TKY458758 TUR458758:TUU458758 UEN458758:UEQ458758 UOJ458758:UOM458758 UYF458758:UYI458758 VIB458758:VIE458758 VRX458758:VSA458758 WBT458758:WBW458758 WLP458758:WLS458758 WVL458758:WVO458758 D524294:G524294 IZ524294:JC524294 SV524294:SY524294 ACR524294:ACU524294 AMN524294:AMQ524294 AWJ524294:AWM524294 BGF524294:BGI524294 BQB524294:BQE524294 BZX524294:CAA524294 CJT524294:CJW524294 CTP524294:CTS524294 DDL524294:DDO524294 DNH524294:DNK524294 DXD524294:DXG524294 EGZ524294:EHC524294 EQV524294:EQY524294 FAR524294:FAU524294 FKN524294:FKQ524294 FUJ524294:FUM524294 GEF524294:GEI524294 GOB524294:GOE524294 GXX524294:GYA524294 HHT524294:HHW524294 HRP524294:HRS524294 IBL524294:IBO524294 ILH524294:ILK524294 IVD524294:IVG524294 JEZ524294:JFC524294 JOV524294:JOY524294 JYR524294:JYU524294 KIN524294:KIQ524294 KSJ524294:KSM524294 LCF524294:LCI524294 LMB524294:LME524294 LVX524294:LWA524294 MFT524294:MFW524294 MPP524294:MPS524294 MZL524294:MZO524294 NJH524294:NJK524294 NTD524294:NTG524294 OCZ524294:ODC524294 OMV524294:OMY524294 OWR524294:OWU524294 PGN524294:PGQ524294 PQJ524294:PQM524294 QAF524294:QAI524294 QKB524294:QKE524294 QTX524294:QUA524294 RDT524294:RDW524294 RNP524294:RNS524294 RXL524294:RXO524294 SHH524294:SHK524294 SRD524294:SRG524294 TAZ524294:TBC524294 TKV524294:TKY524294 TUR524294:TUU524294 UEN524294:UEQ524294 UOJ524294:UOM524294 UYF524294:UYI524294 VIB524294:VIE524294 VRX524294:VSA524294 WBT524294:WBW524294 WLP524294:WLS524294 WVL524294:WVO524294 D589830:G589830 IZ589830:JC589830 SV589830:SY589830 ACR589830:ACU589830 AMN589830:AMQ589830 AWJ589830:AWM589830 BGF589830:BGI589830 BQB589830:BQE589830 BZX589830:CAA589830 CJT589830:CJW589830 CTP589830:CTS589830 DDL589830:DDO589830 DNH589830:DNK589830 DXD589830:DXG589830 EGZ589830:EHC589830 EQV589830:EQY589830 FAR589830:FAU589830 FKN589830:FKQ589830 FUJ589830:FUM589830 GEF589830:GEI589830 GOB589830:GOE589830 GXX589830:GYA589830 HHT589830:HHW589830 HRP589830:HRS589830 IBL589830:IBO589830 ILH589830:ILK589830 IVD589830:IVG589830 JEZ589830:JFC589830 JOV589830:JOY589830 JYR589830:JYU589830 KIN589830:KIQ589830 KSJ589830:KSM589830 LCF589830:LCI589830 LMB589830:LME589830 LVX589830:LWA589830 MFT589830:MFW589830 MPP589830:MPS589830 MZL589830:MZO589830 NJH589830:NJK589830 NTD589830:NTG589830 OCZ589830:ODC589830 OMV589830:OMY589830 OWR589830:OWU589830 PGN589830:PGQ589830 PQJ589830:PQM589830 QAF589830:QAI589830 QKB589830:QKE589830 QTX589830:QUA589830 RDT589830:RDW589830 RNP589830:RNS589830 RXL589830:RXO589830 SHH589830:SHK589830 SRD589830:SRG589830 TAZ589830:TBC589830 TKV589830:TKY589830 TUR589830:TUU589830 UEN589830:UEQ589830 UOJ589830:UOM589830 UYF589830:UYI589830 VIB589830:VIE589830 VRX589830:VSA589830 WBT589830:WBW589830 WLP589830:WLS589830 WVL589830:WVO589830 D655366:G655366 IZ655366:JC655366 SV655366:SY655366 ACR655366:ACU655366 AMN655366:AMQ655366 AWJ655366:AWM655366 BGF655366:BGI655366 BQB655366:BQE655366 BZX655366:CAA655366 CJT655366:CJW655366 CTP655366:CTS655366 DDL655366:DDO655366 DNH655366:DNK655366 DXD655366:DXG655366 EGZ655366:EHC655366 EQV655366:EQY655366 FAR655366:FAU655366 FKN655366:FKQ655366 FUJ655366:FUM655366 GEF655366:GEI655366 GOB655366:GOE655366 GXX655366:GYA655366 HHT655366:HHW655366 HRP655366:HRS655366 IBL655366:IBO655366 ILH655366:ILK655366 IVD655366:IVG655366 JEZ655366:JFC655366 JOV655366:JOY655366 JYR655366:JYU655366 KIN655366:KIQ655366 KSJ655366:KSM655366 LCF655366:LCI655366 LMB655366:LME655366 LVX655366:LWA655366 MFT655366:MFW655366 MPP655366:MPS655366 MZL655366:MZO655366 NJH655366:NJK655366 NTD655366:NTG655366 OCZ655366:ODC655366 OMV655366:OMY655366 OWR655366:OWU655366 PGN655366:PGQ655366 PQJ655366:PQM655366 QAF655366:QAI655366 QKB655366:QKE655366 QTX655366:QUA655366 RDT655366:RDW655366 RNP655366:RNS655366 RXL655366:RXO655366 SHH655366:SHK655366 SRD655366:SRG655366 TAZ655366:TBC655366 TKV655366:TKY655366 TUR655366:TUU655366 UEN655366:UEQ655366 UOJ655366:UOM655366 UYF655366:UYI655366 VIB655366:VIE655366 VRX655366:VSA655366 WBT655366:WBW655366 WLP655366:WLS655366 WVL655366:WVO655366 D720902:G720902 IZ720902:JC720902 SV720902:SY720902 ACR720902:ACU720902 AMN720902:AMQ720902 AWJ720902:AWM720902 BGF720902:BGI720902 BQB720902:BQE720902 BZX720902:CAA720902 CJT720902:CJW720902 CTP720902:CTS720902 DDL720902:DDO720902 DNH720902:DNK720902 DXD720902:DXG720902 EGZ720902:EHC720902 EQV720902:EQY720902 FAR720902:FAU720902 FKN720902:FKQ720902 FUJ720902:FUM720902 GEF720902:GEI720902 GOB720902:GOE720902 GXX720902:GYA720902 HHT720902:HHW720902 HRP720902:HRS720902 IBL720902:IBO720902 ILH720902:ILK720902 IVD720902:IVG720902 JEZ720902:JFC720902 JOV720902:JOY720902 JYR720902:JYU720902 KIN720902:KIQ720902 KSJ720902:KSM720902 LCF720902:LCI720902 LMB720902:LME720902 LVX720902:LWA720902 MFT720902:MFW720902 MPP720902:MPS720902 MZL720902:MZO720902 NJH720902:NJK720902 NTD720902:NTG720902 OCZ720902:ODC720902 OMV720902:OMY720902 OWR720902:OWU720902 PGN720902:PGQ720902 PQJ720902:PQM720902 QAF720902:QAI720902 QKB720902:QKE720902 QTX720902:QUA720902 RDT720902:RDW720902 RNP720902:RNS720902 RXL720902:RXO720902 SHH720902:SHK720902 SRD720902:SRG720902 TAZ720902:TBC720902 TKV720902:TKY720902 TUR720902:TUU720902 UEN720902:UEQ720902 UOJ720902:UOM720902 UYF720902:UYI720902 VIB720902:VIE720902 VRX720902:VSA720902 WBT720902:WBW720902 WLP720902:WLS720902 WVL720902:WVO720902 D786438:G786438 IZ786438:JC786438 SV786438:SY786438 ACR786438:ACU786438 AMN786438:AMQ786438 AWJ786438:AWM786438 BGF786438:BGI786438 BQB786438:BQE786438 BZX786438:CAA786438 CJT786438:CJW786438 CTP786438:CTS786438 DDL786438:DDO786438 DNH786438:DNK786438 DXD786438:DXG786438 EGZ786438:EHC786438 EQV786438:EQY786438 FAR786438:FAU786438 FKN786438:FKQ786438 FUJ786438:FUM786438 GEF786438:GEI786438 GOB786438:GOE786438 GXX786438:GYA786438 HHT786438:HHW786438 HRP786438:HRS786438 IBL786438:IBO786438 ILH786438:ILK786438 IVD786438:IVG786438 JEZ786438:JFC786438 JOV786438:JOY786438 JYR786438:JYU786438 KIN786438:KIQ786438 KSJ786438:KSM786438 LCF786438:LCI786438 LMB786438:LME786438 LVX786438:LWA786438 MFT786438:MFW786438 MPP786438:MPS786438 MZL786438:MZO786438 NJH786438:NJK786438 NTD786438:NTG786438 OCZ786438:ODC786438 OMV786438:OMY786438 OWR786438:OWU786438 PGN786438:PGQ786438 PQJ786438:PQM786438 QAF786438:QAI786438 QKB786438:QKE786438 QTX786438:QUA786438 RDT786438:RDW786438 RNP786438:RNS786438 RXL786438:RXO786438 SHH786438:SHK786438 SRD786438:SRG786438 TAZ786438:TBC786438 TKV786438:TKY786438 TUR786438:TUU786438 UEN786438:UEQ786438 UOJ786438:UOM786438 UYF786438:UYI786438 VIB786438:VIE786438 VRX786438:VSA786438 WBT786438:WBW786438 WLP786438:WLS786438 WVL786438:WVO786438 D851974:G851974 IZ851974:JC851974 SV851974:SY851974 ACR851974:ACU851974 AMN851974:AMQ851974 AWJ851974:AWM851974 BGF851974:BGI851974 BQB851974:BQE851974 BZX851974:CAA851974 CJT851974:CJW851974 CTP851974:CTS851974 DDL851974:DDO851974 DNH851974:DNK851974 DXD851974:DXG851974 EGZ851974:EHC851974 EQV851974:EQY851974 FAR851974:FAU851974 FKN851974:FKQ851974 FUJ851974:FUM851974 GEF851974:GEI851974 GOB851974:GOE851974 GXX851974:GYA851974 HHT851974:HHW851974 HRP851974:HRS851974 IBL851974:IBO851974 ILH851974:ILK851974 IVD851974:IVG851974 JEZ851974:JFC851974 JOV851974:JOY851974 JYR851974:JYU851974 KIN851974:KIQ851974 KSJ851974:KSM851974 LCF851974:LCI851974 LMB851974:LME851974 LVX851974:LWA851974 MFT851974:MFW851974 MPP851974:MPS851974 MZL851974:MZO851974 NJH851974:NJK851974 NTD851974:NTG851974 OCZ851974:ODC851974 OMV851974:OMY851974 OWR851974:OWU851974 PGN851974:PGQ851974 PQJ851974:PQM851974 QAF851974:QAI851974 QKB851974:QKE851974 QTX851974:QUA851974 RDT851974:RDW851974 RNP851974:RNS851974 RXL851974:RXO851974 SHH851974:SHK851974 SRD851974:SRG851974 TAZ851974:TBC851974 TKV851974:TKY851974 TUR851974:TUU851974 UEN851974:UEQ851974 UOJ851974:UOM851974 UYF851974:UYI851974 VIB851974:VIE851974 VRX851974:VSA851974 WBT851974:WBW851974 WLP851974:WLS851974 WVL851974:WVO851974 D917510:G917510 IZ917510:JC917510 SV917510:SY917510 ACR917510:ACU917510 AMN917510:AMQ917510 AWJ917510:AWM917510 BGF917510:BGI917510 BQB917510:BQE917510 BZX917510:CAA917510 CJT917510:CJW917510 CTP917510:CTS917510 DDL917510:DDO917510 DNH917510:DNK917510 DXD917510:DXG917510 EGZ917510:EHC917510 EQV917510:EQY917510 FAR917510:FAU917510 FKN917510:FKQ917510 FUJ917510:FUM917510 GEF917510:GEI917510 GOB917510:GOE917510 GXX917510:GYA917510 HHT917510:HHW917510 HRP917510:HRS917510 IBL917510:IBO917510 ILH917510:ILK917510 IVD917510:IVG917510 JEZ917510:JFC917510 JOV917510:JOY917510 JYR917510:JYU917510 KIN917510:KIQ917510 KSJ917510:KSM917510 LCF917510:LCI917510 LMB917510:LME917510 LVX917510:LWA917510 MFT917510:MFW917510 MPP917510:MPS917510 MZL917510:MZO917510 NJH917510:NJK917510 NTD917510:NTG917510 OCZ917510:ODC917510 OMV917510:OMY917510 OWR917510:OWU917510 PGN917510:PGQ917510 PQJ917510:PQM917510 QAF917510:QAI917510 QKB917510:QKE917510 QTX917510:QUA917510 RDT917510:RDW917510 RNP917510:RNS917510 RXL917510:RXO917510 SHH917510:SHK917510 SRD917510:SRG917510 TAZ917510:TBC917510 TKV917510:TKY917510 TUR917510:TUU917510 UEN917510:UEQ917510 UOJ917510:UOM917510 UYF917510:UYI917510 VIB917510:VIE917510 VRX917510:VSA917510 WBT917510:WBW917510 WLP917510:WLS917510 WVL917510:WVO917510 D983046:G983046 IZ983046:JC983046 SV983046:SY983046 ACR983046:ACU983046 AMN983046:AMQ983046 AWJ983046:AWM983046 BGF983046:BGI983046 BQB983046:BQE983046 BZX983046:CAA983046 CJT983046:CJW983046 CTP983046:CTS983046 DDL983046:DDO983046 DNH983046:DNK983046 DXD983046:DXG983046 EGZ983046:EHC983046 EQV983046:EQY983046 FAR983046:FAU983046 FKN983046:FKQ983046 FUJ983046:FUM983046 GEF983046:GEI983046 GOB983046:GOE983046 GXX983046:GYA983046 HHT983046:HHW983046 HRP983046:HRS983046 IBL983046:IBO983046 ILH983046:ILK983046 IVD983046:IVG983046 JEZ983046:JFC983046 JOV983046:JOY983046 JYR983046:JYU983046 KIN983046:KIQ983046 KSJ983046:KSM983046 LCF983046:LCI983046 LMB983046:LME983046 LVX983046:LWA983046 MFT983046:MFW983046 MPP983046:MPS983046 MZL983046:MZO983046 NJH983046:NJK983046 NTD983046:NTG983046 OCZ983046:ODC983046 OMV983046:OMY983046 OWR983046:OWU983046 PGN983046:PGQ983046 PQJ983046:PQM983046 QAF983046:QAI983046 QKB983046:QKE983046 QTX983046:QUA983046 RDT983046:RDW983046 RNP983046:RNS983046 RXL983046:RXO983046 SHH983046:SHK983046 SRD983046:SRG983046 TAZ983046:TBC983046 TKV983046:TKY983046 TUR983046:TUU983046 UEN983046:UEQ983046 UOJ983046:UOM983046 UYF983046:UYI983046 VIB983046:VIE983046 VRX983046:VSA983046 WBT983046:WBW983046 WLP983046:WLS983046">
      <formula1>Months</formula1>
    </dataValidation>
  </dataValidations>
  <pageMargins left="0.70866141732283472" right="0.70866141732283472" top="0.74803149606299213" bottom="0.74803149606299213" header="0.31496062992125984" footer="0.31496062992125984"/>
  <pageSetup paperSize="8" scale="70" fitToHeight="0" orientation="landscape" cellComments="asDisplayed" r:id="rId1"/>
  <headerFooter>
    <oddHeader xml:space="preserve">&amp;R10 March 2014
</oddHeader>
    <oddFooter>&amp;L&amp;F&amp;C&amp;A&amp;R&amp;P/&amp;N</oddFooter>
  </headerFooter>
  <rowBreaks count="1" manualBreakCount="1">
    <brk id="34" max="16383" man="1"/>
  </rowBreaks>
  <legacyDrawing r:id="rId2"/>
  <extLst>
    <ext xmlns:x14="http://schemas.microsoft.com/office/spreadsheetml/2009/9/main" uri="{78C0D931-6437-407d-A8EE-F0AAD7539E65}">
      <x14:conditionalFormattings>
        <x14:conditionalFormatting xmlns:xm="http://schemas.microsoft.com/office/excel/2006/main">
          <x14:cfRule type="expression" priority="2" id="{08E1D4B6-5CA8-467D-AE92-C235471928F4}">
            <xm:f>MATCH(A69,CatCoverage!D:D,0)</xm:f>
            <x14:dxf>
              <fill>
                <patternFill>
                  <bgColor theme="8" tint="0.79998168889431442"/>
                </patternFill>
              </fill>
            </x14:dxf>
          </x14:cfRule>
          <xm:sqref>A69:A76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OFFSET(CatInt!$D$1,MATCH(AM24,CatInt!$A:$A,0)-1,0,COUNTIF(CatInt!$A:$A,AM24),1)</xm:f>
          </x14:formula1>
          <xm:sqref>A69:C76</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pageSetUpPr autoPageBreaks="0"/>
  </sheetPr>
  <dimension ref="A1:Y436"/>
  <sheetViews>
    <sheetView topLeftCell="R1" zoomScaleSheetLayoutView="100" workbookViewId="0">
      <pane ySplit="2" topLeftCell="A3" activePane="bottomLeft" state="frozen"/>
      <selection activeCell="D19" sqref="D19"/>
      <selection pane="bottomLeft" activeCell="D19" sqref="D19"/>
    </sheetView>
  </sheetViews>
  <sheetFormatPr defaultColWidth="8.85546875" defaultRowHeight="12.75" x14ac:dyDescent="0.2"/>
  <cols>
    <col min="1" max="2" width="14.28515625" style="7" bestFit="1" customWidth="1"/>
    <col min="3" max="3" width="14.42578125" style="7" customWidth="1"/>
    <col min="4" max="4" width="12.42578125" style="7" bestFit="1" customWidth="1"/>
    <col min="5" max="5" width="14.28515625" style="7" customWidth="1"/>
    <col min="6" max="6" width="2.42578125" style="7" customWidth="1"/>
    <col min="7" max="7" width="19.85546875" style="7" bestFit="1" customWidth="1"/>
    <col min="8" max="12" width="19.85546875" style="7" customWidth="1"/>
    <col min="13" max="13" width="11.42578125" style="7" bestFit="1" customWidth="1"/>
    <col min="14" max="15" width="46.42578125" style="7" customWidth="1"/>
    <col min="16" max="16" width="2.140625" style="7" customWidth="1"/>
    <col min="17" max="17" width="43.42578125" style="7" bestFit="1" customWidth="1"/>
    <col min="18" max="18" width="97.28515625" style="7" bestFit="1" customWidth="1"/>
    <col min="19" max="19" width="15.42578125" style="7" bestFit="1" customWidth="1"/>
    <col min="20" max="20" width="4.42578125" style="7" customWidth="1"/>
    <col min="21" max="21" width="24.140625" style="7" bestFit="1" customWidth="1"/>
    <col min="22" max="23" width="24.140625" style="7" customWidth="1"/>
    <col min="24" max="24" width="30.140625" style="7" customWidth="1"/>
    <col min="25" max="25" width="38.42578125" style="7" customWidth="1"/>
    <col min="26" max="26" width="3.7109375" style="7" customWidth="1"/>
    <col min="27" max="16384" width="8.85546875" style="7"/>
  </cols>
  <sheetData>
    <row r="1" spans="1:25" x14ac:dyDescent="0.2">
      <c r="A1" s="27" t="s">
        <v>746</v>
      </c>
      <c r="B1" s="27"/>
      <c r="C1" s="27"/>
      <c r="D1" s="27"/>
      <c r="E1" s="27"/>
      <c r="F1" s="27"/>
      <c r="G1" s="27" t="s">
        <v>64</v>
      </c>
      <c r="H1" s="27"/>
      <c r="I1" s="27"/>
      <c r="J1" s="27"/>
      <c r="K1" s="27"/>
      <c r="L1" s="27"/>
      <c r="M1" s="1197" t="s">
        <v>1257</v>
      </c>
      <c r="N1" s="1197" t="s">
        <v>1261</v>
      </c>
      <c r="O1" s="1198" t="s">
        <v>1806</v>
      </c>
      <c r="P1" s="54"/>
      <c r="Q1" s="1197" t="s">
        <v>1807</v>
      </c>
      <c r="R1" s="1197" t="s">
        <v>65</v>
      </c>
      <c r="S1" s="1197" t="s">
        <v>66</v>
      </c>
      <c r="T1" s="1197"/>
      <c r="U1" s="1197" t="s">
        <v>3897</v>
      </c>
      <c r="V1" s="1197" t="s">
        <v>3898</v>
      </c>
      <c r="W1" s="1197" t="s">
        <v>3899</v>
      </c>
      <c r="X1" s="1197" t="s">
        <v>3900</v>
      </c>
      <c r="Y1" s="1197" t="s">
        <v>3901</v>
      </c>
    </row>
    <row r="2" spans="1:25" x14ac:dyDescent="0.2">
      <c r="A2" s="33" t="s">
        <v>751</v>
      </c>
      <c r="B2" s="33" t="s">
        <v>747</v>
      </c>
      <c r="C2" s="33" t="s">
        <v>748</v>
      </c>
      <c r="D2" s="33" t="s">
        <v>749</v>
      </c>
      <c r="E2" s="33" t="s">
        <v>750</v>
      </c>
      <c r="F2" s="27"/>
      <c r="G2" s="27" t="s">
        <v>64</v>
      </c>
      <c r="H2" s="28" t="s">
        <v>709</v>
      </c>
      <c r="I2" s="28" t="s">
        <v>710</v>
      </c>
      <c r="J2" s="28" t="s">
        <v>711</v>
      </c>
      <c r="K2" s="28" t="s">
        <v>712</v>
      </c>
      <c r="L2" s="28"/>
      <c r="M2" s="1197"/>
      <c r="N2" s="1197"/>
      <c r="O2" s="1199"/>
      <c r="P2" s="55"/>
      <c r="Q2" s="1197"/>
      <c r="R2" s="1197"/>
      <c r="S2" s="1197"/>
      <c r="T2" s="1197"/>
      <c r="U2" s="1197"/>
      <c r="V2" s="1197"/>
      <c r="W2" s="1197"/>
      <c r="X2" s="1197"/>
      <c r="Y2" s="1197"/>
    </row>
    <row r="3" spans="1:25" x14ac:dyDescent="0.2">
      <c r="A3" s="8" t="str">
        <f t="shared" ref="A3:A8" ca="1" si="0">OFFSET($B3,0,LangOffset,1,1)</f>
        <v>Please select…</v>
      </c>
      <c r="B3" s="17" t="s">
        <v>0</v>
      </c>
      <c r="C3" s="17" t="s">
        <v>701</v>
      </c>
      <c r="D3" s="30" t="s">
        <v>700</v>
      </c>
      <c r="E3" s="17" t="s">
        <v>699</v>
      </c>
      <c r="F3" s="8"/>
      <c r="G3" s="8" t="str">
        <f t="shared" ref="G3:G15" ca="1" si="1">OFFSET($H3,0,LangOffset,1,1)</f>
        <v>Please select…</v>
      </c>
      <c r="H3" s="16" t="s">
        <v>0</v>
      </c>
      <c r="I3" s="16" t="s">
        <v>701</v>
      </c>
      <c r="J3" s="30" t="s">
        <v>700</v>
      </c>
      <c r="K3" s="17" t="s">
        <v>699</v>
      </c>
      <c r="L3" s="17"/>
      <c r="M3" s="31">
        <f ca="1">VLOOKUP(MonthSelected,G2:L15,6,FALSE)</f>
        <v>7</v>
      </c>
      <c r="N3" s="52" t="str">
        <f ca="1">Translations!A77</f>
        <v>Please select…</v>
      </c>
      <c r="O3" s="52"/>
      <c r="P3" s="52"/>
      <c r="Q3" s="53" t="s">
        <v>70</v>
      </c>
      <c r="R3" s="53" t="s">
        <v>823</v>
      </c>
      <c r="S3" s="53" t="s">
        <v>102</v>
      </c>
      <c r="T3" s="8"/>
      <c r="U3" s="23" t="str">
        <f ca="1">OFFSET($V3,0,LangOffset,1,1)</f>
        <v>Please select…</v>
      </c>
      <c r="V3" s="23" t="s">
        <v>0</v>
      </c>
      <c r="W3" s="25" t="s">
        <v>701</v>
      </c>
      <c r="X3" s="32" t="s">
        <v>700</v>
      </c>
      <c r="Y3" s="24" t="s">
        <v>699</v>
      </c>
    </row>
    <row r="4" spans="1:25" x14ac:dyDescent="0.2">
      <c r="A4" s="8">
        <f t="shared" ca="1" si="0"/>
        <v>2014</v>
      </c>
      <c r="B4" s="10">
        <v>2014</v>
      </c>
      <c r="C4" s="10">
        <v>2014</v>
      </c>
      <c r="D4" s="10">
        <v>2014</v>
      </c>
      <c r="E4" s="10">
        <v>2014</v>
      </c>
      <c r="F4" s="8"/>
      <c r="G4" s="8" t="str">
        <f t="shared" ca="1" si="1"/>
        <v>January</v>
      </c>
      <c r="H4" s="16" t="s">
        <v>60</v>
      </c>
      <c r="I4" s="16" t="s">
        <v>706</v>
      </c>
      <c r="J4" s="29" t="s">
        <v>707</v>
      </c>
      <c r="K4" s="17" t="s">
        <v>708</v>
      </c>
      <c r="L4" s="31">
        <v>1</v>
      </c>
      <c r="N4" s="9" t="s">
        <v>69</v>
      </c>
      <c r="O4" s="9" t="s">
        <v>70</v>
      </c>
      <c r="P4" s="9"/>
      <c r="Q4" s="53" t="s">
        <v>70</v>
      </c>
      <c r="R4" s="53" t="s">
        <v>72</v>
      </c>
      <c r="S4" s="53" t="s">
        <v>824</v>
      </c>
      <c r="T4" s="8"/>
      <c r="U4" s="23" t="str">
        <f ca="1">OFFSET($V4,0,LangOffset,1,1)</f>
        <v>National</v>
      </c>
      <c r="V4" s="23" t="s">
        <v>3890</v>
      </c>
      <c r="W4" s="25" t="s">
        <v>3890</v>
      </c>
      <c r="X4" s="22" t="s">
        <v>3891</v>
      </c>
      <c r="Y4" s="24" t="s">
        <v>3892</v>
      </c>
    </row>
    <row r="5" spans="1:25" x14ac:dyDescent="0.2">
      <c r="A5" s="8">
        <f t="shared" ca="1" si="0"/>
        <v>2015</v>
      </c>
      <c r="B5" s="10">
        <v>2015</v>
      </c>
      <c r="C5" s="10">
        <v>2015</v>
      </c>
      <c r="D5" s="10">
        <v>2015</v>
      </c>
      <c r="E5" s="10">
        <v>2015</v>
      </c>
      <c r="F5" s="8"/>
      <c r="G5" s="8" t="str">
        <f t="shared" ca="1" si="1"/>
        <v>February</v>
      </c>
      <c r="H5" s="10" t="s">
        <v>511</v>
      </c>
      <c r="I5" s="17" t="s">
        <v>719</v>
      </c>
      <c r="J5" s="29" t="s">
        <v>720</v>
      </c>
      <c r="K5" s="17" t="s">
        <v>744</v>
      </c>
      <c r="L5" s="31">
        <v>2</v>
      </c>
      <c r="N5" s="9" t="s">
        <v>71</v>
      </c>
      <c r="O5" s="9" t="s">
        <v>77</v>
      </c>
      <c r="P5" s="9"/>
      <c r="Q5" s="53" t="s">
        <v>70</v>
      </c>
      <c r="R5" s="53" t="s">
        <v>74</v>
      </c>
      <c r="S5" s="53" t="s">
        <v>825</v>
      </c>
      <c r="T5" s="8"/>
      <c r="U5" s="23" t="str">
        <f ca="1">OFFSET($V5,0,LangOffset,1,1)</f>
        <v>Subnational</v>
      </c>
      <c r="V5" s="23" t="s">
        <v>3893</v>
      </c>
      <c r="W5" s="26" t="s">
        <v>3894</v>
      </c>
      <c r="X5" s="22" t="s">
        <v>3895</v>
      </c>
      <c r="Y5" s="24" t="s">
        <v>3896</v>
      </c>
    </row>
    <row r="6" spans="1:25" ht="14.25" customHeight="1" x14ac:dyDescent="0.2">
      <c r="A6" s="8">
        <f t="shared" ca="1" si="0"/>
        <v>2016</v>
      </c>
      <c r="B6" s="8">
        <v>2016</v>
      </c>
      <c r="C6" s="8">
        <v>2016</v>
      </c>
      <c r="D6" s="8">
        <v>2016</v>
      </c>
      <c r="E6" s="8">
        <v>2016</v>
      </c>
      <c r="F6" s="8"/>
      <c r="G6" s="8" t="str">
        <f t="shared" ca="1" si="1"/>
        <v>March</v>
      </c>
      <c r="H6" s="10" t="s">
        <v>512</v>
      </c>
      <c r="I6" s="17" t="s">
        <v>721</v>
      </c>
      <c r="J6" s="29" t="s">
        <v>742</v>
      </c>
      <c r="K6" s="17" t="s">
        <v>743</v>
      </c>
      <c r="L6" s="8">
        <v>3</v>
      </c>
      <c r="N6" s="9" t="s">
        <v>73</v>
      </c>
      <c r="O6" s="9" t="s">
        <v>80</v>
      </c>
      <c r="P6" s="9"/>
      <c r="Q6" s="53" t="s">
        <v>70</v>
      </c>
      <c r="R6" s="53" t="s">
        <v>826</v>
      </c>
      <c r="S6" s="53" t="s">
        <v>827</v>
      </c>
      <c r="T6" s="8"/>
      <c r="U6" s="23"/>
      <c r="V6" s="23"/>
      <c r="W6" s="26"/>
      <c r="X6" s="22"/>
      <c r="Y6" s="24"/>
    </row>
    <row r="7" spans="1:25" x14ac:dyDescent="0.2">
      <c r="A7" s="8">
        <f t="shared" ca="1" si="0"/>
        <v>2017</v>
      </c>
      <c r="B7" s="8">
        <v>2017</v>
      </c>
      <c r="C7" s="8">
        <v>2017</v>
      </c>
      <c r="D7" s="8">
        <v>2017</v>
      </c>
      <c r="E7" s="8">
        <v>2017</v>
      </c>
      <c r="F7" s="8"/>
      <c r="G7" s="8" t="str">
        <f t="shared" ca="1" si="1"/>
        <v>April</v>
      </c>
      <c r="H7" s="8" t="s">
        <v>61</v>
      </c>
      <c r="I7" s="16" t="s">
        <v>713</v>
      </c>
      <c r="J7" s="30" t="s">
        <v>714</v>
      </c>
      <c r="K7" s="17" t="s">
        <v>745</v>
      </c>
      <c r="L7" s="31">
        <v>4</v>
      </c>
      <c r="N7" s="9" t="s">
        <v>75</v>
      </c>
      <c r="O7" s="9" t="s">
        <v>82</v>
      </c>
      <c r="P7" s="9"/>
      <c r="Q7" s="53" t="s">
        <v>70</v>
      </c>
      <c r="R7" s="53" t="s">
        <v>828</v>
      </c>
      <c r="S7" s="53" t="s">
        <v>430</v>
      </c>
      <c r="T7" s="8"/>
      <c r="U7" s="23"/>
      <c r="V7" s="23"/>
      <c r="W7" s="25"/>
      <c r="X7" s="22"/>
      <c r="Y7" s="24"/>
    </row>
    <row r="8" spans="1:25" x14ac:dyDescent="0.2">
      <c r="A8" s="8">
        <f t="shared" ca="1" si="0"/>
        <v>2018</v>
      </c>
      <c r="B8" s="8">
        <v>2018</v>
      </c>
      <c r="C8" s="8">
        <v>2018</v>
      </c>
      <c r="D8" s="8">
        <v>2018</v>
      </c>
      <c r="E8" s="8">
        <v>2018</v>
      </c>
      <c r="F8" s="8"/>
      <c r="G8" s="8" t="str">
        <f t="shared" ca="1" si="1"/>
        <v>May</v>
      </c>
      <c r="H8" s="10" t="s">
        <v>513</v>
      </c>
      <c r="I8" s="17" t="s">
        <v>722</v>
      </c>
      <c r="J8" s="30" t="s">
        <v>740</v>
      </c>
      <c r="K8" s="17" t="s">
        <v>739</v>
      </c>
      <c r="L8" s="8">
        <v>5</v>
      </c>
      <c r="N8" s="9" t="s">
        <v>76</v>
      </c>
      <c r="O8" s="9" t="s">
        <v>86</v>
      </c>
      <c r="P8" s="9"/>
      <c r="Q8" s="53" t="s">
        <v>77</v>
      </c>
      <c r="R8" s="53" t="s">
        <v>78</v>
      </c>
      <c r="S8" s="53" t="s">
        <v>430</v>
      </c>
      <c r="T8" s="8"/>
      <c r="U8" s="8"/>
      <c r="V8" s="8"/>
      <c r="W8" s="8"/>
      <c r="X8" s="8"/>
      <c r="Y8" s="8"/>
    </row>
    <row r="9" spans="1:25" x14ac:dyDescent="0.2">
      <c r="A9" s="8"/>
      <c r="B9" s="10"/>
      <c r="C9" s="17"/>
      <c r="D9" s="17"/>
      <c r="E9" s="17"/>
      <c r="F9" s="8"/>
      <c r="G9" s="8" t="str">
        <f t="shared" ca="1" si="1"/>
        <v>June</v>
      </c>
      <c r="H9" s="10" t="s">
        <v>514</v>
      </c>
      <c r="I9" s="17" t="s">
        <v>723</v>
      </c>
      <c r="J9" s="30" t="s">
        <v>741</v>
      </c>
      <c r="K9" s="17" t="s">
        <v>738</v>
      </c>
      <c r="L9" s="31">
        <v>6</v>
      </c>
      <c r="N9" s="9" t="s">
        <v>79</v>
      </c>
      <c r="O9" s="9" t="s">
        <v>91</v>
      </c>
      <c r="P9" s="9"/>
      <c r="Q9" s="53" t="s">
        <v>80</v>
      </c>
      <c r="R9" s="53" t="s">
        <v>829</v>
      </c>
      <c r="S9" s="53" t="s">
        <v>430</v>
      </c>
      <c r="T9" s="8"/>
      <c r="U9" s="8"/>
      <c r="V9" s="8"/>
      <c r="W9" s="8"/>
      <c r="X9" s="8"/>
      <c r="Y9" s="8"/>
    </row>
    <row r="10" spans="1:25" x14ac:dyDescent="0.2">
      <c r="A10" s="8"/>
      <c r="B10" s="10"/>
      <c r="C10" s="17"/>
      <c r="D10" s="17"/>
      <c r="E10" s="17"/>
      <c r="F10" s="8"/>
      <c r="G10" s="8" t="str">
        <f t="shared" ca="1" si="1"/>
        <v>July</v>
      </c>
      <c r="H10" s="8" t="s">
        <v>62</v>
      </c>
      <c r="I10" s="16" t="s">
        <v>715</v>
      </c>
      <c r="J10" s="16" t="s">
        <v>716</v>
      </c>
      <c r="K10" s="17" t="s">
        <v>737</v>
      </c>
      <c r="L10" s="8">
        <v>7</v>
      </c>
      <c r="N10" s="9" t="s">
        <v>81</v>
      </c>
      <c r="O10" s="9" t="s">
        <v>97</v>
      </c>
      <c r="P10" s="9"/>
      <c r="Q10" s="53" t="s">
        <v>82</v>
      </c>
      <c r="R10" s="53" t="s">
        <v>830</v>
      </c>
      <c r="S10" s="53" t="s">
        <v>430</v>
      </c>
      <c r="T10" s="8"/>
      <c r="U10" s="8"/>
      <c r="V10" s="8"/>
      <c r="W10" s="8"/>
      <c r="X10" s="8"/>
      <c r="Y10" s="8"/>
    </row>
    <row r="11" spans="1:25" x14ac:dyDescent="0.2">
      <c r="A11" s="8"/>
      <c r="B11" s="8"/>
      <c r="C11" s="16"/>
      <c r="D11" s="16"/>
      <c r="E11" s="17"/>
      <c r="F11" s="8"/>
      <c r="G11" s="8" t="str">
        <f t="shared" ca="1" si="1"/>
        <v>August</v>
      </c>
      <c r="H11" s="10" t="s">
        <v>515</v>
      </c>
      <c r="I11" s="17" t="s">
        <v>734</v>
      </c>
      <c r="J11" s="17" t="s">
        <v>735</v>
      </c>
      <c r="K11" s="17" t="s">
        <v>736</v>
      </c>
      <c r="L11" s="31">
        <v>8</v>
      </c>
      <c r="N11" s="9" t="s">
        <v>84</v>
      </c>
      <c r="O11" s="9" t="s">
        <v>100</v>
      </c>
      <c r="P11" s="9"/>
      <c r="Q11" s="53" t="s">
        <v>82</v>
      </c>
      <c r="R11" s="53" t="s">
        <v>83</v>
      </c>
      <c r="S11" s="53" t="s">
        <v>1121</v>
      </c>
      <c r="T11" s="8"/>
      <c r="U11" s="8"/>
      <c r="V11" s="8"/>
      <c r="W11" s="8"/>
      <c r="X11" s="8"/>
      <c r="Y11" s="8"/>
    </row>
    <row r="12" spans="1:25" x14ac:dyDescent="0.2">
      <c r="A12" s="8"/>
      <c r="B12" s="10"/>
      <c r="C12" s="10"/>
      <c r="D12" s="10"/>
      <c r="E12" s="10"/>
      <c r="F12" s="8"/>
      <c r="G12" s="8" t="str">
        <f t="shared" ca="1" si="1"/>
        <v>September</v>
      </c>
      <c r="H12" s="10" t="s">
        <v>516</v>
      </c>
      <c r="I12" s="17" t="s">
        <v>724</v>
      </c>
      <c r="J12" s="17" t="s">
        <v>733</v>
      </c>
      <c r="K12" s="17" t="s">
        <v>732</v>
      </c>
      <c r="L12" s="8">
        <v>9</v>
      </c>
      <c r="N12" s="9" t="s">
        <v>1262</v>
      </c>
      <c r="O12" s="9"/>
      <c r="P12" s="9"/>
      <c r="Q12" s="53" t="s">
        <v>86</v>
      </c>
      <c r="R12" s="53" t="s">
        <v>89</v>
      </c>
      <c r="S12" s="53" t="s">
        <v>1122</v>
      </c>
      <c r="T12" s="8"/>
      <c r="U12" s="8"/>
      <c r="V12" s="8"/>
      <c r="W12" s="8"/>
      <c r="X12" s="8"/>
      <c r="Y12" s="8"/>
    </row>
    <row r="13" spans="1:25" x14ac:dyDescent="0.2">
      <c r="A13" s="8"/>
      <c r="B13" s="10"/>
      <c r="C13" s="10"/>
      <c r="D13" s="10"/>
      <c r="E13" s="10"/>
      <c r="F13" s="8"/>
      <c r="G13" s="8" t="str">
        <f t="shared" ca="1" si="1"/>
        <v>October</v>
      </c>
      <c r="H13" s="8" t="s">
        <v>63</v>
      </c>
      <c r="I13" s="16" t="s">
        <v>717</v>
      </c>
      <c r="J13" s="16" t="s">
        <v>718</v>
      </c>
      <c r="K13" s="17" t="s">
        <v>731</v>
      </c>
      <c r="L13" s="31">
        <v>10</v>
      </c>
      <c r="N13" s="9" t="s">
        <v>85</v>
      </c>
      <c r="O13" s="9" t="s">
        <v>108</v>
      </c>
      <c r="P13" s="9"/>
      <c r="Q13" s="53" t="s">
        <v>86</v>
      </c>
      <c r="R13" s="53" t="s">
        <v>87</v>
      </c>
      <c r="S13" s="53" t="s">
        <v>1121</v>
      </c>
      <c r="T13" s="8"/>
      <c r="U13" s="8"/>
      <c r="V13" s="8"/>
      <c r="W13" s="8"/>
      <c r="X13" s="8"/>
      <c r="Y13" s="8"/>
    </row>
    <row r="14" spans="1:25" x14ac:dyDescent="0.2">
      <c r="A14" s="8"/>
      <c r="B14" s="10"/>
      <c r="C14" s="10"/>
      <c r="D14" s="10"/>
      <c r="E14" s="10"/>
      <c r="F14" s="8"/>
      <c r="G14" s="8" t="str">
        <f t="shared" ca="1" si="1"/>
        <v>November</v>
      </c>
      <c r="H14" s="10" t="s">
        <v>3204</v>
      </c>
      <c r="I14" s="10" t="s">
        <v>725</v>
      </c>
      <c r="J14" s="10" t="s">
        <v>729</v>
      </c>
      <c r="K14" s="10" t="s">
        <v>730</v>
      </c>
      <c r="L14" s="8">
        <v>11</v>
      </c>
      <c r="N14" s="9" t="s">
        <v>88</v>
      </c>
      <c r="O14" s="9" t="s">
        <v>111</v>
      </c>
      <c r="P14" s="9"/>
      <c r="Q14" s="53" t="s">
        <v>91</v>
      </c>
      <c r="R14" s="53" t="s">
        <v>831</v>
      </c>
      <c r="S14" s="53" t="s">
        <v>832</v>
      </c>
      <c r="T14" s="8"/>
      <c r="U14" s="8"/>
      <c r="V14" s="8"/>
      <c r="W14" s="8"/>
      <c r="X14" s="8"/>
      <c r="Y14" s="8"/>
    </row>
    <row r="15" spans="1:25" x14ac:dyDescent="0.2">
      <c r="A15" s="8"/>
      <c r="B15" s="8"/>
      <c r="C15" s="8"/>
      <c r="D15" s="8"/>
      <c r="E15" s="8"/>
      <c r="F15" s="8"/>
      <c r="G15" s="8" t="str">
        <f t="shared" ca="1" si="1"/>
        <v>December</v>
      </c>
      <c r="H15" s="10" t="s">
        <v>517</v>
      </c>
      <c r="I15" s="10" t="s">
        <v>727</v>
      </c>
      <c r="J15" s="10" t="s">
        <v>728</v>
      </c>
      <c r="K15" s="10" t="s">
        <v>726</v>
      </c>
      <c r="L15" s="31">
        <v>12</v>
      </c>
      <c r="N15" s="9" t="s">
        <v>90</v>
      </c>
      <c r="O15" s="9" t="s">
        <v>114</v>
      </c>
      <c r="P15" s="9"/>
      <c r="Q15" s="53" t="s">
        <v>91</v>
      </c>
      <c r="R15" s="53" t="s">
        <v>94</v>
      </c>
      <c r="S15" s="53" t="s">
        <v>95</v>
      </c>
      <c r="T15" s="8"/>
      <c r="U15" s="8"/>
      <c r="V15" s="8"/>
      <c r="W15" s="8"/>
      <c r="X15" s="8"/>
      <c r="Y15" s="8"/>
    </row>
    <row r="16" spans="1:25" x14ac:dyDescent="0.2">
      <c r="A16" s="8"/>
      <c r="B16" s="8"/>
      <c r="C16" s="10"/>
      <c r="D16" s="10"/>
      <c r="E16" s="10"/>
      <c r="F16" s="8"/>
      <c r="G16" s="8"/>
      <c r="H16" s="10"/>
      <c r="I16" s="10"/>
      <c r="J16" s="10"/>
      <c r="K16" s="10"/>
      <c r="L16" s="10"/>
      <c r="M16" s="8"/>
      <c r="N16" s="9" t="s">
        <v>92</v>
      </c>
      <c r="O16" s="9" t="s">
        <v>123</v>
      </c>
      <c r="P16" s="9"/>
      <c r="Q16" s="53" t="s">
        <v>91</v>
      </c>
      <c r="R16" s="53" t="s">
        <v>1123</v>
      </c>
      <c r="S16" s="53" t="s">
        <v>1124</v>
      </c>
      <c r="T16" s="8"/>
      <c r="U16" s="8"/>
      <c r="V16" s="8"/>
      <c r="W16" s="8"/>
      <c r="X16" s="8"/>
      <c r="Y16" s="8"/>
    </row>
    <row r="17" spans="1:25" x14ac:dyDescent="0.2">
      <c r="A17" s="8"/>
      <c r="B17" s="8"/>
      <c r="C17" s="10"/>
      <c r="D17" s="10"/>
      <c r="E17" s="10"/>
      <c r="F17" s="8"/>
      <c r="G17" s="8"/>
      <c r="H17" s="8"/>
      <c r="I17" s="8"/>
      <c r="J17" s="8"/>
      <c r="K17" s="8"/>
      <c r="L17" s="8"/>
      <c r="M17" s="8"/>
      <c r="N17" s="9" t="s">
        <v>93</v>
      </c>
      <c r="O17" s="9" t="s">
        <v>124</v>
      </c>
      <c r="P17" s="9"/>
      <c r="Q17" s="53" t="s">
        <v>97</v>
      </c>
      <c r="R17" s="53" t="s">
        <v>833</v>
      </c>
      <c r="S17" s="53" t="s">
        <v>430</v>
      </c>
      <c r="T17" s="8"/>
      <c r="U17" s="8"/>
      <c r="V17" s="8"/>
      <c r="W17" s="8"/>
      <c r="X17" s="8"/>
      <c r="Y17" s="8"/>
    </row>
    <row r="18" spans="1:25" x14ac:dyDescent="0.2">
      <c r="A18" s="8"/>
      <c r="B18" s="8"/>
      <c r="C18" s="8"/>
      <c r="D18" s="8"/>
      <c r="E18" s="8"/>
      <c r="F18" s="8"/>
      <c r="G18" s="8"/>
      <c r="H18" s="8"/>
      <c r="I18" s="10"/>
      <c r="J18" s="10"/>
      <c r="K18" s="10"/>
      <c r="L18" s="10"/>
      <c r="M18" s="8"/>
      <c r="N18" s="9" t="s">
        <v>96</v>
      </c>
      <c r="O18" s="9" t="s">
        <v>130</v>
      </c>
      <c r="P18" s="9"/>
      <c r="Q18" s="53" t="s">
        <v>97</v>
      </c>
      <c r="R18" s="53" t="s">
        <v>834</v>
      </c>
      <c r="S18" s="53" t="s">
        <v>430</v>
      </c>
      <c r="T18" s="8"/>
      <c r="U18" s="8"/>
      <c r="V18" s="8"/>
      <c r="W18" s="8"/>
      <c r="X18" s="8"/>
      <c r="Y18" s="8"/>
    </row>
    <row r="19" spans="1:25" x14ac:dyDescent="0.2">
      <c r="A19" s="8"/>
      <c r="B19" s="8"/>
      <c r="C19" s="10"/>
      <c r="D19" s="10"/>
      <c r="E19" s="10"/>
      <c r="F19" s="8"/>
      <c r="G19" s="8"/>
      <c r="H19" s="8"/>
      <c r="I19" s="10"/>
      <c r="J19" s="10"/>
      <c r="K19" s="10"/>
      <c r="L19" s="10"/>
      <c r="M19" s="8"/>
      <c r="N19" s="9" t="s">
        <v>98</v>
      </c>
      <c r="O19" s="9" t="s">
        <v>132</v>
      </c>
      <c r="P19" s="9"/>
      <c r="Q19" s="53" t="s">
        <v>100</v>
      </c>
      <c r="R19" s="53" t="s">
        <v>835</v>
      </c>
      <c r="S19" s="53" t="s">
        <v>102</v>
      </c>
      <c r="T19" s="8"/>
      <c r="U19" s="8"/>
      <c r="V19" s="8"/>
      <c r="W19" s="8"/>
      <c r="X19" s="8"/>
      <c r="Y19" s="8"/>
    </row>
    <row r="20" spans="1:25" x14ac:dyDescent="0.2">
      <c r="A20" s="8"/>
      <c r="B20" s="8"/>
      <c r="C20" s="10"/>
      <c r="D20" s="10"/>
      <c r="E20" s="10"/>
      <c r="F20" s="8"/>
      <c r="G20" s="8"/>
      <c r="H20" s="8"/>
      <c r="I20" s="8"/>
      <c r="J20" s="8"/>
      <c r="K20" s="8"/>
      <c r="L20" s="8"/>
      <c r="M20" s="8"/>
      <c r="N20" s="9" t="s">
        <v>99</v>
      </c>
      <c r="O20" s="9" t="s">
        <v>135</v>
      </c>
      <c r="P20" s="9"/>
      <c r="Q20" s="53" t="s">
        <v>100</v>
      </c>
      <c r="R20" s="53" t="s">
        <v>836</v>
      </c>
      <c r="S20" s="53" t="s">
        <v>837</v>
      </c>
      <c r="T20" s="8"/>
      <c r="U20" s="8"/>
      <c r="V20" s="8"/>
      <c r="W20" s="8"/>
      <c r="X20" s="8"/>
      <c r="Y20" s="8"/>
    </row>
    <row r="21" spans="1:25" x14ac:dyDescent="0.2">
      <c r="A21" s="8"/>
      <c r="B21" s="8"/>
      <c r="C21" s="8"/>
      <c r="D21" s="8"/>
      <c r="E21" s="8"/>
      <c r="F21" s="8"/>
      <c r="G21" s="8"/>
      <c r="H21" s="8"/>
      <c r="I21" s="10"/>
      <c r="J21" s="10"/>
      <c r="K21" s="10"/>
      <c r="L21" s="10"/>
      <c r="M21" s="8"/>
      <c r="N21" s="9" t="s">
        <v>101</v>
      </c>
      <c r="O21" s="9" t="s">
        <v>140</v>
      </c>
      <c r="P21" s="9"/>
      <c r="Q21" s="53" t="s">
        <v>100</v>
      </c>
      <c r="R21" s="53" t="s">
        <v>838</v>
      </c>
      <c r="S21" s="53" t="s">
        <v>839</v>
      </c>
      <c r="T21" s="8"/>
      <c r="U21" s="8"/>
      <c r="V21" s="8"/>
      <c r="W21" s="8"/>
      <c r="X21" s="8"/>
      <c r="Y21" s="8"/>
    </row>
    <row r="22" spans="1:25" x14ac:dyDescent="0.2">
      <c r="A22" s="8"/>
      <c r="B22" s="8"/>
      <c r="C22" s="8"/>
      <c r="D22" s="8"/>
      <c r="E22" s="8"/>
      <c r="F22" s="8"/>
      <c r="G22" s="8"/>
      <c r="H22" s="8"/>
      <c r="I22" s="10"/>
      <c r="J22" s="10"/>
      <c r="K22" s="10"/>
      <c r="L22" s="10"/>
      <c r="M22" s="8"/>
      <c r="N22" s="9" t="s">
        <v>103</v>
      </c>
      <c r="O22" s="9" t="s">
        <v>142</v>
      </c>
      <c r="P22" s="9"/>
      <c r="Q22" s="53" t="s">
        <v>100</v>
      </c>
      <c r="R22" s="53" t="s">
        <v>104</v>
      </c>
      <c r="S22" s="53" t="s">
        <v>430</v>
      </c>
      <c r="T22" s="8"/>
      <c r="U22" s="8"/>
      <c r="V22" s="8"/>
      <c r="W22" s="8"/>
      <c r="X22" s="8"/>
      <c r="Y22" s="8"/>
    </row>
    <row r="23" spans="1:25" x14ac:dyDescent="0.2">
      <c r="A23" s="8"/>
      <c r="B23" s="8"/>
      <c r="C23" s="8"/>
      <c r="D23" s="8"/>
      <c r="E23" s="8"/>
      <c r="F23" s="8"/>
      <c r="G23" s="8"/>
      <c r="H23" s="8"/>
      <c r="I23" s="8"/>
      <c r="J23" s="8"/>
      <c r="K23" s="8"/>
      <c r="L23" s="8"/>
      <c r="M23" s="8"/>
      <c r="N23" s="9" t="s">
        <v>105</v>
      </c>
      <c r="O23" s="9" t="s">
        <v>150</v>
      </c>
      <c r="P23" s="9"/>
      <c r="Q23" s="53" t="s">
        <v>100</v>
      </c>
      <c r="R23" s="53" t="s">
        <v>1125</v>
      </c>
      <c r="S23" s="53" t="s">
        <v>1126</v>
      </c>
      <c r="T23" s="8"/>
      <c r="U23" s="8"/>
      <c r="V23" s="8"/>
      <c r="W23" s="8"/>
      <c r="X23" s="8"/>
      <c r="Y23" s="8"/>
    </row>
    <row r="24" spans="1:25" x14ac:dyDescent="0.2">
      <c r="A24" s="8"/>
      <c r="B24" s="8"/>
      <c r="C24" s="8"/>
      <c r="D24" s="8"/>
      <c r="E24" s="8"/>
      <c r="F24" s="8"/>
      <c r="G24" s="8"/>
      <c r="H24" s="8"/>
      <c r="I24" s="8"/>
      <c r="J24" s="8"/>
      <c r="K24" s="8"/>
      <c r="L24" s="8"/>
      <c r="M24" s="8"/>
      <c r="N24" s="9" t="s">
        <v>106</v>
      </c>
      <c r="O24" s="9" t="s">
        <v>158</v>
      </c>
      <c r="P24" s="9"/>
      <c r="Q24" s="53" t="s">
        <v>108</v>
      </c>
      <c r="R24" s="53" t="s">
        <v>109</v>
      </c>
      <c r="S24" s="53" t="s">
        <v>1121</v>
      </c>
      <c r="T24" s="8"/>
      <c r="U24" s="8"/>
      <c r="V24" s="8"/>
      <c r="W24" s="8"/>
      <c r="X24" s="8"/>
      <c r="Y24" s="8"/>
    </row>
    <row r="25" spans="1:25" x14ac:dyDescent="0.2">
      <c r="A25" s="8"/>
      <c r="B25" s="8"/>
      <c r="C25" s="8"/>
      <c r="D25" s="8"/>
      <c r="E25" s="8"/>
      <c r="F25" s="8"/>
      <c r="G25" s="8"/>
      <c r="H25" s="8"/>
      <c r="I25" s="8"/>
      <c r="J25" s="8"/>
      <c r="K25" s="8"/>
      <c r="L25" s="8"/>
      <c r="M25" s="8"/>
      <c r="N25" s="9" t="s">
        <v>107</v>
      </c>
      <c r="O25" s="9" t="s">
        <v>163</v>
      </c>
      <c r="P25" s="9"/>
      <c r="Q25" s="53" t="s">
        <v>111</v>
      </c>
      <c r="R25" s="53" t="s">
        <v>840</v>
      </c>
      <c r="S25" s="53" t="s">
        <v>841</v>
      </c>
      <c r="T25" s="8"/>
      <c r="U25" s="8"/>
      <c r="V25" s="8"/>
      <c r="W25" s="8"/>
      <c r="X25" s="8"/>
      <c r="Y25" s="8"/>
    </row>
    <row r="26" spans="1:25" x14ac:dyDescent="0.2">
      <c r="A26" s="8"/>
      <c r="B26" s="8"/>
      <c r="C26" s="8"/>
      <c r="D26" s="8"/>
      <c r="E26" s="8"/>
      <c r="F26" s="8"/>
      <c r="G26" s="8"/>
      <c r="H26" s="8"/>
      <c r="I26" s="8"/>
      <c r="J26" s="8"/>
      <c r="K26" s="8"/>
      <c r="L26" s="8"/>
      <c r="M26" s="8"/>
      <c r="N26" s="9" t="s">
        <v>110</v>
      </c>
      <c r="O26" s="9" t="s">
        <v>169</v>
      </c>
      <c r="P26" s="9"/>
      <c r="Q26" s="53" t="s">
        <v>111</v>
      </c>
      <c r="R26" s="53" t="s">
        <v>1127</v>
      </c>
      <c r="S26" s="53" t="s">
        <v>1121</v>
      </c>
      <c r="T26" s="8"/>
      <c r="U26" s="8"/>
      <c r="V26" s="8"/>
      <c r="W26" s="8"/>
      <c r="X26" s="8"/>
      <c r="Y26" s="8"/>
    </row>
    <row r="27" spans="1:25" x14ac:dyDescent="0.2">
      <c r="A27" s="8"/>
      <c r="B27" s="8"/>
      <c r="C27" s="8"/>
      <c r="D27" s="8"/>
      <c r="E27" s="8"/>
      <c r="F27" s="8"/>
      <c r="G27" s="8"/>
      <c r="H27" s="8"/>
      <c r="I27" s="8"/>
      <c r="J27" s="8"/>
      <c r="K27" s="8"/>
      <c r="L27" s="8"/>
      <c r="M27" s="8"/>
      <c r="N27" s="9" t="s">
        <v>112</v>
      </c>
      <c r="O27" s="9" t="s">
        <v>172</v>
      </c>
      <c r="P27" s="9"/>
      <c r="Q27" s="53" t="s">
        <v>114</v>
      </c>
      <c r="R27" s="53" t="s">
        <v>842</v>
      </c>
      <c r="S27" s="53" t="s">
        <v>843</v>
      </c>
      <c r="T27" s="8"/>
      <c r="U27" s="8"/>
      <c r="V27" s="8"/>
      <c r="W27" s="8"/>
      <c r="X27" s="8"/>
      <c r="Y27" s="8"/>
    </row>
    <row r="28" spans="1:25" x14ac:dyDescent="0.2">
      <c r="A28" s="8"/>
      <c r="B28" s="8"/>
      <c r="C28" s="8"/>
      <c r="D28" s="8"/>
      <c r="E28" s="8"/>
      <c r="F28" s="8"/>
      <c r="G28" s="8"/>
      <c r="H28" s="8"/>
      <c r="I28" s="8"/>
      <c r="J28" s="8"/>
      <c r="K28" s="8"/>
      <c r="L28" s="8"/>
      <c r="M28" s="8"/>
      <c r="N28" s="9" t="s">
        <v>113</v>
      </c>
      <c r="O28" s="9" t="s">
        <v>176</v>
      </c>
      <c r="P28" s="9"/>
      <c r="Q28" s="53" t="s">
        <v>114</v>
      </c>
      <c r="R28" s="53" t="s">
        <v>844</v>
      </c>
      <c r="S28" s="53" t="s">
        <v>845</v>
      </c>
      <c r="T28" s="8"/>
      <c r="U28" s="8"/>
      <c r="V28" s="8"/>
      <c r="W28" s="8"/>
      <c r="X28" s="8"/>
      <c r="Y28" s="8"/>
    </row>
    <row r="29" spans="1:25" x14ac:dyDescent="0.2">
      <c r="A29" s="8"/>
      <c r="B29" s="8"/>
      <c r="C29" s="8"/>
      <c r="D29" s="8"/>
      <c r="E29" s="8"/>
      <c r="F29" s="8"/>
      <c r="G29" s="8"/>
      <c r="H29" s="8"/>
      <c r="I29" s="8"/>
      <c r="J29" s="8"/>
      <c r="K29" s="8"/>
      <c r="L29" s="8"/>
      <c r="M29" s="8"/>
      <c r="N29" s="9" t="s">
        <v>116</v>
      </c>
      <c r="O29" s="9" t="s">
        <v>183</v>
      </c>
      <c r="P29" s="9"/>
      <c r="Q29" s="53" t="s">
        <v>114</v>
      </c>
      <c r="R29" s="53" t="s">
        <v>846</v>
      </c>
      <c r="S29" s="53" t="s">
        <v>847</v>
      </c>
      <c r="T29" s="8"/>
      <c r="U29" s="8"/>
      <c r="V29" s="8"/>
      <c r="W29" s="8"/>
      <c r="X29" s="8"/>
      <c r="Y29" s="8"/>
    </row>
    <row r="30" spans="1:25" x14ac:dyDescent="0.2">
      <c r="A30" s="8"/>
      <c r="B30" s="8"/>
      <c r="C30" s="8"/>
      <c r="D30" s="8"/>
      <c r="E30" s="8"/>
      <c r="F30" s="8"/>
      <c r="G30" s="8"/>
      <c r="H30" s="8"/>
      <c r="I30" s="8"/>
      <c r="J30" s="8"/>
      <c r="K30" s="8"/>
      <c r="L30" s="8"/>
      <c r="M30" s="8"/>
      <c r="N30" s="9" t="s">
        <v>117</v>
      </c>
      <c r="O30" s="9" t="s">
        <v>186</v>
      </c>
      <c r="P30" s="9"/>
      <c r="Q30" s="53" t="s">
        <v>114</v>
      </c>
      <c r="R30" s="53" t="s">
        <v>120</v>
      </c>
      <c r="S30" s="53" t="s">
        <v>1128</v>
      </c>
      <c r="T30" s="8"/>
      <c r="U30" s="8"/>
      <c r="V30" s="8"/>
      <c r="W30" s="8"/>
      <c r="X30" s="8"/>
      <c r="Y30" s="8"/>
    </row>
    <row r="31" spans="1:25" x14ac:dyDescent="0.2">
      <c r="A31" s="8"/>
      <c r="B31" s="8"/>
      <c r="C31" s="8"/>
      <c r="D31" s="8"/>
      <c r="E31" s="8"/>
      <c r="F31" s="8"/>
      <c r="G31" s="8"/>
      <c r="H31" s="8"/>
      <c r="I31" s="8"/>
      <c r="J31" s="8"/>
      <c r="K31" s="8"/>
      <c r="L31" s="8"/>
      <c r="M31" s="8"/>
      <c r="N31" s="9" t="s">
        <v>118</v>
      </c>
      <c r="O31" s="9" t="s">
        <v>189</v>
      </c>
      <c r="P31" s="9"/>
      <c r="Q31" s="53" t="s">
        <v>114</v>
      </c>
      <c r="R31" s="53" t="s">
        <v>3263</v>
      </c>
      <c r="S31" s="53" t="s">
        <v>3264</v>
      </c>
      <c r="T31" s="8"/>
      <c r="U31" s="8"/>
      <c r="V31" s="8"/>
      <c r="W31" s="8"/>
      <c r="X31" s="8"/>
      <c r="Y31" s="8"/>
    </row>
    <row r="32" spans="1:25" x14ac:dyDescent="0.2">
      <c r="A32" s="8"/>
      <c r="B32" s="8"/>
      <c r="C32" s="8"/>
      <c r="D32" s="8"/>
      <c r="E32" s="8"/>
      <c r="F32" s="8"/>
      <c r="G32" s="8"/>
      <c r="H32" s="8"/>
      <c r="I32" s="8"/>
      <c r="J32" s="8"/>
      <c r="K32" s="8"/>
      <c r="L32" s="8"/>
      <c r="M32" s="8"/>
      <c r="N32" s="9" t="s">
        <v>119</v>
      </c>
      <c r="O32" s="9" t="s">
        <v>197</v>
      </c>
      <c r="P32" s="9"/>
      <c r="Q32" s="53" t="s">
        <v>114</v>
      </c>
      <c r="R32" s="53" t="s">
        <v>3265</v>
      </c>
      <c r="S32" s="53" t="s">
        <v>865</v>
      </c>
      <c r="T32" s="8"/>
      <c r="U32" s="8"/>
      <c r="V32" s="8"/>
      <c r="W32" s="8"/>
      <c r="X32" s="8"/>
      <c r="Y32" s="8"/>
    </row>
    <row r="33" spans="1:25" x14ac:dyDescent="0.2">
      <c r="A33" s="8"/>
      <c r="B33" s="8"/>
      <c r="C33" s="8"/>
      <c r="D33" s="8"/>
      <c r="E33" s="8"/>
      <c r="F33" s="8"/>
      <c r="G33" s="8"/>
      <c r="H33" s="8"/>
      <c r="I33" s="8"/>
      <c r="J33" s="8"/>
      <c r="K33" s="8"/>
      <c r="L33" s="8"/>
      <c r="M33" s="8"/>
      <c r="N33" s="9" t="s">
        <v>1263</v>
      </c>
      <c r="O33" s="9" t="s">
        <v>206</v>
      </c>
      <c r="P33" s="9"/>
      <c r="Q33" s="53" t="s">
        <v>114</v>
      </c>
      <c r="R33" s="53" t="s">
        <v>115</v>
      </c>
      <c r="S33" s="53" t="s">
        <v>1121</v>
      </c>
      <c r="T33" s="8"/>
      <c r="U33" s="8"/>
      <c r="V33" s="8"/>
      <c r="W33" s="8"/>
      <c r="X33" s="8"/>
      <c r="Y33" s="8"/>
    </row>
    <row r="34" spans="1:25" x14ac:dyDescent="0.2">
      <c r="A34" s="8"/>
      <c r="B34" s="8"/>
      <c r="C34" s="8"/>
      <c r="D34" s="8"/>
      <c r="E34" s="8"/>
      <c r="F34" s="8"/>
      <c r="G34" s="8"/>
      <c r="H34" s="8"/>
      <c r="I34" s="8"/>
      <c r="J34" s="8"/>
      <c r="K34" s="8"/>
      <c r="L34" s="8"/>
      <c r="M34" s="8"/>
      <c r="N34" s="9" t="s">
        <v>121</v>
      </c>
      <c r="O34" s="9" t="s">
        <v>202</v>
      </c>
      <c r="P34" s="9"/>
      <c r="Q34" s="53" t="s">
        <v>123</v>
      </c>
      <c r="R34" s="53" t="s">
        <v>848</v>
      </c>
      <c r="S34" s="53" t="s">
        <v>430</v>
      </c>
      <c r="T34" s="8"/>
      <c r="U34" s="8"/>
      <c r="V34" s="8"/>
      <c r="W34" s="8"/>
      <c r="X34" s="8"/>
      <c r="Y34" s="8"/>
    </row>
    <row r="35" spans="1:25" x14ac:dyDescent="0.2">
      <c r="A35" s="8"/>
      <c r="B35" s="8"/>
      <c r="C35" s="8"/>
      <c r="D35" s="8"/>
      <c r="E35" s="8"/>
      <c r="F35" s="8"/>
      <c r="G35" s="8"/>
      <c r="H35" s="8"/>
      <c r="I35" s="8"/>
      <c r="J35" s="8"/>
      <c r="K35" s="8"/>
      <c r="L35" s="8"/>
      <c r="M35" s="8"/>
      <c r="N35" s="9" t="s">
        <v>125</v>
      </c>
      <c r="O35" s="9" t="s">
        <v>213</v>
      </c>
      <c r="P35" s="9"/>
      <c r="Q35" s="53" t="s">
        <v>124</v>
      </c>
      <c r="R35" s="53" t="s">
        <v>128</v>
      </c>
      <c r="S35" s="53" t="s">
        <v>849</v>
      </c>
      <c r="T35" s="8"/>
      <c r="U35" s="8"/>
      <c r="V35" s="8"/>
      <c r="W35" s="8"/>
      <c r="X35" s="8"/>
      <c r="Y35" s="8"/>
    </row>
    <row r="36" spans="1:25" x14ac:dyDescent="0.2">
      <c r="A36" s="8"/>
      <c r="B36" s="8"/>
      <c r="C36" s="8"/>
      <c r="D36" s="8"/>
      <c r="E36" s="8"/>
      <c r="F36" s="8"/>
      <c r="G36" s="8"/>
      <c r="H36" s="8"/>
      <c r="I36" s="8"/>
      <c r="J36" s="8"/>
      <c r="K36" s="8"/>
      <c r="L36" s="8"/>
      <c r="M36" s="8"/>
      <c r="N36" s="9" t="s">
        <v>127</v>
      </c>
      <c r="O36" s="9" t="s">
        <v>216</v>
      </c>
      <c r="P36" s="9"/>
      <c r="Q36" s="53" t="s">
        <v>124</v>
      </c>
      <c r="R36" s="53" t="s">
        <v>850</v>
      </c>
      <c r="S36" s="53" t="s">
        <v>851</v>
      </c>
      <c r="T36" s="8"/>
      <c r="U36" s="8"/>
      <c r="V36" s="8"/>
      <c r="W36" s="8"/>
      <c r="X36" s="8"/>
      <c r="Y36" s="8"/>
    </row>
    <row r="37" spans="1:25" x14ac:dyDescent="0.2">
      <c r="A37" s="8"/>
      <c r="B37" s="8"/>
      <c r="C37" s="8"/>
      <c r="D37" s="8"/>
      <c r="E37" s="8"/>
      <c r="F37" s="8"/>
      <c r="G37" s="8"/>
      <c r="H37" s="8"/>
      <c r="I37" s="8"/>
      <c r="J37" s="8"/>
      <c r="K37" s="8"/>
      <c r="L37" s="8"/>
      <c r="M37" s="8"/>
      <c r="N37" s="9" t="s">
        <v>129</v>
      </c>
      <c r="O37" s="9" t="s">
        <v>220</v>
      </c>
      <c r="P37" s="9"/>
      <c r="Q37" s="53" t="s">
        <v>124</v>
      </c>
      <c r="R37" s="53" t="s">
        <v>1129</v>
      </c>
      <c r="S37" s="53" t="s">
        <v>1130</v>
      </c>
      <c r="T37" s="8"/>
      <c r="U37" s="8"/>
      <c r="V37" s="8"/>
      <c r="W37" s="8"/>
      <c r="X37" s="8"/>
      <c r="Y37" s="8"/>
    </row>
    <row r="38" spans="1:25" x14ac:dyDescent="0.2">
      <c r="A38" s="8"/>
      <c r="B38" s="8"/>
      <c r="C38" s="8"/>
      <c r="D38" s="8"/>
      <c r="E38" s="8"/>
      <c r="F38" s="8"/>
      <c r="G38" s="8"/>
      <c r="H38" s="8"/>
      <c r="I38" s="8"/>
      <c r="J38" s="8"/>
      <c r="K38" s="8"/>
      <c r="L38" s="8"/>
      <c r="M38" s="8"/>
      <c r="N38" s="9" t="s">
        <v>131</v>
      </c>
      <c r="O38" s="9" t="s">
        <v>221</v>
      </c>
      <c r="P38" s="9"/>
      <c r="Q38" s="53" t="s">
        <v>124</v>
      </c>
      <c r="R38" s="53" t="s">
        <v>126</v>
      </c>
      <c r="S38" s="53" t="s">
        <v>1121</v>
      </c>
      <c r="T38" s="8"/>
      <c r="U38" s="8"/>
      <c r="V38" s="8"/>
      <c r="W38" s="8"/>
      <c r="X38" s="8"/>
      <c r="Y38" s="8"/>
    </row>
    <row r="39" spans="1:25" x14ac:dyDescent="0.2">
      <c r="A39" s="8"/>
      <c r="B39" s="8"/>
      <c r="C39" s="8"/>
      <c r="D39" s="8"/>
      <c r="E39" s="8"/>
      <c r="F39" s="8"/>
      <c r="G39" s="8"/>
      <c r="H39" s="8"/>
      <c r="I39" s="8"/>
      <c r="J39" s="8"/>
      <c r="K39" s="8"/>
      <c r="L39" s="8"/>
      <c r="M39" s="8"/>
      <c r="N39" s="9" t="s">
        <v>134</v>
      </c>
      <c r="O39" s="9" t="s">
        <v>223</v>
      </c>
      <c r="P39" s="9"/>
      <c r="Q39" s="53" t="s">
        <v>130</v>
      </c>
      <c r="R39" s="53" t="s">
        <v>1131</v>
      </c>
      <c r="S39" s="53" t="s">
        <v>1121</v>
      </c>
      <c r="T39" s="8"/>
      <c r="U39" s="8"/>
      <c r="V39" s="8"/>
      <c r="W39" s="8"/>
      <c r="X39" s="8"/>
      <c r="Y39" s="8"/>
    </row>
    <row r="40" spans="1:25" x14ac:dyDescent="0.2">
      <c r="A40" s="8"/>
      <c r="B40" s="8"/>
      <c r="C40" s="8"/>
      <c r="D40" s="8"/>
      <c r="E40" s="8"/>
      <c r="F40" s="8"/>
      <c r="G40" s="8"/>
      <c r="H40" s="8"/>
      <c r="I40" s="8"/>
      <c r="J40" s="8"/>
      <c r="K40" s="8"/>
      <c r="L40" s="8"/>
      <c r="M40" s="8"/>
      <c r="N40" s="9" t="s">
        <v>136</v>
      </c>
      <c r="O40" s="9" t="s">
        <v>225</v>
      </c>
      <c r="P40" s="9"/>
      <c r="Q40" s="53" t="s">
        <v>132</v>
      </c>
      <c r="R40" s="53" t="s">
        <v>133</v>
      </c>
      <c r="S40" s="53" t="s">
        <v>839</v>
      </c>
      <c r="T40" s="8"/>
      <c r="U40" s="8"/>
      <c r="V40" s="8"/>
      <c r="W40" s="8"/>
      <c r="X40" s="8"/>
      <c r="Y40" s="8"/>
    </row>
    <row r="41" spans="1:25" x14ac:dyDescent="0.2">
      <c r="A41" s="8"/>
      <c r="B41" s="8"/>
      <c r="C41" s="8"/>
      <c r="D41" s="8"/>
      <c r="E41" s="8"/>
      <c r="F41" s="8"/>
      <c r="G41" s="8"/>
      <c r="H41" s="8"/>
      <c r="I41" s="8"/>
      <c r="J41" s="8"/>
      <c r="K41" s="8"/>
      <c r="L41" s="8"/>
      <c r="M41" s="8"/>
      <c r="N41" s="9" t="s">
        <v>179</v>
      </c>
      <c r="O41" s="9" t="s">
        <v>340</v>
      </c>
      <c r="P41" s="9"/>
      <c r="Q41" s="53" t="s">
        <v>135</v>
      </c>
      <c r="R41" s="53" t="s">
        <v>852</v>
      </c>
      <c r="S41" s="53" t="s">
        <v>853</v>
      </c>
      <c r="T41" s="8"/>
      <c r="U41" s="8"/>
      <c r="V41" s="8"/>
      <c r="W41" s="8"/>
      <c r="X41" s="8"/>
      <c r="Y41" s="8"/>
    </row>
    <row r="42" spans="1:25" x14ac:dyDescent="0.2">
      <c r="A42" s="8"/>
      <c r="B42" s="8"/>
      <c r="C42" s="8"/>
      <c r="D42" s="8"/>
      <c r="E42" s="8"/>
      <c r="F42" s="8"/>
      <c r="G42" s="8"/>
      <c r="H42" s="8"/>
      <c r="I42" s="8"/>
      <c r="J42" s="8"/>
      <c r="K42" s="8"/>
      <c r="L42" s="8"/>
      <c r="M42" s="8"/>
      <c r="N42" s="9" t="s">
        <v>137</v>
      </c>
      <c r="O42" s="9" t="s">
        <v>229</v>
      </c>
      <c r="P42" s="9"/>
      <c r="Q42" s="53" t="s">
        <v>135</v>
      </c>
      <c r="R42" s="53" t="s">
        <v>854</v>
      </c>
      <c r="S42" s="53" t="s">
        <v>855</v>
      </c>
      <c r="T42" s="8"/>
      <c r="U42" s="8"/>
      <c r="V42" s="8"/>
      <c r="W42" s="8"/>
      <c r="X42" s="8"/>
      <c r="Y42" s="8"/>
    </row>
    <row r="43" spans="1:25" x14ac:dyDescent="0.2">
      <c r="A43" s="8"/>
      <c r="B43" s="8"/>
      <c r="C43" s="8"/>
      <c r="D43" s="8"/>
      <c r="E43" s="8"/>
      <c r="F43" s="8"/>
      <c r="G43" s="8"/>
      <c r="H43" s="8"/>
      <c r="I43" s="8"/>
      <c r="J43" s="8"/>
      <c r="K43" s="8"/>
      <c r="L43" s="8"/>
      <c r="M43" s="8"/>
      <c r="N43" s="9" t="s">
        <v>138</v>
      </c>
      <c r="O43" s="9" t="s">
        <v>234</v>
      </c>
      <c r="P43" s="9"/>
      <c r="Q43" s="53" t="s">
        <v>135</v>
      </c>
      <c r="R43" s="53" t="s">
        <v>856</v>
      </c>
      <c r="S43" s="53" t="s">
        <v>857</v>
      </c>
      <c r="T43" s="8"/>
      <c r="U43" s="8"/>
      <c r="V43" s="8"/>
      <c r="W43" s="8"/>
      <c r="X43" s="8"/>
      <c r="Y43" s="8"/>
    </row>
    <row r="44" spans="1:25" x14ac:dyDescent="0.2">
      <c r="A44" s="8"/>
      <c r="B44" s="8"/>
      <c r="C44" s="8"/>
      <c r="D44" s="8"/>
      <c r="E44" s="8"/>
      <c r="F44" s="8"/>
      <c r="G44" s="8"/>
      <c r="H44" s="8"/>
      <c r="I44" s="8"/>
      <c r="J44" s="8"/>
      <c r="K44" s="8"/>
      <c r="L44" s="8"/>
      <c r="M44" s="8"/>
      <c r="N44" s="9" t="s">
        <v>139</v>
      </c>
      <c r="O44" s="9" t="s">
        <v>239</v>
      </c>
      <c r="P44" s="9"/>
      <c r="Q44" s="53" t="s">
        <v>135</v>
      </c>
      <c r="R44" s="53" t="s">
        <v>858</v>
      </c>
      <c r="S44" s="53" t="s">
        <v>859</v>
      </c>
      <c r="T44" s="8"/>
      <c r="U44" s="8"/>
      <c r="V44" s="8"/>
      <c r="W44" s="8"/>
      <c r="X44" s="8"/>
      <c r="Y44" s="8"/>
    </row>
    <row r="45" spans="1:25" x14ac:dyDescent="0.2">
      <c r="A45" s="8"/>
      <c r="B45" s="8"/>
      <c r="C45" s="8"/>
      <c r="D45" s="8"/>
      <c r="E45" s="8"/>
      <c r="F45" s="8"/>
      <c r="G45" s="8"/>
      <c r="H45" s="8"/>
      <c r="I45" s="8"/>
      <c r="J45" s="8"/>
      <c r="K45" s="8"/>
      <c r="L45" s="8"/>
      <c r="M45" s="8"/>
      <c r="N45" s="9" t="s">
        <v>141</v>
      </c>
      <c r="O45" s="9" t="s">
        <v>243</v>
      </c>
      <c r="P45" s="9"/>
      <c r="Q45" s="53" t="s">
        <v>140</v>
      </c>
      <c r="R45" s="53" t="s">
        <v>860</v>
      </c>
      <c r="S45" s="53" t="s">
        <v>430</v>
      </c>
      <c r="T45" s="8"/>
      <c r="U45" s="8"/>
      <c r="V45" s="8"/>
      <c r="W45" s="8"/>
      <c r="X45" s="8"/>
      <c r="Y45" s="8"/>
    </row>
    <row r="46" spans="1:25" x14ac:dyDescent="0.2">
      <c r="A46" s="8"/>
      <c r="B46" s="8"/>
      <c r="C46" s="8"/>
      <c r="D46" s="8"/>
      <c r="E46" s="8"/>
      <c r="F46" s="8"/>
      <c r="G46" s="8"/>
      <c r="H46" s="8"/>
      <c r="I46" s="8"/>
      <c r="J46" s="8"/>
      <c r="K46" s="8"/>
      <c r="L46" s="8"/>
      <c r="M46" s="8"/>
      <c r="N46" s="9" t="s">
        <v>144</v>
      </c>
      <c r="O46" s="9" t="s">
        <v>248</v>
      </c>
      <c r="P46" s="9"/>
      <c r="Q46" s="53" t="s">
        <v>142</v>
      </c>
      <c r="R46" s="53" t="s">
        <v>861</v>
      </c>
      <c r="S46" s="53" t="s">
        <v>862</v>
      </c>
      <c r="T46" s="8"/>
      <c r="U46" s="8"/>
      <c r="V46" s="8"/>
      <c r="W46" s="8"/>
      <c r="X46" s="8"/>
      <c r="Y46" s="8"/>
    </row>
    <row r="47" spans="1:25" x14ac:dyDescent="0.2">
      <c r="A47" s="8"/>
      <c r="B47" s="8"/>
      <c r="C47" s="8"/>
      <c r="D47" s="8"/>
      <c r="E47" s="8"/>
      <c r="F47" s="8"/>
      <c r="G47" s="8"/>
      <c r="H47" s="8"/>
      <c r="I47" s="8"/>
      <c r="J47" s="8"/>
      <c r="K47" s="8"/>
      <c r="L47" s="8"/>
      <c r="M47" s="8"/>
      <c r="N47" s="9" t="s">
        <v>146</v>
      </c>
      <c r="O47" s="9" t="s">
        <v>250</v>
      </c>
      <c r="P47" s="9"/>
      <c r="Q47" s="53" t="s">
        <v>142</v>
      </c>
      <c r="R47" s="53" t="s">
        <v>145</v>
      </c>
      <c r="S47" s="53" t="s">
        <v>863</v>
      </c>
      <c r="T47" s="8"/>
      <c r="U47" s="8"/>
      <c r="V47" s="8"/>
      <c r="W47" s="8"/>
      <c r="X47" s="8"/>
      <c r="Y47" s="8"/>
    </row>
    <row r="48" spans="1:25" x14ac:dyDescent="0.2">
      <c r="A48" s="8"/>
      <c r="B48" s="8"/>
      <c r="C48" s="8"/>
      <c r="D48" s="8"/>
      <c r="E48" s="8"/>
      <c r="F48" s="8"/>
      <c r="G48" s="8"/>
      <c r="H48" s="8"/>
      <c r="I48" s="8"/>
      <c r="J48" s="8"/>
      <c r="K48" s="8"/>
      <c r="L48" s="8"/>
      <c r="M48" s="8"/>
      <c r="N48" s="9" t="s">
        <v>147</v>
      </c>
      <c r="O48" s="9" t="s">
        <v>253</v>
      </c>
      <c r="P48" s="9"/>
      <c r="Q48" s="53" t="s">
        <v>142</v>
      </c>
      <c r="R48" s="53" t="s">
        <v>1134</v>
      </c>
      <c r="S48" s="53" t="s">
        <v>1135</v>
      </c>
      <c r="T48" s="8"/>
      <c r="U48" s="8"/>
      <c r="V48" s="8"/>
      <c r="W48" s="8"/>
      <c r="X48" s="8"/>
      <c r="Y48" s="8"/>
    </row>
    <row r="49" spans="1:25" x14ac:dyDescent="0.2">
      <c r="A49" s="8"/>
      <c r="B49" s="8"/>
      <c r="C49" s="8"/>
      <c r="D49" s="8"/>
      <c r="E49" s="8"/>
      <c r="F49" s="8"/>
      <c r="G49" s="8"/>
      <c r="H49" s="8"/>
      <c r="I49" s="8"/>
      <c r="J49" s="8"/>
      <c r="K49" s="8"/>
      <c r="L49" s="8"/>
      <c r="M49" s="8"/>
      <c r="N49" s="9" t="s">
        <v>148</v>
      </c>
      <c r="O49" s="9" t="s">
        <v>258</v>
      </c>
      <c r="P49" s="9"/>
      <c r="Q49" s="53" t="s">
        <v>142</v>
      </c>
      <c r="R49" s="53" t="s">
        <v>1136</v>
      </c>
      <c r="S49" s="53" t="s">
        <v>1137</v>
      </c>
      <c r="T49" s="8"/>
      <c r="U49" s="8"/>
      <c r="V49" s="8"/>
      <c r="W49" s="8"/>
      <c r="X49" s="8"/>
      <c r="Y49" s="8"/>
    </row>
    <row r="50" spans="1:25" x14ac:dyDescent="0.2">
      <c r="A50" s="8"/>
      <c r="B50" s="8"/>
      <c r="C50" s="8"/>
      <c r="D50" s="8"/>
      <c r="E50" s="8"/>
      <c r="F50" s="8"/>
      <c r="G50" s="8"/>
      <c r="H50" s="8"/>
      <c r="I50" s="8"/>
      <c r="J50" s="8"/>
      <c r="K50" s="8"/>
      <c r="L50" s="8"/>
      <c r="M50" s="8"/>
      <c r="N50" s="9" t="s">
        <v>149</v>
      </c>
      <c r="O50" s="9" t="s">
        <v>261</v>
      </c>
      <c r="P50" s="9"/>
      <c r="Q50" s="53" t="s">
        <v>142</v>
      </c>
      <c r="R50" s="53" t="s">
        <v>1132</v>
      </c>
      <c r="S50" s="53" t="s">
        <v>1133</v>
      </c>
      <c r="T50" s="8"/>
      <c r="U50" s="8"/>
      <c r="V50" s="8"/>
      <c r="W50" s="8"/>
      <c r="X50" s="8"/>
      <c r="Y50" s="8"/>
    </row>
    <row r="51" spans="1:25" x14ac:dyDescent="0.2">
      <c r="A51" s="8"/>
      <c r="B51" s="8"/>
      <c r="C51" s="8"/>
      <c r="D51" s="8"/>
      <c r="E51" s="8"/>
      <c r="F51" s="8"/>
      <c r="G51" s="8"/>
      <c r="H51" s="8"/>
      <c r="I51" s="8"/>
      <c r="J51" s="8"/>
      <c r="K51" s="8"/>
      <c r="L51" s="8"/>
      <c r="M51" s="8"/>
      <c r="N51" s="9" t="s">
        <v>152</v>
      </c>
      <c r="O51" s="9" t="s">
        <v>265</v>
      </c>
      <c r="P51" s="9"/>
      <c r="Q51" s="53" t="s">
        <v>142</v>
      </c>
      <c r="R51" s="53" t="s">
        <v>143</v>
      </c>
      <c r="S51" s="53" t="s">
        <v>1121</v>
      </c>
      <c r="T51" s="8"/>
      <c r="U51" s="8"/>
      <c r="V51" s="8"/>
      <c r="W51" s="8"/>
      <c r="X51" s="8"/>
      <c r="Y51" s="8"/>
    </row>
    <row r="52" spans="1:25" x14ac:dyDescent="0.2">
      <c r="A52" s="8"/>
      <c r="B52" s="8"/>
      <c r="C52" s="8"/>
      <c r="D52" s="8"/>
      <c r="E52" s="8"/>
      <c r="F52" s="8"/>
      <c r="G52" s="8"/>
      <c r="H52" s="8"/>
      <c r="I52" s="8"/>
      <c r="J52" s="8"/>
      <c r="K52" s="8"/>
      <c r="L52" s="8"/>
      <c r="M52" s="8"/>
      <c r="N52" s="9" t="s">
        <v>153</v>
      </c>
      <c r="O52" s="9" t="s">
        <v>273</v>
      </c>
      <c r="P52" s="9"/>
      <c r="Q52" s="53" t="s">
        <v>150</v>
      </c>
      <c r="R52" s="53" t="s">
        <v>156</v>
      </c>
      <c r="S52" s="53" t="s">
        <v>864</v>
      </c>
      <c r="T52" s="8"/>
      <c r="U52" s="8"/>
      <c r="V52" s="8"/>
      <c r="W52" s="8"/>
      <c r="X52" s="8"/>
      <c r="Y52" s="8"/>
    </row>
    <row r="53" spans="1:25" x14ac:dyDescent="0.2">
      <c r="A53" s="8"/>
      <c r="B53" s="8"/>
      <c r="C53" s="8"/>
      <c r="D53" s="8"/>
      <c r="E53" s="8"/>
      <c r="F53" s="8"/>
      <c r="G53" s="8"/>
      <c r="H53" s="8"/>
      <c r="I53" s="8"/>
      <c r="J53" s="8"/>
      <c r="K53" s="8"/>
      <c r="L53" s="8"/>
      <c r="M53" s="8"/>
      <c r="N53" s="9" t="s">
        <v>154</v>
      </c>
      <c r="O53" s="9" t="s">
        <v>276</v>
      </c>
      <c r="P53" s="9"/>
      <c r="Q53" s="53" t="s">
        <v>150</v>
      </c>
      <c r="R53" s="53" t="s">
        <v>151</v>
      </c>
      <c r="S53" s="53" t="s">
        <v>865</v>
      </c>
      <c r="T53" s="8"/>
      <c r="U53" s="8"/>
      <c r="V53" s="8"/>
      <c r="W53" s="8"/>
      <c r="X53" s="8"/>
      <c r="Y53" s="8"/>
    </row>
    <row r="54" spans="1:25" x14ac:dyDescent="0.2">
      <c r="A54" s="8"/>
      <c r="B54" s="8"/>
      <c r="C54" s="8"/>
      <c r="D54" s="8"/>
      <c r="E54" s="8"/>
      <c r="F54" s="8"/>
      <c r="G54" s="8"/>
      <c r="H54" s="8"/>
      <c r="I54" s="8"/>
      <c r="J54" s="8"/>
      <c r="K54" s="8"/>
      <c r="L54" s="8"/>
      <c r="M54" s="8"/>
      <c r="N54" s="9" t="s">
        <v>155</v>
      </c>
      <c r="O54" s="9" t="s">
        <v>283</v>
      </c>
      <c r="P54" s="9"/>
      <c r="Q54" s="53" t="s">
        <v>150</v>
      </c>
      <c r="R54" s="53" t="s">
        <v>1140</v>
      </c>
      <c r="S54" s="53" t="s">
        <v>914</v>
      </c>
      <c r="T54" s="8"/>
      <c r="U54" s="8"/>
      <c r="V54" s="8"/>
      <c r="W54" s="8"/>
      <c r="X54" s="8"/>
      <c r="Y54" s="8"/>
    </row>
    <row r="55" spans="1:25" x14ac:dyDescent="0.2">
      <c r="A55" s="8"/>
      <c r="B55" s="8"/>
      <c r="C55" s="8"/>
      <c r="D55" s="8"/>
      <c r="E55" s="8"/>
      <c r="F55" s="8"/>
      <c r="G55" s="8"/>
      <c r="H55" s="8"/>
      <c r="I55" s="8"/>
      <c r="J55" s="8"/>
      <c r="K55" s="8"/>
      <c r="L55" s="8"/>
      <c r="M55" s="8"/>
      <c r="N55" s="9" t="s">
        <v>157</v>
      </c>
      <c r="O55" s="9" t="s">
        <v>287</v>
      </c>
      <c r="P55" s="9"/>
      <c r="Q55" s="53" t="s">
        <v>150</v>
      </c>
      <c r="R55" s="53" t="s">
        <v>1138</v>
      </c>
      <c r="S55" s="53" t="s">
        <v>1139</v>
      </c>
      <c r="T55" s="8"/>
      <c r="U55" s="8"/>
      <c r="V55" s="8"/>
      <c r="W55" s="8"/>
      <c r="X55" s="8"/>
      <c r="Y55" s="8"/>
    </row>
    <row r="56" spans="1:25" x14ac:dyDescent="0.2">
      <c r="A56" s="8"/>
      <c r="B56" s="8"/>
      <c r="C56" s="8"/>
      <c r="D56" s="8"/>
      <c r="E56" s="8"/>
      <c r="F56" s="8"/>
      <c r="G56" s="8"/>
      <c r="H56" s="8"/>
      <c r="I56" s="8"/>
      <c r="J56" s="8"/>
      <c r="K56" s="8"/>
      <c r="L56" s="8"/>
      <c r="M56" s="8"/>
      <c r="N56" s="9" t="s">
        <v>1264</v>
      </c>
      <c r="O56" s="9" t="s">
        <v>288</v>
      </c>
      <c r="P56" s="9"/>
      <c r="Q56" s="53" t="s">
        <v>150</v>
      </c>
      <c r="R56" s="53" t="s">
        <v>1141</v>
      </c>
      <c r="S56" s="53" t="s">
        <v>1142</v>
      </c>
      <c r="T56" s="8"/>
      <c r="U56" s="8"/>
      <c r="V56" s="8"/>
      <c r="W56" s="8"/>
      <c r="X56" s="8"/>
      <c r="Y56" s="8"/>
    </row>
    <row r="57" spans="1:25" x14ac:dyDescent="0.2">
      <c r="A57" s="8"/>
      <c r="B57" s="8"/>
      <c r="C57" s="8"/>
      <c r="D57" s="8"/>
      <c r="E57" s="8"/>
      <c r="F57" s="8"/>
      <c r="G57" s="8"/>
      <c r="H57" s="8"/>
      <c r="I57" s="8"/>
      <c r="J57" s="8"/>
      <c r="K57" s="8"/>
      <c r="L57" s="8"/>
      <c r="M57" s="8"/>
      <c r="N57" s="9" t="s">
        <v>160</v>
      </c>
      <c r="O57" s="9" t="s">
        <v>292</v>
      </c>
      <c r="P57" s="9"/>
      <c r="Q57" s="53" t="s">
        <v>158</v>
      </c>
      <c r="R57" s="53" t="s">
        <v>159</v>
      </c>
      <c r="S57" s="53" t="s">
        <v>430</v>
      </c>
      <c r="T57" s="8"/>
      <c r="U57" s="8"/>
      <c r="V57" s="8"/>
      <c r="W57" s="8"/>
      <c r="X57" s="8"/>
      <c r="Y57" s="8"/>
    </row>
    <row r="58" spans="1:25" x14ac:dyDescent="0.2">
      <c r="A58" s="8"/>
      <c r="B58" s="8"/>
      <c r="C58" s="8"/>
      <c r="D58" s="8"/>
      <c r="E58" s="8"/>
      <c r="F58" s="8"/>
      <c r="G58" s="8"/>
      <c r="H58" s="8"/>
      <c r="I58" s="8"/>
      <c r="J58" s="8"/>
      <c r="K58" s="8"/>
      <c r="L58" s="8"/>
      <c r="M58" s="8"/>
      <c r="N58" s="9" t="s">
        <v>161</v>
      </c>
      <c r="O58" s="9" t="s">
        <v>295</v>
      </c>
      <c r="P58" s="9"/>
      <c r="Q58" s="53" t="s">
        <v>158</v>
      </c>
      <c r="R58" s="53" t="s">
        <v>866</v>
      </c>
      <c r="S58" s="53" t="s">
        <v>867</v>
      </c>
      <c r="T58" s="8"/>
      <c r="U58" s="8"/>
      <c r="V58" s="8"/>
      <c r="W58" s="8"/>
      <c r="X58" s="8"/>
      <c r="Y58" s="8"/>
    </row>
    <row r="59" spans="1:25" x14ac:dyDescent="0.2">
      <c r="A59" s="8"/>
      <c r="B59" s="8"/>
      <c r="C59" s="8"/>
      <c r="D59" s="8"/>
      <c r="E59" s="8"/>
      <c r="F59" s="8"/>
      <c r="G59" s="8"/>
      <c r="H59" s="8"/>
      <c r="I59" s="8"/>
      <c r="J59" s="8"/>
      <c r="K59" s="8"/>
      <c r="L59" s="8"/>
      <c r="M59" s="8"/>
      <c r="N59" s="9" t="s">
        <v>162</v>
      </c>
      <c r="O59" s="9" t="s">
        <v>300</v>
      </c>
      <c r="P59" s="9"/>
      <c r="Q59" s="53" t="s">
        <v>158</v>
      </c>
      <c r="R59" s="53" t="s">
        <v>868</v>
      </c>
      <c r="S59" s="53" t="s">
        <v>869</v>
      </c>
      <c r="T59" s="8"/>
      <c r="U59" s="8"/>
      <c r="V59" s="8"/>
      <c r="W59" s="8"/>
      <c r="X59" s="8"/>
      <c r="Y59" s="8"/>
    </row>
    <row r="60" spans="1:25" x14ac:dyDescent="0.2">
      <c r="A60" s="8"/>
      <c r="B60" s="8"/>
      <c r="C60" s="8"/>
      <c r="D60" s="8"/>
      <c r="E60" s="8"/>
      <c r="F60" s="8"/>
      <c r="G60" s="8"/>
      <c r="H60" s="8"/>
      <c r="I60" s="8"/>
      <c r="J60" s="8"/>
      <c r="K60" s="8"/>
      <c r="L60" s="8"/>
      <c r="M60" s="8"/>
      <c r="N60" s="9" t="s">
        <v>164</v>
      </c>
      <c r="O60" s="9" t="s">
        <v>305</v>
      </c>
      <c r="P60" s="9"/>
      <c r="Q60" s="53" t="s">
        <v>158</v>
      </c>
      <c r="R60" s="53" t="s">
        <v>870</v>
      </c>
      <c r="S60" s="53" t="s">
        <v>871</v>
      </c>
      <c r="T60" s="8"/>
      <c r="U60" s="8"/>
      <c r="V60" s="8"/>
      <c r="W60" s="8"/>
      <c r="X60" s="8"/>
      <c r="Y60" s="8"/>
    </row>
    <row r="61" spans="1:25" x14ac:dyDescent="0.2">
      <c r="A61" s="8"/>
      <c r="B61" s="8"/>
      <c r="C61" s="8"/>
      <c r="D61" s="8"/>
      <c r="E61" s="8"/>
      <c r="F61" s="8"/>
      <c r="G61" s="8"/>
      <c r="H61" s="8"/>
      <c r="I61" s="8"/>
      <c r="J61" s="8"/>
      <c r="K61" s="8"/>
      <c r="L61" s="8"/>
      <c r="M61" s="8"/>
      <c r="N61" s="9" t="s">
        <v>166</v>
      </c>
      <c r="O61" s="9" t="s">
        <v>323</v>
      </c>
      <c r="P61" s="9"/>
      <c r="Q61" s="53" t="s">
        <v>158</v>
      </c>
      <c r="R61" s="53" t="s">
        <v>1143</v>
      </c>
      <c r="S61" s="53" t="s">
        <v>1144</v>
      </c>
      <c r="T61" s="8"/>
      <c r="U61" s="8"/>
      <c r="V61" s="8"/>
      <c r="W61" s="8"/>
      <c r="X61" s="8"/>
      <c r="Y61" s="8"/>
    </row>
    <row r="62" spans="1:25" x14ac:dyDescent="0.2">
      <c r="A62" s="8"/>
      <c r="B62" s="8"/>
      <c r="C62" s="8"/>
      <c r="D62" s="8"/>
      <c r="E62" s="8"/>
      <c r="F62" s="8"/>
      <c r="G62" s="8"/>
      <c r="H62" s="8"/>
      <c r="I62" s="8"/>
      <c r="J62" s="8"/>
      <c r="K62" s="8"/>
      <c r="L62" s="8"/>
      <c r="M62" s="8"/>
      <c r="N62" s="9" t="s">
        <v>168</v>
      </c>
      <c r="O62" s="9" t="s">
        <v>330</v>
      </c>
      <c r="P62" s="9"/>
      <c r="Q62" s="53" t="s">
        <v>163</v>
      </c>
      <c r="R62" s="53" t="s">
        <v>872</v>
      </c>
      <c r="S62" s="53" t="s">
        <v>873</v>
      </c>
      <c r="T62" s="8"/>
      <c r="U62" s="8"/>
      <c r="V62" s="8"/>
      <c r="W62" s="8"/>
      <c r="X62" s="8"/>
      <c r="Y62" s="8"/>
    </row>
    <row r="63" spans="1:25" x14ac:dyDescent="0.2">
      <c r="A63" s="8"/>
      <c r="B63" s="8"/>
      <c r="C63" s="8"/>
      <c r="D63" s="8"/>
      <c r="E63" s="8"/>
      <c r="F63" s="8"/>
      <c r="G63" s="8"/>
      <c r="H63" s="8"/>
      <c r="I63" s="8"/>
      <c r="J63" s="8"/>
      <c r="K63" s="8"/>
      <c r="L63" s="8"/>
      <c r="M63" s="8"/>
      <c r="N63" s="9" t="s">
        <v>170</v>
      </c>
      <c r="O63" s="9" t="s">
        <v>331</v>
      </c>
      <c r="P63" s="9"/>
      <c r="Q63" s="53" t="s">
        <v>163</v>
      </c>
      <c r="R63" s="53" t="s">
        <v>165</v>
      </c>
      <c r="S63" s="53" t="s">
        <v>874</v>
      </c>
      <c r="T63" s="8"/>
      <c r="U63" s="8"/>
      <c r="V63" s="8"/>
      <c r="W63" s="8"/>
      <c r="X63" s="8"/>
      <c r="Y63" s="8"/>
    </row>
    <row r="64" spans="1:25" x14ac:dyDescent="0.2">
      <c r="A64" s="8"/>
      <c r="B64" s="8"/>
      <c r="C64" s="8"/>
      <c r="D64" s="8"/>
      <c r="E64" s="8"/>
      <c r="F64" s="8"/>
      <c r="G64" s="8"/>
      <c r="H64" s="8"/>
      <c r="I64" s="8"/>
      <c r="J64" s="8"/>
      <c r="K64" s="8"/>
      <c r="L64" s="8"/>
      <c r="M64" s="8"/>
      <c r="N64" s="9" t="s">
        <v>171</v>
      </c>
      <c r="O64" s="9" t="s">
        <v>333</v>
      </c>
      <c r="P64" s="9"/>
      <c r="Q64" s="53" t="s">
        <v>163</v>
      </c>
      <c r="R64" s="53" t="s">
        <v>875</v>
      </c>
      <c r="S64" s="53" t="s">
        <v>430</v>
      </c>
      <c r="T64" s="8"/>
      <c r="U64" s="8"/>
      <c r="V64" s="8"/>
      <c r="W64" s="8"/>
      <c r="X64" s="8"/>
      <c r="Y64" s="8"/>
    </row>
    <row r="65" spans="1:25" x14ac:dyDescent="0.2">
      <c r="A65" s="8"/>
      <c r="B65" s="8"/>
      <c r="C65" s="8"/>
      <c r="D65" s="8"/>
      <c r="E65" s="8"/>
      <c r="F65" s="8"/>
      <c r="G65" s="8"/>
      <c r="H65" s="8"/>
      <c r="I65" s="8"/>
      <c r="J65" s="8"/>
      <c r="K65" s="8"/>
      <c r="L65" s="8"/>
      <c r="M65" s="8"/>
      <c r="N65" s="9" t="s">
        <v>174</v>
      </c>
      <c r="O65" s="9" t="s">
        <v>335</v>
      </c>
      <c r="P65" s="9"/>
      <c r="Q65" s="53" t="s">
        <v>163</v>
      </c>
      <c r="R65" s="53" t="s">
        <v>3266</v>
      </c>
      <c r="S65" s="53" t="s">
        <v>865</v>
      </c>
      <c r="T65" s="8"/>
      <c r="U65" s="8"/>
      <c r="V65" s="8"/>
      <c r="W65" s="8"/>
      <c r="X65" s="8"/>
      <c r="Y65" s="8"/>
    </row>
    <row r="66" spans="1:25" x14ac:dyDescent="0.2">
      <c r="A66" s="8"/>
      <c r="B66" s="8"/>
      <c r="C66" s="8"/>
      <c r="D66" s="8"/>
      <c r="E66" s="8"/>
      <c r="F66" s="8"/>
      <c r="G66" s="8"/>
      <c r="H66" s="8"/>
      <c r="I66" s="8"/>
      <c r="J66" s="8"/>
      <c r="K66" s="8"/>
      <c r="L66" s="8"/>
      <c r="M66" s="8"/>
      <c r="N66" s="9" t="s">
        <v>175</v>
      </c>
      <c r="O66" s="9" t="s">
        <v>336</v>
      </c>
      <c r="P66" s="9"/>
      <c r="Q66" s="53" t="s">
        <v>163</v>
      </c>
      <c r="R66" s="53" t="s">
        <v>3267</v>
      </c>
      <c r="S66" s="53" t="s">
        <v>910</v>
      </c>
      <c r="T66" s="8"/>
      <c r="U66" s="8"/>
      <c r="V66" s="8"/>
      <c r="W66" s="8"/>
      <c r="X66" s="8"/>
      <c r="Y66" s="8"/>
    </row>
    <row r="67" spans="1:25" x14ac:dyDescent="0.2">
      <c r="A67" s="8"/>
      <c r="B67" s="8"/>
      <c r="C67" s="8"/>
      <c r="D67" s="8"/>
      <c r="E67" s="8"/>
      <c r="F67" s="8"/>
      <c r="G67" s="8"/>
      <c r="H67" s="8"/>
      <c r="I67" s="8"/>
      <c r="J67" s="8"/>
      <c r="K67" s="8"/>
      <c r="L67" s="8"/>
      <c r="M67" s="8"/>
      <c r="N67" s="9" t="s">
        <v>177</v>
      </c>
      <c r="O67" s="9" t="s">
        <v>337</v>
      </c>
      <c r="P67" s="9"/>
      <c r="Q67" s="53" t="s">
        <v>163</v>
      </c>
      <c r="R67" s="53" t="s">
        <v>3268</v>
      </c>
      <c r="S67" s="53" t="s">
        <v>914</v>
      </c>
      <c r="T67" s="8"/>
      <c r="U67" s="8"/>
      <c r="V67" s="8"/>
      <c r="W67" s="8"/>
      <c r="X67" s="8"/>
      <c r="Y67" s="8"/>
    </row>
    <row r="68" spans="1:25" x14ac:dyDescent="0.2">
      <c r="A68" s="8"/>
      <c r="B68" s="8"/>
      <c r="C68" s="8"/>
      <c r="D68" s="8"/>
      <c r="E68" s="8"/>
      <c r="F68" s="8"/>
      <c r="G68" s="8"/>
      <c r="H68" s="8"/>
      <c r="I68" s="8"/>
      <c r="J68" s="8"/>
      <c r="K68" s="8"/>
      <c r="L68" s="8"/>
      <c r="M68" s="8"/>
      <c r="N68" s="9" t="s">
        <v>181</v>
      </c>
      <c r="O68" s="9" t="s">
        <v>341</v>
      </c>
      <c r="P68" s="9"/>
      <c r="Q68" s="53" t="s">
        <v>163</v>
      </c>
      <c r="R68" s="53" t="s">
        <v>167</v>
      </c>
      <c r="S68" s="53" t="s">
        <v>1145</v>
      </c>
      <c r="T68" s="8"/>
      <c r="U68" s="8"/>
      <c r="V68" s="8"/>
      <c r="W68" s="8"/>
      <c r="X68" s="8"/>
      <c r="Y68" s="8"/>
    </row>
    <row r="69" spans="1:25" x14ac:dyDescent="0.2">
      <c r="A69" s="8"/>
      <c r="B69" s="8"/>
      <c r="C69" s="8"/>
      <c r="D69" s="8"/>
      <c r="E69" s="8"/>
      <c r="F69" s="8"/>
      <c r="G69" s="8"/>
      <c r="H69" s="8"/>
      <c r="I69" s="8"/>
      <c r="J69" s="8"/>
      <c r="K69" s="8"/>
      <c r="L69" s="8"/>
      <c r="M69" s="8"/>
      <c r="N69" s="9" t="s">
        <v>182</v>
      </c>
      <c r="O69" s="9" t="s">
        <v>343</v>
      </c>
      <c r="P69" s="9"/>
      <c r="Q69" s="53" t="s">
        <v>163</v>
      </c>
      <c r="R69" s="53" t="s">
        <v>3269</v>
      </c>
      <c r="S69" s="53" t="s">
        <v>1128</v>
      </c>
      <c r="T69" s="8"/>
      <c r="U69" s="8"/>
      <c r="V69" s="8"/>
      <c r="W69" s="8"/>
      <c r="X69" s="8"/>
      <c r="Y69" s="8"/>
    </row>
    <row r="70" spans="1:25" x14ac:dyDescent="0.2">
      <c r="A70" s="8"/>
      <c r="B70" s="8"/>
      <c r="C70" s="8"/>
      <c r="D70" s="8"/>
      <c r="E70" s="8"/>
      <c r="F70" s="8"/>
      <c r="G70" s="8"/>
      <c r="H70" s="8"/>
      <c r="I70" s="8"/>
      <c r="J70" s="8"/>
      <c r="K70" s="8"/>
      <c r="L70" s="8"/>
      <c r="M70" s="8"/>
      <c r="N70" s="9" t="s">
        <v>188</v>
      </c>
      <c r="O70" s="9" t="s">
        <v>349</v>
      </c>
      <c r="P70" s="9"/>
      <c r="Q70" s="53" t="s">
        <v>169</v>
      </c>
      <c r="R70" s="53" t="s">
        <v>876</v>
      </c>
      <c r="S70" s="53" t="s">
        <v>877</v>
      </c>
      <c r="T70" s="8"/>
      <c r="U70" s="8"/>
      <c r="V70" s="8"/>
      <c r="W70" s="8"/>
      <c r="X70" s="8"/>
      <c r="Y70" s="8"/>
    </row>
    <row r="71" spans="1:25" x14ac:dyDescent="0.2">
      <c r="A71" s="8"/>
      <c r="B71" s="8"/>
      <c r="C71" s="8"/>
      <c r="D71" s="8"/>
      <c r="E71" s="8"/>
      <c r="F71" s="8"/>
      <c r="G71" s="8"/>
      <c r="H71" s="8"/>
      <c r="I71" s="8"/>
      <c r="J71" s="8"/>
      <c r="K71" s="8"/>
      <c r="L71" s="8"/>
      <c r="M71" s="8"/>
      <c r="N71" s="9" t="s">
        <v>1265</v>
      </c>
      <c r="O71" s="9"/>
      <c r="P71" s="9"/>
      <c r="Q71" s="53" t="s">
        <v>169</v>
      </c>
      <c r="R71" s="53" t="s">
        <v>878</v>
      </c>
      <c r="S71" s="53" t="s">
        <v>879</v>
      </c>
      <c r="T71" s="8"/>
      <c r="U71" s="8"/>
      <c r="V71" s="8"/>
      <c r="W71" s="8"/>
      <c r="X71" s="8"/>
      <c r="Y71" s="8"/>
    </row>
    <row r="72" spans="1:25" x14ac:dyDescent="0.2">
      <c r="A72" s="8"/>
      <c r="B72" s="8"/>
      <c r="C72" s="8"/>
      <c r="D72" s="8"/>
      <c r="E72" s="8"/>
      <c r="F72" s="8"/>
      <c r="G72" s="8"/>
      <c r="H72" s="8"/>
      <c r="I72" s="8"/>
      <c r="J72" s="8"/>
      <c r="K72" s="8"/>
      <c r="L72" s="8"/>
      <c r="M72" s="8"/>
      <c r="N72" s="9" t="s">
        <v>190</v>
      </c>
      <c r="O72" s="9" t="s">
        <v>350</v>
      </c>
      <c r="P72" s="9"/>
      <c r="Q72" s="53" t="s">
        <v>172</v>
      </c>
      <c r="R72" s="53" t="s">
        <v>880</v>
      </c>
      <c r="S72" s="53" t="s">
        <v>865</v>
      </c>
      <c r="T72" s="8"/>
      <c r="U72" s="8"/>
      <c r="V72" s="8"/>
      <c r="W72" s="8"/>
      <c r="X72" s="8"/>
      <c r="Y72" s="8"/>
    </row>
    <row r="73" spans="1:25" x14ac:dyDescent="0.2">
      <c r="A73" s="8"/>
      <c r="B73" s="8"/>
      <c r="C73" s="8"/>
      <c r="D73" s="8"/>
      <c r="E73" s="8"/>
      <c r="F73" s="8"/>
      <c r="G73" s="8"/>
      <c r="H73" s="8"/>
      <c r="I73" s="8"/>
      <c r="J73" s="8"/>
      <c r="K73" s="8"/>
      <c r="L73" s="8"/>
      <c r="M73" s="8"/>
      <c r="N73" s="9" t="s">
        <v>193</v>
      </c>
      <c r="O73" s="9" t="s">
        <v>352</v>
      </c>
      <c r="P73" s="9"/>
      <c r="Q73" s="53" t="s">
        <v>172</v>
      </c>
      <c r="R73" s="53" t="s">
        <v>3270</v>
      </c>
      <c r="S73" s="53" t="s">
        <v>1047</v>
      </c>
      <c r="T73" s="8"/>
      <c r="U73" s="8"/>
      <c r="V73" s="8"/>
      <c r="W73" s="8"/>
      <c r="X73" s="8"/>
      <c r="Y73" s="8"/>
    </row>
    <row r="74" spans="1:25" x14ac:dyDescent="0.2">
      <c r="A74" s="8"/>
      <c r="B74" s="8"/>
      <c r="C74" s="8"/>
      <c r="D74" s="8"/>
      <c r="E74" s="8"/>
      <c r="F74" s="8"/>
      <c r="G74" s="8"/>
      <c r="H74" s="8"/>
      <c r="I74" s="8"/>
      <c r="J74" s="8"/>
      <c r="K74" s="8"/>
      <c r="L74" s="8"/>
      <c r="M74" s="8"/>
      <c r="N74" s="9" t="s">
        <v>195</v>
      </c>
      <c r="O74" s="9" t="s">
        <v>357</v>
      </c>
      <c r="P74" s="9"/>
      <c r="Q74" s="53" t="s">
        <v>172</v>
      </c>
      <c r="R74" s="53" t="s">
        <v>3271</v>
      </c>
      <c r="S74" s="53" t="s">
        <v>430</v>
      </c>
      <c r="T74" s="8"/>
      <c r="U74" s="8"/>
      <c r="V74" s="8"/>
      <c r="W74" s="8"/>
      <c r="X74" s="8"/>
      <c r="Y74" s="8"/>
    </row>
    <row r="75" spans="1:25" x14ac:dyDescent="0.2">
      <c r="A75" s="8"/>
      <c r="B75" s="8"/>
      <c r="C75" s="8"/>
      <c r="D75" s="8"/>
      <c r="E75" s="8"/>
      <c r="F75" s="8"/>
      <c r="G75" s="8"/>
      <c r="H75" s="8"/>
      <c r="I75" s="8"/>
      <c r="J75" s="8"/>
      <c r="K75" s="8"/>
      <c r="L75" s="8"/>
      <c r="M75" s="8"/>
      <c r="N75" s="9" t="s">
        <v>196</v>
      </c>
      <c r="O75" s="9" t="s">
        <v>358</v>
      </c>
      <c r="P75" s="9"/>
      <c r="Q75" s="53" t="s">
        <v>172</v>
      </c>
      <c r="R75" s="53" t="s">
        <v>173</v>
      </c>
      <c r="S75" s="53" t="s">
        <v>1121</v>
      </c>
      <c r="T75" s="8"/>
      <c r="U75" s="8"/>
      <c r="V75" s="8"/>
      <c r="W75" s="8"/>
      <c r="X75" s="8"/>
      <c r="Y75" s="8"/>
    </row>
    <row r="76" spans="1:25" x14ac:dyDescent="0.2">
      <c r="A76" s="8"/>
      <c r="B76" s="8"/>
      <c r="C76" s="8"/>
      <c r="D76" s="8"/>
      <c r="E76" s="8"/>
      <c r="F76" s="8"/>
      <c r="G76" s="8"/>
      <c r="H76" s="8"/>
      <c r="I76" s="8"/>
      <c r="J76" s="8"/>
      <c r="K76" s="8"/>
      <c r="L76" s="8"/>
      <c r="M76" s="8"/>
      <c r="N76" s="9" t="s">
        <v>199</v>
      </c>
      <c r="O76" s="9" t="s">
        <v>364</v>
      </c>
      <c r="P76" s="9"/>
      <c r="Q76" s="53" t="s">
        <v>176</v>
      </c>
      <c r="R76" s="53" t="s">
        <v>180</v>
      </c>
      <c r="S76" s="53" t="s">
        <v>881</v>
      </c>
      <c r="T76" s="8"/>
      <c r="U76" s="8"/>
      <c r="V76" s="8"/>
      <c r="W76" s="8"/>
      <c r="X76" s="8"/>
      <c r="Y76" s="8"/>
    </row>
    <row r="77" spans="1:25" x14ac:dyDescent="0.2">
      <c r="A77" s="8"/>
      <c r="B77" s="8"/>
      <c r="C77" s="8"/>
      <c r="D77" s="8"/>
      <c r="E77" s="8"/>
      <c r="F77" s="8"/>
      <c r="G77" s="8"/>
      <c r="H77" s="8"/>
      <c r="I77" s="8"/>
      <c r="J77" s="8"/>
      <c r="K77" s="8"/>
      <c r="L77" s="8"/>
      <c r="M77" s="8"/>
      <c r="N77" s="9" t="s">
        <v>201</v>
      </c>
      <c r="O77" s="9" t="s">
        <v>1000</v>
      </c>
      <c r="P77" s="9"/>
      <c r="Q77" s="53" t="s">
        <v>176</v>
      </c>
      <c r="R77" s="53" t="s">
        <v>3272</v>
      </c>
      <c r="S77" s="53" t="s">
        <v>1950</v>
      </c>
      <c r="T77" s="8"/>
      <c r="U77" s="8"/>
      <c r="V77" s="8"/>
      <c r="W77" s="8"/>
      <c r="X77" s="8"/>
      <c r="Y77" s="8"/>
    </row>
    <row r="78" spans="1:25" x14ac:dyDescent="0.2">
      <c r="A78" s="8"/>
      <c r="B78" s="8"/>
      <c r="C78" s="8"/>
      <c r="D78" s="8"/>
      <c r="E78" s="8"/>
      <c r="F78" s="8"/>
      <c r="G78" s="8"/>
      <c r="H78" s="8"/>
      <c r="I78" s="8"/>
      <c r="J78" s="8"/>
      <c r="K78" s="8"/>
      <c r="L78" s="8"/>
      <c r="M78" s="8"/>
      <c r="N78" s="9" t="s">
        <v>203</v>
      </c>
      <c r="O78" s="9" t="s">
        <v>365</v>
      </c>
      <c r="P78" s="9"/>
      <c r="Q78" s="53" t="s">
        <v>176</v>
      </c>
      <c r="R78" s="53" t="s">
        <v>882</v>
      </c>
      <c r="S78" s="53" t="s">
        <v>883</v>
      </c>
      <c r="T78" s="8"/>
      <c r="U78" s="8"/>
      <c r="V78" s="8"/>
      <c r="W78" s="8"/>
      <c r="X78" s="8"/>
      <c r="Y78" s="8"/>
    </row>
    <row r="79" spans="1:25" x14ac:dyDescent="0.2">
      <c r="A79" s="8"/>
      <c r="B79" s="8"/>
      <c r="C79" s="8"/>
      <c r="D79" s="8"/>
      <c r="E79" s="8"/>
      <c r="F79" s="8"/>
      <c r="G79" s="8"/>
      <c r="H79" s="8"/>
      <c r="I79" s="8"/>
      <c r="J79" s="8"/>
      <c r="K79" s="8"/>
      <c r="L79" s="8"/>
      <c r="M79" s="8"/>
      <c r="N79" s="9" t="s">
        <v>204</v>
      </c>
      <c r="O79" s="9" t="s">
        <v>367</v>
      </c>
      <c r="P79" s="9"/>
      <c r="Q79" s="53" t="s">
        <v>176</v>
      </c>
      <c r="R79" s="53" t="s">
        <v>1146</v>
      </c>
      <c r="S79" s="53" t="s">
        <v>1147</v>
      </c>
      <c r="T79" s="8"/>
      <c r="U79" s="8"/>
      <c r="V79" s="8"/>
      <c r="W79" s="8"/>
      <c r="X79" s="8"/>
      <c r="Y79" s="8"/>
    </row>
    <row r="80" spans="1:25" x14ac:dyDescent="0.2">
      <c r="A80" s="8"/>
      <c r="B80" s="8"/>
      <c r="C80" s="8"/>
      <c r="D80" s="8"/>
      <c r="E80" s="8"/>
      <c r="F80" s="8"/>
      <c r="G80" s="8"/>
      <c r="H80" s="8"/>
      <c r="I80" s="8"/>
      <c r="J80" s="8"/>
      <c r="K80" s="8"/>
      <c r="L80" s="8"/>
      <c r="M80" s="8"/>
      <c r="N80" s="9" t="s">
        <v>205</v>
      </c>
      <c r="O80" s="9" t="s">
        <v>370</v>
      </c>
      <c r="P80" s="9"/>
      <c r="Q80" s="53" t="s">
        <v>176</v>
      </c>
      <c r="R80" s="53" t="s">
        <v>178</v>
      </c>
      <c r="S80" s="53" t="s">
        <v>1121</v>
      </c>
      <c r="T80" s="8"/>
      <c r="U80" s="8"/>
      <c r="V80" s="8"/>
      <c r="W80" s="8"/>
      <c r="X80" s="8"/>
      <c r="Y80" s="8"/>
    </row>
    <row r="81" spans="1:25" x14ac:dyDescent="0.2">
      <c r="A81" s="8"/>
      <c r="B81" s="8"/>
      <c r="C81" s="8"/>
      <c r="D81" s="8"/>
      <c r="E81" s="8"/>
      <c r="F81" s="8"/>
      <c r="G81" s="8"/>
      <c r="H81" s="8"/>
      <c r="I81" s="8"/>
      <c r="J81" s="8"/>
      <c r="K81" s="8"/>
      <c r="L81" s="8"/>
      <c r="M81" s="8"/>
      <c r="N81" s="9" t="s">
        <v>208</v>
      </c>
      <c r="O81" s="9" t="s">
        <v>373</v>
      </c>
      <c r="P81" s="9"/>
      <c r="Q81" s="53" t="s">
        <v>183</v>
      </c>
      <c r="R81" s="53" t="s">
        <v>184</v>
      </c>
      <c r="S81" s="53" t="s">
        <v>884</v>
      </c>
      <c r="T81" s="8"/>
      <c r="U81" s="8"/>
      <c r="V81" s="8"/>
      <c r="W81" s="8"/>
      <c r="X81" s="8"/>
      <c r="Y81" s="8"/>
    </row>
    <row r="82" spans="1:25" x14ac:dyDescent="0.2">
      <c r="A82" s="8"/>
      <c r="B82" s="8"/>
      <c r="C82" s="8"/>
      <c r="D82" s="8"/>
      <c r="E82" s="8"/>
      <c r="F82" s="8"/>
      <c r="G82" s="8"/>
      <c r="H82" s="8"/>
      <c r="I82" s="8"/>
      <c r="J82" s="8"/>
      <c r="K82" s="8"/>
      <c r="L82" s="8"/>
      <c r="M82" s="8"/>
      <c r="N82" s="9" t="s">
        <v>209</v>
      </c>
      <c r="O82" s="9" t="s">
        <v>375</v>
      </c>
      <c r="P82" s="9"/>
      <c r="Q82" s="53" t="s">
        <v>186</v>
      </c>
      <c r="R82" s="53" t="s">
        <v>187</v>
      </c>
      <c r="S82" s="53" t="s">
        <v>885</v>
      </c>
      <c r="T82" s="8"/>
      <c r="U82" s="8"/>
      <c r="V82" s="8"/>
      <c r="W82" s="8"/>
      <c r="X82" s="8"/>
      <c r="Y82" s="8"/>
    </row>
    <row r="83" spans="1:25" x14ac:dyDescent="0.2">
      <c r="A83" s="8"/>
      <c r="B83" s="8"/>
      <c r="C83" s="8"/>
      <c r="D83" s="8"/>
      <c r="E83" s="8"/>
      <c r="F83" s="8"/>
      <c r="G83" s="8"/>
      <c r="H83" s="8"/>
      <c r="I83" s="8"/>
      <c r="J83" s="8"/>
      <c r="K83" s="8"/>
      <c r="L83" s="8"/>
      <c r="M83" s="8"/>
      <c r="N83" s="9" t="s">
        <v>210</v>
      </c>
      <c r="O83" s="9" t="s">
        <v>376</v>
      </c>
      <c r="P83" s="9"/>
      <c r="Q83" s="53" t="s">
        <v>189</v>
      </c>
      <c r="R83" s="53" t="s">
        <v>886</v>
      </c>
      <c r="S83" s="53" t="s">
        <v>303</v>
      </c>
      <c r="T83" s="8"/>
      <c r="U83" s="8"/>
      <c r="V83" s="8"/>
      <c r="W83" s="8"/>
      <c r="X83" s="8"/>
      <c r="Y83" s="8"/>
    </row>
    <row r="84" spans="1:25" x14ac:dyDescent="0.2">
      <c r="A84" s="8"/>
      <c r="B84" s="8"/>
      <c r="C84" s="8"/>
      <c r="D84" s="8"/>
      <c r="E84" s="8"/>
      <c r="F84" s="8"/>
      <c r="G84" s="8"/>
      <c r="H84" s="8"/>
      <c r="I84" s="8"/>
      <c r="J84" s="8"/>
      <c r="K84" s="8"/>
      <c r="L84" s="8"/>
      <c r="M84" s="8"/>
      <c r="N84" s="9" t="s">
        <v>212</v>
      </c>
      <c r="O84" s="9" t="s">
        <v>378</v>
      </c>
      <c r="P84" s="9"/>
      <c r="Q84" s="53" t="s">
        <v>189</v>
      </c>
      <c r="R84" s="53" t="s">
        <v>887</v>
      </c>
      <c r="S84" s="53" t="s">
        <v>194</v>
      </c>
      <c r="T84" s="8"/>
      <c r="U84" s="8"/>
      <c r="V84" s="8"/>
      <c r="W84" s="8"/>
      <c r="X84" s="8"/>
      <c r="Y84" s="8"/>
    </row>
    <row r="85" spans="1:25" x14ac:dyDescent="0.2">
      <c r="A85" s="8"/>
      <c r="B85" s="8"/>
      <c r="C85" s="8"/>
      <c r="D85" s="8"/>
      <c r="E85" s="8"/>
      <c r="F85" s="8"/>
      <c r="G85" s="8"/>
      <c r="H85" s="8"/>
      <c r="I85" s="8"/>
      <c r="J85" s="8"/>
      <c r="K85" s="8"/>
      <c r="L85" s="8"/>
      <c r="M85" s="8"/>
      <c r="N85" s="9" t="s">
        <v>214</v>
      </c>
      <c r="O85" s="9" t="s">
        <v>380</v>
      </c>
      <c r="P85" s="9"/>
      <c r="Q85" s="53" t="s">
        <v>189</v>
      </c>
      <c r="R85" s="53" t="s">
        <v>191</v>
      </c>
      <c r="S85" s="53" t="s">
        <v>192</v>
      </c>
      <c r="T85" s="8"/>
      <c r="U85" s="8"/>
      <c r="V85" s="8"/>
      <c r="W85" s="8"/>
      <c r="X85" s="8"/>
      <c r="Y85" s="8"/>
    </row>
    <row r="86" spans="1:25" x14ac:dyDescent="0.2">
      <c r="A86" s="8"/>
      <c r="B86" s="8"/>
      <c r="C86" s="8"/>
      <c r="D86" s="8"/>
      <c r="E86" s="8"/>
      <c r="F86" s="8"/>
      <c r="G86" s="8"/>
      <c r="H86" s="8"/>
      <c r="I86" s="8"/>
      <c r="J86" s="8"/>
      <c r="K86" s="8"/>
      <c r="L86" s="8"/>
      <c r="M86" s="8"/>
      <c r="N86" s="9" t="s">
        <v>215</v>
      </c>
      <c r="O86" s="9" t="s">
        <v>382</v>
      </c>
      <c r="P86" s="9"/>
      <c r="Q86" s="53" t="s">
        <v>189</v>
      </c>
      <c r="R86" s="53" t="s">
        <v>888</v>
      </c>
      <c r="S86" s="53" t="s">
        <v>889</v>
      </c>
      <c r="T86" s="8"/>
      <c r="U86" s="8"/>
      <c r="V86" s="8"/>
      <c r="W86" s="8"/>
      <c r="X86" s="8"/>
      <c r="Y86" s="8"/>
    </row>
    <row r="87" spans="1:25" x14ac:dyDescent="0.2">
      <c r="A87" s="8"/>
      <c r="B87" s="8"/>
      <c r="C87" s="8"/>
      <c r="D87" s="8"/>
      <c r="E87" s="8"/>
      <c r="F87" s="8"/>
      <c r="G87" s="8"/>
      <c r="H87" s="8"/>
      <c r="I87" s="8"/>
      <c r="J87" s="8"/>
      <c r="K87" s="8"/>
      <c r="L87" s="8"/>
      <c r="M87" s="8"/>
      <c r="N87" s="9" t="s">
        <v>218</v>
      </c>
      <c r="O87" s="9" t="s">
        <v>384</v>
      </c>
      <c r="P87" s="9"/>
      <c r="Q87" s="53" t="s">
        <v>197</v>
      </c>
      <c r="R87" s="53" t="s">
        <v>198</v>
      </c>
      <c r="S87" s="53" t="s">
        <v>890</v>
      </c>
      <c r="T87" s="8"/>
      <c r="U87" s="8"/>
      <c r="V87" s="8"/>
      <c r="W87" s="8"/>
      <c r="X87" s="8"/>
      <c r="Y87" s="8"/>
    </row>
    <row r="88" spans="1:25" x14ac:dyDescent="0.2">
      <c r="A88" s="8"/>
      <c r="B88" s="8"/>
      <c r="C88" s="8"/>
      <c r="D88" s="8"/>
      <c r="E88" s="8"/>
      <c r="F88" s="8"/>
      <c r="G88" s="8"/>
      <c r="H88" s="8"/>
      <c r="I88" s="8"/>
      <c r="J88" s="8"/>
      <c r="K88" s="8"/>
      <c r="L88" s="8"/>
      <c r="M88" s="8"/>
      <c r="N88" s="9" t="s">
        <v>231</v>
      </c>
      <c r="O88" s="9" t="s">
        <v>399</v>
      </c>
      <c r="P88" s="9"/>
      <c r="Q88" s="53" t="s">
        <v>197</v>
      </c>
      <c r="R88" s="53" t="s">
        <v>200</v>
      </c>
      <c r="S88" s="53" t="s">
        <v>430</v>
      </c>
      <c r="T88" s="8"/>
      <c r="U88" s="8"/>
      <c r="V88" s="8"/>
      <c r="W88" s="8"/>
      <c r="X88" s="8"/>
      <c r="Y88" s="8"/>
    </row>
    <row r="89" spans="1:25" x14ac:dyDescent="0.2">
      <c r="A89" s="8"/>
      <c r="B89" s="8"/>
      <c r="C89" s="8"/>
      <c r="D89" s="8"/>
      <c r="E89" s="8"/>
      <c r="F89" s="8"/>
      <c r="G89" s="8"/>
      <c r="H89" s="8"/>
      <c r="I89" s="8"/>
      <c r="J89" s="8"/>
      <c r="K89" s="8"/>
      <c r="L89" s="8"/>
      <c r="M89" s="8"/>
      <c r="N89" s="9" t="s">
        <v>233</v>
      </c>
      <c r="O89" s="9" t="s">
        <v>401</v>
      </c>
      <c r="P89" s="9"/>
      <c r="Q89" s="53" t="s">
        <v>202</v>
      </c>
      <c r="R89" s="53" t="s">
        <v>891</v>
      </c>
      <c r="S89" s="53" t="s">
        <v>865</v>
      </c>
      <c r="T89" s="8"/>
      <c r="U89" s="8"/>
      <c r="V89" s="8"/>
      <c r="W89" s="8"/>
      <c r="X89" s="8"/>
      <c r="Y89" s="8"/>
    </row>
    <row r="90" spans="1:25" x14ac:dyDescent="0.2">
      <c r="A90" s="8"/>
      <c r="B90" s="8"/>
      <c r="C90" s="8"/>
      <c r="D90" s="8"/>
      <c r="E90" s="8"/>
      <c r="F90" s="8"/>
      <c r="G90" s="8"/>
      <c r="H90" s="8"/>
      <c r="I90" s="8"/>
      <c r="J90" s="8"/>
      <c r="K90" s="8"/>
      <c r="L90" s="8"/>
      <c r="M90" s="8"/>
      <c r="N90" s="9" t="s">
        <v>236</v>
      </c>
      <c r="O90" s="9" t="s">
        <v>403</v>
      </c>
      <c r="P90" s="9"/>
      <c r="Q90" s="53" t="s">
        <v>202</v>
      </c>
      <c r="R90" s="53" t="s">
        <v>892</v>
      </c>
      <c r="S90" s="53" t="s">
        <v>893</v>
      </c>
      <c r="T90" s="8"/>
      <c r="U90" s="8"/>
      <c r="V90" s="8"/>
      <c r="W90" s="8"/>
      <c r="X90" s="8"/>
      <c r="Y90" s="8"/>
    </row>
    <row r="91" spans="1:25" x14ac:dyDescent="0.2">
      <c r="A91" s="8"/>
      <c r="B91" s="8"/>
      <c r="C91" s="8"/>
      <c r="D91" s="8"/>
      <c r="E91" s="8"/>
      <c r="F91" s="8"/>
      <c r="G91" s="8"/>
      <c r="H91" s="8"/>
      <c r="I91" s="8"/>
      <c r="J91" s="8"/>
      <c r="K91" s="8"/>
      <c r="L91" s="8"/>
      <c r="M91" s="8"/>
      <c r="N91" s="9" t="s">
        <v>238</v>
      </c>
      <c r="O91" s="9" t="s">
        <v>407</v>
      </c>
      <c r="P91" s="9"/>
      <c r="Q91" s="53" t="s">
        <v>202</v>
      </c>
      <c r="R91" s="53" t="s">
        <v>894</v>
      </c>
      <c r="S91" s="53" t="s">
        <v>895</v>
      </c>
      <c r="T91" s="8"/>
      <c r="U91" s="8"/>
      <c r="V91" s="8"/>
      <c r="W91" s="8"/>
      <c r="X91" s="8"/>
      <c r="Y91" s="8"/>
    </row>
    <row r="92" spans="1:25" x14ac:dyDescent="0.2">
      <c r="A92" s="8"/>
      <c r="B92" s="8"/>
      <c r="C92" s="8"/>
      <c r="D92" s="8"/>
      <c r="E92" s="8"/>
      <c r="F92" s="8"/>
      <c r="G92" s="8"/>
      <c r="H92" s="8"/>
      <c r="I92" s="8"/>
      <c r="J92" s="8"/>
      <c r="K92" s="8"/>
      <c r="L92" s="8"/>
      <c r="M92" s="8"/>
      <c r="N92" s="9" t="s">
        <v>240</v>
      </c>
      <c r="O92" s="9" t="s">
        <v>408</v>
      </c>
      <c r="P92" s="9"/>
      <c r="Q92" s="53" t="s">
        <v>202</v>
      </c>
      <c r="R92" s="53" t="s">
        <v>896</v>
      </c>
      <c r="S92" s="53" t="s">
        <v>430</v>
      </c>
      <c r="T92" s="8"/>
      <c r="U92" s="8"/>
      <c r="V92" s="8"/>
      <c r="W92" s="8"/>
      <c r="X92" s="8"/>
      <c r="Y92" s="8"/>
    </row>
    <row r="93" spans="1:25" x14ac:dyDescent="0.2">
      <c r="A93" s="8"/>
      <c r="B93" s="8"/>
      <c r="C93" s="8"/>
      <c r="D93" s="8"/>
      <c r="E93" s="8"/>
      <c r="F93" s="8"/>
      <c r="G93" s="8"/>
      <c r="H93" s="8"/>
      <c r="I93" s="8"/>
      <c r="J93" s="8"/>
      <c r="K93" s="8"/>
      <c r="L93" s="8"/>
      <c r="M93" s="8"/>
      <c r="N93" s="9" t="s">
        <v>242</v>
      </c>
      <c r="O93" s="9" t="s">
        <v>410</v>
      </c>
      <c r="P93" s="9"/>
      <c r="Q93" s="53" t="s">
        <v>206</v>
      </c>
      <c r="R93" s="53" t="s">
        <v>897</v>
      </c>
      <c r="S93" s="53" t="s">
        <v>864</v>
      </c>
      <c r="T93" s="8"/>
      <c r="U93" s="8"/>
      <c r="V93" s="8"/>
      <c r="W93" s="8"/>
      <c r="X93" s="8"/>
      <c r="Y93" s="8"/>
    </row>
    <row r="94" spans="1:25" x14ac:dyDescent="0.2">
      <c r="A94" s="8"/>
      <c r="B94" s="8"/>
      <c r="C94" s="8"/>
      <c r="D94" s="8"/>
      <c r="E94" s="8"/>
      <c r="F94" s="8"/>
      <c r="G94" s="8"/>
      <c r="H94" s="8"/>
      <c r="I94" s="8"/>
      <c r="J94" s="8"/>
      <c r="K94" s="8"/>
      <c r="L94" s="8"/>
      <c r="M94" s="8"/>
      <c r="N94" s="9" t="s">
        <v>245</v>
      </c>
      <c r="O94" s="9" t="s">
        <v>416</v>
      </c>
      <c r="P94" s="9"/>
      <c r="Q94" s="53" t="s">
        <v>206</v>
      </c>
      <c r="R94" s="53" t="s">
        <v>898</v>
      </c>
      <c r="S94" s="53" t="s">
        <v>211</v>
      </c>
      <c r="T94" s="8"/>
      <c r="U94" s="8"/>
      <c r="V94" s="8"/>
      <c r="W94" s="8"/>
      <c r="X94" s="8"/>
      <c r="Y94" s="8"/>
    </row>
    <row r="95" spans="1:25" x14ac:dyDescent="0.2">
      <c r="A95" s="8"/>
      <c r="B95" s="8"/>
      <c r="C95" s="8"/>
      <c r="D95" s="8"/>
      <c r="E95" s="8"/>
      <c r="F95" s="8"/>
      <c r="G95" s="8"/>
      <c r="H95" s="8"/>
      <c r="I95" s="8"/>
      <c r="J95" s="8"/>
      <c r="K95" s="8"/>
      <c r="L95" s="8"/>
      <c r="M95" s="8"/>
      <c r="N95" s="9" t="s">
        <v>247</v>
      </c>
      <c r="O95" s="9" t="s">
        <v>420</v>
      </c>
      <c r="P95" s="9"/>
      <c r="Q95" s="53" t="s">
        <v>206</v>
      </c>
      <c r="R95" s="53" t="s">
        <v>899</v>
      </c>
      <c r="S95" s="53" t="s">
        <v>900</v>
      </c>
      <c r="T95" s="8"/>
      <c r="U95" s="8"/>
      <c r="V95" s="8"/>
      <c r="W95" s="8"/>
      <c r="X95" s="8"/>
      <c r="Y95" s="8"/>
    </row>
    <row r="96" spans="1:25" x14ac:dyDescent="0.2">
      <c r="A96" s="8"/>
      <c r="B96" s="8"/>
      <c r="C96" s="8"/>
      <c r="D96" s="8"/>
      <c r="E96" s="8"/>
      <c r="F96" s="8"/>
      <c r="G96" s="8"/>
      <c r="H96" s="8"/>
      <c r="I96" s="8"/>
      <c r="J96" s="8"/>
      <c r="K96" s="8"/>
      <c r="L96" s="8"/>
      <c r="M96" s="8"/>
      <c r="N96" s="9" t="s">
        <v>249</v>
      </c>
      <c r="O96" s="9" t="s">
        <v>422</v>
      </c>
      <c r="P96" s="9"/>
      <c r="Q96" s="53" t="s">
        <v>206</v>
      </c>
      <c r="R96" s="53" t="s">
        <v>901</v>
      </c>
      <c r="S96" s="53" t="s">
        <v>430</v>
      </c>
      <c r="T96" s="8"/>
      <c r="U96" s="8"/>
      <c r="V96" s="8"/>
      <c r="W96" s="8"/>
      <c r="X96" s="8"/>
      <c r="Y96" s="8"/>
    </row>
    <row r="97" spans="1:25" x14ac:dyDescent="0.2">
      <c r="A97" s="8"/>
      <c r="B97" s="8"/>
      <c r="C97" s="8"/>
      <c r="D97" s="8"/>
      <c r="E97" s="8"/>
      <c r="F97" s="8"/>
      <c r="G97" s="8"/>
      <c r="H97" s="8"/>
      <c r="I97" s="8"/>
      <c r="J97" s="8"/>
      <c r="K97" s="8"/>
      <c r="L97" s="8"/>
      <c r="M97" s="8"/>
      <c r="N97" s="9" t="s">
        <v>252</v>
      </c>
      <c r="O97" s="9" t="s">
        <v>424</v>
      </c>
      <c r="P97" s="9"/>
      <c r="Q97" s="53" t="s">
        <v>206</v>
      </c>
      <c r="R97" s="53" t="s">
        <v>1148</v>
      </c>
      <c r="S97" s="53" t="s">
        <v>1149</v>
      </c>
      <c r="T97" s="8"/>
      <c r="U97" s="8"/>
      <c r="V97" s="8"/>
      <c r="W97" s="8"/>
      <c r="X97" s="8"/>
      <c r="Y97" s="8"/>
    </row>
    <row r="98" spans="1:25" x14ac:dyDescent="0.2">
      <c r="A98" s="8"/>
      <c r="B98" s="8"/>
      <c r="C98" s="8"/>
      <c r="D98" s="8"/>
      <c r="E98" s="8"/>
      <c r="F98" s="8"/>
      <c r="G98" s="8"/>
      <c r="H98" s="8"/>
      <c r="I98" s="8"/>
      <c r="J98" s="8"/>
      <c r="K98" s="8"/>
      <c r="L98" s="8"/>
      <c r="M98" s="8"/>
      <c r="N98" s="9" t="s">
        <v>254</v>
      </c>
      <c r="O98" s="9" t="s">
        <v>426</v>
      </c>
      <c r="P98" s="9"/>
      <c r="Q98" s="53" t="s">
        <v>206</v>
      </c>
      <c r="R98" s="53" t="s">
        <v>1150</v>
      </c>
      <c r="S98" s="53" t="s">
        <v>1149</v>
      </c>
      <c r="T98" s="8"/>
      <c r="U98" s="8"/>
      <c r="V98" s="8"/>
      <c r="W98" s="8"/>
      <c r="X98" s="8"/>
      <c r="Y98" s="8"/>
    </row>
    <row r="99" spans="1:25" x14ac:dyDescent="0.2">
      <c r="A99" s="8"/>
      <c r="B99" s="8"/>
      <c r="C99" s="8"/>
      <c r="D99" s="8"/>
      <c r="E99" s="8"/>
      <c r="F99" s="8"/>
      <c r="G99" s="8"/>
      <c r="H99" s="8"/>
      <c r="I99" s="8"/>
      <c r="J99" s="8"/>
      <c r="K99" s="8"/>
      <c r="L99" s="8"/>
      <c r="M99" s="8"/>
      <c r="N99" s="9" t="s">
        <v>255</v>
      </c>
      <c r="O99" s="9" t="s">
        <v>431</v>
      </c>
      <c r="P99" s="9"/>
      <c r="Q99" s="53" t="s">
        <v>206</v>
      </c>
      <c r="R99" s="53" t="s">
        <v>207</v>
      </c>
      <c r="S99" s="53" t="s">
        <v>1121</v>
      </c>
      <c r="T99" s="8"/>
      <c r="U99" s="8"/>
      <c r="V99" s="8"/>
      <c r="W99" s="8"/>
      <c r="X99" s="8"/>
      <c r="Y99" s="8"/>
    </row>
    <row r="100" spans="1:25" x14ac:dyDescent="0.2">
      <c r="A100" s="8"/>
      <c r="B100" s="8"/>
      <c r="C100" s="8"/>
      <c r="D100" s="8"/>
      <c r="E100" s="8"/>
      <c r="F100" s="8"/>
      <c r="G100" s="8"/>
      <c r="H100" s="8"/>
      <c r="I100" s="8"/>
      <c r="J100" s="8"/>
      <c r="K100" s="8"/>
      <c r="L100" s="8"/>
      <c r="M100" s="8"/>
      <c r="N100" s="9" t="s">
        <v>1266</v>
      </c>
      <c r="O100" s="9" t="s">
        <v>1267</v>
      </c>
      <c r="P100" s="9"/>
      <c r="Q100" s="53" t="s">
        <v>213</v>
      </c>
      <c r="R100" s="53" t="s">
        <v>902</v>
      </c>
      <c r="S100" s="53" t="s">
        <v>903</v>
      </c>
      <c r="T100" s="8"/>
      <c r="U100" s="8"/>
      <c r="V100" s="8"/>
      <c r="W100" s="8"/>
      <c r="X100" s="8"/>
      <c r="Y100" s="8"/>
    </row>
    <row r="101" spans="1:25" x14ac:dyDescent="0.2">
      <c r="A101" s="8"/>
      <c r="B101" s="8"/>
      <c r="C101" s="8"/>
      <c r="D101" s="8"/>
      <c r="E101" s="8"/>
      <c r="F101" s="8"/>
      <c r="G101" s="8"/>
      <c r="H101" s="8"/>
      <c r="I101" s="8"/>
      <c r="J101" s="8"/>
      <c r="K101" s="8"/>
      <c r="L101" s="8"/>
      <c r="M101" s="8"/>
      <c r="N101" s="9" t="s">
        <v>256</v>
      </c>
      <c r="O101" s="9" t="s">
        <v>433</v>
      </c>
      <c r="P101" s="9"/>
      <c r="Q101" s="53" t="s">
        <v>213</v>
      </c>
      <c r="R101" s="53" t="s">
        <v>904</v>
      </c>
      <c r="S101" s="53" t="s">
        <v>905</v>
      </c>
      <c r="T101" s="8"/>
      <c r="U101" s="8"/>
      <c r="V101" s="8"/>
      <c r="W101" s="8"/>
      <c r="X101" s="8"/>
      <c r="Y101" s="8"/>
    </row>
    <row r="102" spans="1:25" x14ac:dyDescent="0.2">
      <c r="A102" s="8"/>
      <c r="B102" s="8"/>
      <c r="C102" s="8"/>
      <c r="D102" s="8"/>
      <c r="E102" s="8"/>
      <c r="F102" s="8"/>
      <c r="G102" s="8"/>
      <c r="H102" s="8"/>
      <c r="I102" s="8"/>
      <c r="J102" s="8"/>
      <c r="K102" s="8"/>
      <c r="L102" s="8"/>
      <c r="M102" s="8"/>
      <c r="N102" s="9" t="s">
        <v>260</v>
      </c>
      <c r="O102" s="9" t="s">
        <v>436</v>
      </c>
      <c r="P102" s="9"/>
      <c r="Q102" s="53" t="s">
        <v>216</v>
      </c>
      <c r="R102" s="53" t="s">
        <v>906</v>
      </c>
      <c r="S102" s="53" t="s">
        <v>907</v>
      </c>
      <c r="T102" s="8"/>
      <c r="U102" s="8"/>
      <c r="V102" s="8"/>
      <c r="W102" s="8"/>
      <c r="X102" s="8"/>
      <c r="Y102" s="8"/>
    </row>
    <row r="103" spans="1:25" x14ac:dyDescent="0.2">
      <c r="A103" s="8"/>
      <c r="B103" s="8"/>
      <c r="C103" s="8"/>
      <c r="D103" s="8"/>
      <c r="E103" s="8"/>
      <c r="F103" s="8"/>
      <c r="G103" s="8"/>
      <c r="H103" s="8"/>
      <c r="I103" s="8"/>
      <c r="J103" s="8"/>
      <c r="K103" s="8"/>
      <c r="L103" s="8"/>
      <c r="M103" s="8"/>
      <c r="N103" s="9" t="s">
        <v>264</v>
      </c>
      <c r="O103" s="9" t="s">
        <v>443</v>
      </c>
      <c r="P103" s="9"/>
      <c r="Q103" s="53" t="s">
        <v>216</v>
      </c>
      <c r="R103" s="53" t="s">
        <v>219</v>
      </c>
      <c r="S103" s="53" t="s">
        <v>874</v>
      </c>
      <c r="T103" s="8"/>
      <c r="U103" s="8"/>
      <c r="V103" s="8"/>
      <c r="W103" s="8"/>
      <c r="X103" s="8"/>
      <c r="Y103" s="8"/>
    </row>
    <row r="104" spans="1:25" x14ac:dyDescent="0.2">
      <c r="A104" s="8"/>
      <c r="B104" s="8"/>
      <c r="C104" s="8"/>
      <c r="D104" s="8"/>
      <c r="E104" s="8"/>
      <c r="F104" s="8"/>
      <c r="G104" s="8"/>
      <c r="H104" s="8"/>
      <c r="I104" s="8"/>
      <c r="J104" s="8"/>
      <c r="K104" s="8"/>
      <c r="L104" s="8"/>
      <c r="M104" s="8"/>
      <c r="N104" s="9" t="s">
        <v>1268</v>
      </c>
      <c r="O104" s="9" t="s">
        <v>445</v>
      </c>
      <c r="P104" s="9"/>
      <c r="Q104" s="53" t="s">
        <v>216</v>
      </c>
      <c r="R104" s="53" t="s">
        <v>908</v>
      </c>
      <c r="S104" s="53" t="s">
        <v>864</v>
      </c>
      <c r="T104" s="8"/>
      <c r="U104" s="8"/>
      <c r="V104" s="8"/>
      <c r="W104" s="8"/>
      <c r="X104" s="8"/>
      <c r="Y104" s="8"/>
    </row>
    <row r="105" spans="1:25" x14ac:dyDescent="0.2">
      <c r="A105" s="8"/>
      <c r="B105" s="8"/>
      <c r="C105" s="8"/>
      <c r="D105" s="8"/>
      <c r="E105" s="8"/>
      <c r="F105" s="8"/>
      <c r="G105" s="8"/>
      <c r="H105" s="8"/>
      <c r="I105" s="8"/>
      <c r="J105" s="8"/>
      <c r="K105" s="8"/>
      <c r="L105" s="8"/>
      <c r="M105" s="8"/>
      <c r="N105" s="9" t="s">
        <v>267</v>
      </c>
      <c r="O105" s="9" t="s">
        <v>447</v>
      </c>
      <c r="P105" s="9"/>
      <c r="Q105" s="53" t="s">
        <v>216</v>
      </c>
      <c r="R105" s="53" t="s">
        <v>909</v>
      </c>
      <c r="S105" s="53" t="s">
        <v>910</v>
      </c>
      <c r="T105" s="8"/>
      <c r="U105" s="8"/>
      <c r="V105" s="8"/>
      <c r="W105" s="8"/>
      <c r="X105" s="8"/>
      <c r="Y105" s="8"/>
    </row>
    <row r="106" spans="1:25" x14ac:dyDescent="0.2">
      <c r="A106" s="8"/>
      <c r="B106" s="8"/>
      <c r="C106" s="8"/>
      <c r="D106" s="8"/>
      <c r="E106" s="8"/>
      <c r="F106" s="8"/>
      <c r="G106" s="8"/>
      <c r="H106" s="8"/>
      <c r="I106" s="8"/>
      <c r="J106" s="8"/>
      <c r="K106" s="8"/>
      <c r="L106" s="8"/>
      <c r="M106" s="8"/>
      <c r="N106" s="9" t="s">
        <v>269</v>
      </c>
      <c r="O106" s="9" t="s">
        <v>448</v>
      </c>
      <c r="P106" s="9"/>
      <c r="Q106" s="53" t="s">
        <v>216</v>
      </c>
      <c r="R106" s="53" t="s">
        <v>911</v>
      </c>
      <c r="S106" s="53" t="s">
        <v>912</v>
      </c>
      <c r="T106" s="8"/>
      <c r="U106" s="8"/>
      <c r="V106" s="8"/>
      <c r="W106" s="8"/>
      <c r="X106" s="8"/>
      <c r="Y106" s="8"/>
    </row>
    <row r="107" spans="1:25" x14ac:dyDescent="0.2">
      <c r="A107" s="8"/>
      <c r="B107" s="8"/>
      <c r="C107" s="8"/>
      <c r="D107" s="8"/>
      <c r="E107" s="8"/>
      <c r="F107" s="8"/>
      <c r="G107" s="8"/>
      <c r="H107" s="8"/>
      <c r="I107" s="8"/>
      <c r="J107" s="8"/>
      <c r="K107" s="8"/>
      <c r="L107" s="8"/>
      <c r="M107" s="8"/>
      <c r="N107" s="9" t="s">
        <v>286</v>
      </c>
      <c r="O107" s="9" t="s">
        <v>1231</v>
      </c>
      <c r="P107" s="9"/>
      <c r="Q107" s="53" t="s">
        <v>216</v>
      </c>
      <c r="R107" s="53" t="s">
        <v>913</v>
      </c>
      <c r="S107" s="53" t="s">
        <v>914</v>
      </c>
      <c r="T107" s="8"/>
      <c r="U107" s="8"/>
      <c r="V107" s="8"/>
      <c r="W107" s="8"/>
      <c r="X107" s="8"/>
      <c r="Y107" s="8"/>
    </row>
    <row r="108" spans="1:25" x14ac:dyDescent="0.2">
      <c r="A108" s="8"/>
      <c r="B108" s="8"/>
      <c r="C108" s="8"/>
      <c r="D108" s="8"/>
      <c r="E108" s="8"/>
      <c r="F108" s="8"/>
      <c r="G108" s="8"/>
      <c r="H108" s="8"/>
      <c r="I108" s="8"/>
      <c r="J108" s="8"/>
      <c r="K108" s="8"/>
      <c r="L108" s="8"/>
      <c r="M108" s="8"/>
      <c r="N108" s="9" t="s">
        <v>1269</v>
      </c>
      <c r="O108" s="9" t="s">
        <v>1270</v>
      </c>
      <c r="P108" s="9"/>
      <c r="Q108" s="53" t="s">
        <v>216</v>
      </c>
      <c r="R108" s="53" t="s">
        <v>217</v>
      </c>
      <c r="S108" s="53" t="s">
        <v>1121</v>
      </c>
      <c r="T108" s="8"/>
      <c r="U108" s="8"/>
      <c r="V108" s="8"/>
      <c r="W108" s="8"/>
      <c r="X108" s="8"/>
      <c r="Y108" s="8"/>
    </row>
    <row r="109" spans="1:25" x14ac:dyDescent="0.2">
      <c r="A109" s="8"/>
      <c r="B109" s="8"/>
      <c r="C109" s="8"/>
      <c r="D109" s="8"/>
      <c r="E109" s="8"/>
      <c r="F109" s="8"/>
      <c r="G109" s="8"/>
      <c r="H109" s="8"/>
      <c r="I109" s="8"/>
      <c r="J109" s="8"/>
      <c r="K109" s="8"/>
      <c r="L109" s="8"/>
      <c r="M109" s="8"/>
      <c r="N109" s="9" t="s">
        <v>270</v>
      </c>
      <c r="O109" s="9" t="s">
        <v>452</v>
      </c>
      <c r="P109" s="9"/>
      <c r="Q109" s="53" t="s">
        <v>220</v>
      </c>
      <c r="R109" s="53" t="s">
        <v>915</v>
      </c>
      <c r="S109" s="53" t="s">
        <v>430</v>
      </c>
      <c r="T109" s="8"/>
      <c r="U109" s="8"/>
      <c r="V109" s="8"/>
      <c r="W109" s="8"/>
      <c r="X109" s="8"/>
      <c r="Y109" s="8"/>
    </row>
    <row r="110" spans="1:25" x14ac:dyDescent="0.2">
      <c r="A110" s="8"/>
      <c r="B110" s="8"/>
      <c r="C110" s="8"/>
      <c r="D110" s="8"/>
      <c r="E110" s="8"/>
      <c r="F110" s="8"/>
      <c r="G110" s="8"/>
      <c r="H110" s="8"/>
      <c r="I110" s="8"/>
      <c r="J110" s="8"/>
      <c r="K110" s="8"/>
      <c r="L110" s="8"/>
      <c r="M110" s="8"/>
      <c r="N110" s="9" t="s">
        <v>272</v>
      </c>
      <c r="O110" s="9" t="s">
        <v>1191</v>
      </c>
      <c r="P110" s="9"/>
      <c r="Q110" s="53" t="s">
        <v>221</v>
      </c>
      <c r="R110" s="53" t="s">
        <v>222</v>
      </c>
      <c r="S110" s="53" t="s">
        <v>1121</v>
      </c>
      <c r="T110" s="8"/>
      <c r="U110" s="8"/>
      <c r="V110" s="8"/>
      <c r="W110" s="8"/>
      <c r="X110" s="8"/>
      <c r="Y110" s="8"/>
    </row>
    <row r="111" spans="1:25" x14ac:dyDescent="0.2">
      <c r="A111" s="8"/>
      <c r="B111" s="8"/>
      <c r="C111" s="8"/>
      <c r="D111" s="8"/>
      <c r="E111" s="8"/>
      <c r="F111" s="8"/>
      <c r="G111" s="8"/>
      <c r="H111" s="8"/>
      <c r="I111" s="8"/>
      <c r="J111" s="8"/>
      <c r="K111" s="8"/>
      <c r="L111" s="8"/>
      <c r="M111" s="8"/>
      <c r="N111" s="9" t="s">
        <v>277</v>
      </c>
      <c r="O111" s="9" t="s">
        <v>457</v>
      </c>
      <c r="P111" s="9"/>
      <c r="Q111" s="53" t="s">
        <v>223</v>
      </c>
      <c r="R111" s="53" t="s">
        <v>3270</v>
      </c>
      <c r="S111" s="53" t="s">
        <v>1047</v>
      </c>
      <c r="T111" s="8"/>
      <c r="U111" s="8"/>
      <c r="V111" s="8"/>
      <c r="W111" s="8"/>
      <c r="X111" s="8"/>
      <c r="Y111" s="8"/>
    </row>
    <row r="112" spans="1:25" x14ac:dyDescent="0.2">
      <c r="A112" s="8"/>
      <c r="B112" s="8"/>
      <c r="C112" s="8"/>
      <c r="D112" s="8"/>
      <c r="E112" s="8"/>
      <c r="F112" s="8"/>
      <c r="G112" s="8"/>
      <c r="H112" s="8"/>
      <c r="I112" s="8"/>
      <c r="J112" s="8"/>
      <c r="K112" s="8"/>
      <c r="L112" s="8"/>
      <c r="M112" s="8"/>
      <c r="N112" s="9" t="s">
        <v>1271</v>
      </c>
      <c r="O112" s="9" t="s">
        <v>1151</v>
      </c>
      <c r="P112" s="9"/>
      <c r="Q112" s="53" t="s">
        <v>223</v>
      </c>
      <c r="R112" s="53" t="s">
        <v>224</v>
      </c>
      <c r="S112" s="53" t="s">
        <v>1152</v>
      </c>
      <c r="T112" s="8"/>
      <c r="U112" s="8"/>
      <c r="V112" s="8"/>
      <c r="W112" s="8"/>
      <c r="X112" s="8"/>
      <c r="Y112" s="8"/>
    </row>
    <row r="113" spans="1:25" x14ac:dyDescent="0.2">
      <c r="A113" s="8"/>
      <c r="B113" s="8"/>
      <c r="C113" s="8"/>
      <c r="D113" s="8"/>
      <c r="E113" s="8"/>
      <c r="F113" s="8"/>
      <c r="G113" s="8"/>
      <c r="H113" s="8"/>
      <c r="I113" s="8"/>
      <c r="J113" s="8"/>
      <c r="K113" s="8"/>
      <c r="L113" s="8"/>
      <c r="M113" s="8"/>
      <c r="N113" s="9" t="s">
        <v>279</v>
      </c>
      <c r="O113" s="9" t="s">
        <v>460</v>
      </c>
      <c r="P113" s="9"/>
      <c r="Q113" s="53" t="s">
        <v>223</v>
      </c>
      <c r="R113" s="53" t="s">
        <v>3273</v>
      </c>
      <c r="S113" s="53" t="s">
        <v>1121</v>
      </c>
      <c r="T113" s="8"/>
      <c r="U113" s="8"/>
      <c r="V113" s="8"/>
      <c r="W113" s="8"/>
      <c r="X113" s="8"/>
      <c r="Y113" s="8"/>
    </row>
    <row r="114" spans="1:25" x14ac:dyDescent="0.2">
      <c r="A114" s="8"/>
      <c r="B114" s="8"/>
      <c r="C114" s="8"/>
      <c r="D114" s="8"/>
      <c r="E114" s="8"/>
      <c r="F114" s="8"/>
      <c r="G114" s="8"/>
      <c r="H114" s="8"/>
      <c r="I114" s="8"/>
      <c r="J114" s="8"/>
      <c r="K114" s="8"/>
      <c r="L114" s="8"/>
      <c r="M114" s="8"/>
      <c r="N114" s="9" t="s">
        <v>281</v>
      </c>
      <c r="O114" s="9" t="s">
        <v>462</v>
      </c>
      <c r="P114" s="9"/>
      <c r="Q114" s="53" t="s">
        <v>225</v>
      </c>
      <c r="R114" s="53" t="s">
        <v>226</v>
      </c>
      <c r="S114" s="53" t="s">
        <v>916</v>
      </c>
      <c r="T114" s="8"/>
      <c r="U114" s="8"/>
      <c r="V114" s="8"/>
      <c r="W114" s="8"/>
      <c r="X114" s="8"/>
      <c r="Y114" s="8"/>
    </row>
    <row r="115" spans="1:25" x14ac:dyDescent="0.2">
      <c r="A115" s="8"/>
      <c r="B115" s="8"/>
      <c r="C115" s="8"/>
      <c r="D115" s="8"/>
      <c r="E115" s="8"/>
      <c r="F115" s="8"/>
      <c r="G115" s="8"/>
      <c r="H115" s="8"/>
      <c r="I115" s="8"/>
      <c r="J115" s="8"/>
      <c r="K115" s="8"/>
      <c r="L115" s="8"/>
      <c r="M115" s="8"/>
      <c r="N115" s="9" t="s">
        <v>282</v>
      </c>
      <c r="O115" s="9" t="s">
        <v>465</v>
      </c>
      <c r="P115" s="9"/>
      <c r="Q115" s="53" t="s">
        <v>225</v>
      </c>
      <c r="R115" s="53" t="s">
        <v>917</v>
      </c>
      <c r="S115" s="53" t="s">
        <v>918</v>
      </c>
      <c r="T115" s="8"/>
      <c r="U115" s="8"/>
      <c r="V115" s="8"/>
      <c r="W115" s="8"/>
      <c r="X115" s="8"/>
      <c r="Y115" s="8"/>
    </row>
    <row r="116" spans="1:25" x14ac:dyDescent="0.2">
      <c r="A116" s="8"/>
      <c r="B116" s="8"/>
      <c r="C116" s="8"/>
      <c r="D116" s="8"/>
      <c r="E116" s="8"/>
      <c r="F116" s="8"/>
      <c r="G116" s="8"/>
      <c r="H116" s="8"/>
      <c r="I116" s="8"/>
      <c r="J116" s="8"/>
      <c r="K116" s="8"/>
      <c r="L116" s="8"/>
      <c r="M116" s="8"/>
      <c r="N116" s="9" t="s">
        <v>285</v>
      </c>
      <c r="O116" s="9" t="s">
        <v>467</v>
      </c>
      <c r="P116" s="9"/>
      <c r="Q116" s="53" t="s">
        <v>225</v>
      </c>
      <c r="R116" s="53" t="s">
        <v>919</v>
      </c>
      <c r="S116" s="53" t="s">
        <v>920</v>
      </c>
      <c r="T116" s="8"/>
      <c r="U116" s="8"/>
      <c r="V116" s="8"/>
      <c r="W116" s="8"/>
      <c r="X116" s="8"/>
      <c r="Y116" s="8"/>
    </row>
    <row r="117" spans="1:25" x14ac:dyDescent="0.2">
      <c r="A117" s="8"/>
      <c r="B117" s="8"/>
      <c r="C117" s="8"/>
      <c r="D117" s="8"/>
      <c r="E117" s="8"/>
      <c r="F117" s="8"/>
      <c r="G117" s="8"/>
      <c r="H117" s="8"/>
      <c r="I117" s="8"/>
      <c r="J117" s="8"/>
      <c r="K117" s="8"/>
      <c r="L117" s="8"/>
      <c r="M117" s="8"/>
      <c r="N117" s="9" t="s">
        <v>1272</v>
      </c>
      <c r="O117" s="9" t="s">
        <v>468</v>
      </c>
      <c r="P117" s="9"/>
      <c r="Q117" s="53" t="s">
        <v>225</v>
      </c>
      <c r="R117" s="53" t="s">
        <v>227</v>
      </c>
      <c r="S117" s="53" t="s">
        <v>921</v>
      </c>
      <c r="T117" s="8"/>
      <c r="U117" s="8"/>
      <c r="V117" s="8"/>
      <c r="W117" s="8"/>
      <c r="X117" s="8"/>
      <c r="Y117" s="8"/>
    </row>
    <row r="118" spans="1:25" x14ac:dyDescent="0.2">
      <c r="A118" s="8"/>
      <c r="B118" s="8"/>
      <c r="C118" s="8"/>
      <c r="D118" s="8"/>
      <c r="E118" s="8"/>
      <c r="F118" s="8"/>
      <c r="G118" s="8"/>
      <c r="H118" s="8"/>
      <c r="I118" s="8"/>
      <c r="J118" s="8"/>
      <c r="K118" s="8"/>
      <c r="L118" s="8"/>
      <c r="M118" s="8"/>
      <c r="N118" s="9" t="s">
        <v>290</v>
      </c>
      <c r="O118" s="9" t="s">
        <v>469</v>
      </c>
      <c r="P118" s="9"/>
      <c r="Q118" s="53" t="s">
        <v>225</v>
      </c>
      <c r="R118" s="53" t="s">
        <v>228</v>
      </c>
      <c r="S118" s="53" t="s">
        <v>1153</v>
      </c>
      <c r="T118" s="8"/>
      <c r="U118" s="8"/>
      <c r="V118" s="8"/>
      <c r="W118" s="8"/>
      <c r="X118" s="8"/>
      <c r="Y118" s="8"/>
    </row>
    <row r="119" spans="1:25" x14ac:dyDescent="0.2">
      <c r="A119" s="8"/>
      <c r="B119" s="8"/>
      <c r="C119" s="8"/>
      <c r="D119" s="8"/>
      <c r="E119" s="8"/>
      <c r="F119" s="8"/>
      <c r="G119" s="8"/>
      <c r="H119" s="8"/>
      <c r="I119" s="8"/>
      <c r="J119" s="8"/>
      <c r="K119" s="8"/>
      <c r="L119" s="8"/>
      <c r="M119" s="8"/>
      <c r="N119" s="9" t="s">
        <v>1273</v>
      </c>
      <c r="O119" s="9" t="s">
        <v>472</v>
      </c>
      <c r="P119" s="9"/>
      <c r="Q119" s="53" t="s">
        <v>229</v>
      </c>
      <c r="R119" s="53" t="s">
        <v>230</v>
      </c>
      <c r="S119" s="53" t="s">
        <v>874</v>
      </c>
      <c r="T119" s="8"/>
      <c r="U119" s="8"/>
      <c r="V119" s="8"/>
      <c r="W119" s="8"/>
      <c r="X119" s="8"/>
      <c r="Y119" s="8"/>
    </row>
    <row r="120" spans="1:25" x14ac:dyDescent="0.2">
      <c r="A120" s="8"/>
      <c r="B120" s="8"/>
      <c r="C120" s="8"/>
      <c r="D120" s="8"/>
      <c r="E120" s="8"/>
      <c r="F120" s="8"/>
      <c r="G120" s="8"/>
      <c r="H120" s="8"/>
      <c r="I120" s="8"/>
      <c r="J120" s="8"/>
      <c r="K120" s="8"/>
      <c r="L120" s="8"/>
      <c r="M120" s="8"/>
      <c r="N120" s="9" t="s">
        <v>291</v>
      </c>
      <c r="O120" s="9" t="s">
        <v>473</v>
      </c>
      <c r="P120" s="9"/>
      <c r="Q120" s="53" t="s">
        <v>229</v>
      </c>
      <c r="R120" s="53" t="s">
        <v>232</v>
      </c>
      <c r="S120" s="53" t="s">
        <v>922</v>
      </c>
      <c r="T120" s="8"/>
      <c r="U120" s="8"/>
      <c r="V120" s="8"/>
      <c r="W120" s="8"/>
      <c r="X120" s="8"/>
      <c r="Y120" s="8"/>
    </row>
    <row r="121" spans="1:25" x14ac:dyDescent="0.2">
      <c r="A121" s="8"/>
      <c r="B121" s="8"/>
      <c r="C121" s="8"/>
      <c r="D121" s="8"/>
      <c r="E121" s="8"/>
      <c r="F121" s="8"/>
      <c r="G121" s="8"/>
      <c r="H121" s="8"/>
      <c r="I121" s="8"/>
      <c r="J121" s="8"/>
      <c r="K121" s="8"/>
      <c r="L121" s="8"/>
      <c r="M121" s="8"/>
      <c r="N121" s="9" t="s">
        <v>294</v>
      </c>
      <c r="O121" s="9" t="s">
        <v>476</v>
      </c>
      <c r="P121" s="9"/>
      <c r="Q121" s="53" t="s">
        <v>229</v>
      </c>
      <c r="R121" s="53" t="s">
        <v>923</v>
      </c>
      <c r="S121" s="53" t="s">
        <v>430</v>
      </c>
      <c r="T121" s="8"/>
      <c r="U121" s="8"/>
      <c r="V121" s="8"/>
      <c r="W121" s="8"/>
      <c r="X121" s="8"/>
      <c r="Y121" s="8"/>
    </row>
    <row r="122" spans="1:25" x14ac:dyDescent="0.2">
      <c r="A122" s="8"/>
      <c r="B122" s="8"/>
      <c r="C122" s="8"/>
      <c r="D122" s="8"/>
      <c r="E122" s="8"/>
      <c r="F122" s="8"/>
      <c r="G122" s="8"/>
      <c r="H122" s="8"/>
      <c r="I122" s="8"/>
      <c r="J122" s="8"/>
      <c r="K122" s="8"/>
      <c r="L122" s="8"/>
      <c r="M122" s="8"/>
      <c r="N122" s="9" t="s">
        <v>297</v>
      </c>
      <c r="O122" s="9" t="s">
        <v>477</v>
      </c>
      <c r="P122" s="9"/>
      <c r="Q122" s="53" t="s">
        <v>229</v>
      </c>
      <c r="R122" s="53" t="s">
        <v>1154</v>
      </c>
      <c r="S122" s="53" t="s">
        <v>430</v>
      </c>
      <c r="T122" s="8"/>
      <c r="U122" s="8"/>
      <c r="V122" s="8"/>
      <c r="W122" s="8"/>
      <c r="X122" s="8"/>
      <c r="Y122" s="8"/>
    </row>
    <row r="123" spans="1:25" x14ac:dyDescent="0.2">
      <c r="A123" s="8"/>
      <c r="B123" s="8"/>
      <c r="C123" s="8"/>
      <c r="D123" s="8"/>
      <c r="E123" s="8"/>
      <c r="F123" s="8"/>
      <c r="G123" s="8"/>
      <c r="H123" s="8"/>
      <c r="I123" s="8"/>
      <c r="J123" s="8"/>
      <c r="K123" s="8"/>
      <c r="L123" s="8"/>
      <c r="M123" s="8"/>
      <c r="N123" s="9" t="s">
        <v>299</v>
      </c>
      <c r="O123" s="9" t="s">
        <v>480</v>
      </c>
      <c r="P123" s="9"/>
      <c r="Q123" s="53" t="s">
        <v>234</v>
      </c>
      <c r="R123" s="53" t="s">
        <v>237</v>
      </c>
      <c r="S123" s="53" t="s">
        <v>924</v>
      </c>
      <c r="T123" s="8"/>
      <c r="U123" s="8"/>
      <c r="V123" s="8"/>
      <c r="W123" s="8"/>
      <c r="X123" s="8"/>
      <c r="Y123" s="8"/>
    </row>
    <row r="124" spans="1:25" x14ac:dyDescent="0.2">
      <c r="A124" s="8"/>
      <c r="B124" s="8"/>
      <c r="C124" s="8"/>
      <c r="D124" s="8"/>
      <c r="E124" s="8"/>
      <c r="F124" s="8"/>
      <c r="G124" s="8"/>
      <c r="H124" s="8"/>
      <c r="I124" s="8"/>
      <c r="J124" s="8"/>
      <c r="K124" s="8"/>
      <c r="L124" s="8"/>
      <c r="M124" s="8"/>
      <c r="N124" s="9" t="s">
        <v>302</v>
      </c>
      <c r="O124" s="9" t="s">
        <v>481</v>
      </c>
      <c r="P124" s="9"/>
      <c r="Q124" s="53" t="s">
        <v>234</v>
      </c>
      <c r="R124" s="53" t="s">
        <v>235</v>
      </c>
      <c r="S124" s="53" t="s">
        <v>495</v>
      </c>
      <c r="T124" s="8"/>
      <c r="U124" s="8"/>
      <c r="V124" s="8"/>
      <c r="W124" s="8"/>
      <c r="X124" s="8"/>
      <c r="Y124" s="8"/>
    </row>
    <row r="125" spans="1:25" x14ac:dyDescent="0.2">
      <c r="A125" s="8"/>
      <c r="B125" s="8"/>
      <c r="C125" s="8"/>
      <c r="D125" s="8"/>
      <c r="E125" s="8"/>
      <c r="F125" s="8"/>
      <c r="G125" s="8"/>
      <c r="H125" s="8"/>
      <c r="I125" s="8"/>
      <c r="J125" s="8"/>
      <c r="K125" s="8"/>
      <c r="L125" s="8"/>
      <c r="M125" s="8"/>
      <c r="N125" s="9" t="s">
        <v>304</v>
      </c>
      <c r="O125" s="9" t="s">
        <v>482</v>
      </c>
      <c r="P125" s="9"/>
      <c r="Q125" s="53" t="s">
        <v>239</v>
      </c>
      <c r="R125" s="53" t="s">
        <v>241</v>
      </c>
      <c r="S125" s="53" t="s">
        <v>925</v>
      </c>
      <c r="T125" s="8"/>
      <c r="U125" s="8"/>
      <c r="V125" s="8"/>
      <c r="W125" s="8"/>
      <c r="X125" s="8"/>
      <c r="Y125" s="8"/>
    </row>
    <row r="126" spans="1:25" x14ac:dyDescent="0.2">
      <c r="A126" s="8"/>
      <c r="B126" s="8"/>
      <c r="C126" s="8"/>
      <c r="D126" s="8"/>
      <c r="E126" s="8"/>
      <c r="F126" s="8"/>
      <c r="G126" s="8"/>
      <c r="H126" s="8"/>
      <c r="I126" s="8"/>
      <c r="J126" s="8"/>
      <c r="K126" s="8"/>
      <c r="L126" s="8"/>
      <c r="M126" s="8"/>
      <c r="N126" s="9" t="s">
        <v>306</v>
      </c>
      <c r="O126" s="9" t="s">
        <v>483</v>
      </c>
      <c r="P126" s="9"/>
      <c r="Q126" s="53" t="s">
        <v>239</v>
      </c>
      <c r="R126" s="53" t="s">
        <v>3274</v>
      </c>
      <c r="S126" s="53" t="s">
        <v>1128</v>
      </c>
      <c r="T126" s="8"/>
      <c r="U126" s="8"/>
      <c r="V126" s="8"/>
      <c r="W126" s="8"/>
      <c r="X126" s="8"/>
      <c r="Y126" s="8"/>
    </row>
    <row r="127" spans="1:25" x14ac:dyDescent="0.2">
      <c r="A127" s="8"/>
      <c r="B127" s="8"/>
      <c r="C127" s="8"/>
      <c r="D127" s="8"/>
      <c r="E127" s="8"/>
      <c r="F127" s="8"/>
      <c r="G127" s="8"/>
      <c r="H127" s="8"/>
      <c r="I127" s="8"/>
      <c r="J127" s="8"/>
      <c r="K127" s="8"/>
      <c r="L127" s="8"/>
      <c r="M127" s="8"/>
      <c r="N127" s="9" t="s">
        <v>308</v>
      </c>
      <c r="O127" s="9" t="s">
        <v>485</v>
      </c>
      <c r="P127" s="9"/>
      <c r="Q127" s="53" t="s">
        <v>239</v>
      </c>
      <c r="R127" s="53" t="s">
        <v>1155</v>
      </c>
      <c r="S127" s="53" t="s">
        <v>1121</v>
      </c>
      <c r="T127" s="8"/>
      <c r="U127" s="8"/>
      <c r="V127" s="8"/>
      <c r="W127" s="8"/>
      <c r="X127" s="8"/>
      <c r="Y127" s="8"/>
    </row>
    <row r="128" spans="1:25" x14ac:dyDescent="0.2">
      <c r="A128" s="8"/>
      <c r="B128" s="8"/>
      <c r="C128" s="8"/>
      <c r="D128" s="8"/>
      <c r="E128" s="8"/>
      <c r="F128" s="8"/>
      <c r="G128" s="8"/>
      <c r="H128" s="8"/>
      <c r="I128" s="8"/>
      <c r="J128" s="8"/>
      <c r="K128" s="8"/>
      <c r="L128" s="8"/>
      <c r="M128" s="8"/>
      <c r="N128" s="9" t="s">
        <v>310</v>
      </c>
      <c r="O128" s="9" t="s">
        <v>1112</v>
      </c>
      <c r="P128" s="9"/>
      <c r="Q128" s="53" t="s">
        <v>243</v>
      </c>
      <c r="R128" s="53" t="s">
        <v>246</v>
      </c>
      <c r="S128" s="53" t="s">
        <v>926</v>
      </c>
      <c r="T128" s="8"/>
      <c r="U128" s="8"/>
      <c r="V128" s="8"/>
      <c r="W128" s="8"/>
      <c r="X128" s="8"/>
      <c r="Y128" s="8"/>
    </row>
    <row r="129" spans="1:25" x14ac:dyDescent="0.2">
      <c r="A129" s="8"/>
      <c r="B129" s="8"/>
      <c r="C129" s="8"/>
      <c r="D129" s="8"/>
      <c r="E129" s="8"/>
      <c r="F129" s="8"/>
      <c r="G129" s="8"/>
      <c r="H129" s="8"/>
      <c r="I129" s="8"/>
      <c r="J129" s="8"/>
      <c r="K129" s="8"/>
      <c r="L129" s="8"/>
      <c r="M129" s="8"/>
      <c r="N129" s="9" t="s">
        <v>312</v>
      </c>
      <c r="O129" s="9" t="s">
        <v>488</v>
      </c>
      <c r="P129" s="9"/>
      <c r="Q129" s="53" t="s">
        <v>243</v>
      </c>
      <c r="R129" s="53" t="s">
        <v>244</v>
      </c>
      <c r="S129" s="53" t="s">
        <v>1121</v>
      </c>
      <c r="T129" s="8"/>
      <c r="U129" s="8"/>
      <c r="V129" s="8"/>
      <c r="W129" s="8"/>
      <c r="X129" s="8"/>
      <c r="Y129" s="8"/>
    </row>
    <row r="130" spans="1:25" x14ac:dyDescent="0.2">
      <c r="A130" s="8"/>
      <c r="B130" s="8"/>
      <c r="C130" s="8"/>
      <c r="D130" s="8"/>
      <c r="E130" s="8"/>
      <c r="F130" s="8"/>
      <c r="G130" s="8"/>
      <c r="H130" s="8"/>
      <c r="I130" s="8"/>
      <c r="J130" s="8"/>
      <c r="K130" s="8"/>
      <c r="L130" s="8"/>
      <c r="M130" s="8"/>
      <c r="N130" s="9" t="s">
        <v>1274</v>
      </c>
      <c r="O130" s="9"/>
      <c r="P130" s="9"/>
      <c r="Q130" s="53" t="s">
        <v>248</v>
      </c>
      <c r="R130" s="53" t="s">
        <v>927</v>
      </c>
      <c r="S130" s="53" t="s">
        <v>928</v>
      </c>
      <c r="T130" s="8"/>
      <c r="U130" s="8"/>
      <c r="V130" s="8"/>
      <c r="W130" s="8"/>
      <c r="X130" s="8"/>
      <c r="Y130" s="8"/>
    </row>
    <row r="131" spans="1:25" x14ac:dyDescent="0.2">
      <c r="A131" s="8"/>
      <c r="B131" s="8"/>
      <c r="C131" s="8"/>
      <c r="D131" s="8"/>
      <c r="E131" s="8"/>
      <c r="F131" s="8"/>
      <c r="G131" s="8"/>
      <c r="H131" s="8"/>
      <c r="I131" s="8"/>
      <c r="J131" s="8"/>
      <c r="K131" s="8"/>
      <c r="L131" s="8"/>
      <c r="M131" s="8"/>
      <c r="N131" s="9" t="s">
        <v>313</v>
      </c>
      <c r="O131" s="9" t="s">
        <v>491</v>
      </c>
      <c r="P131" s="9"/>
      <c r="Q131" s="53" t="s">
        <v>250</v>
      </c>
      <c r="R131" s="53" t="s">
        <v>251</v>
      </c>
      <c r="S131" s="53" t="s">
        <v>430</v>
      </c>
      <c r="T131" s="8"/>
      <c r="U131" s="8"/>
      <c r="V131" s="8"/>
      <c r="W131" s="8"/>
      <c r="X131" s="8"/>
      <c r="Y131" s="8"/>
    </row>
    <row r="132" spans="1:25" x14ac:dyDescent="0.2">
      <c r="A132" s="8"/>
      <c r="B132" s="8"/>
      <c r="C132" s="8"/>
      <c r="D132" s="8"/>
      <c r="E132" s="8"/>
      <c r="F132" s="8"/>
      <c r="G132" s="8"/>
      <c r="H132" s="8"/>
      <c r="I132" s="8"/>
      <c r="J132" s="8"/>
      <c r="K132" s="8"/>
      <c r="L132" s="8"/>
      <c r="M132" s="8"/>
      <c r="N132" s="9" t="s">
        <v>317</v>
      </c>
      <c r="O132" s="9" t="s">
        <v>493</v>
      </c>
      <c r="P132" s="9"/>
      <c r="Q132" s="53" t="s">
        <v>253</v>
      </c>
      <c r="R132" s="53" t="s">
        <v>929</v>
      </c>
      <c r="S132" s="53" t="s">
        <v>930</v>
      </c>
      <c r="T132" s="8"/>
      <c r="U132" s="8"/>
      <c r="V132" s="8"/>
      <c r="W132" s="8"/>
      <c r="X132" s="8"/>
      <c r="Y132" s="8"/>
    </row>
    <row r="133" spans="1:25" x14ac:dyDescent="0.2">
      <c r="A133" s="8"/>
      <c r="B133" s="8"/>
      <c r="C133" s="8"/>
      <c r="D133" s="8"/>
      <c r="E133" s="8"/>
      <c r="F133" s="8"/>
      <c r="G133" s="8"/>
      <c r="H133" s="8"/>
      <c r="I133" s="8"/>
      <c r="J133" s="8"/>
      <c r="K133" s="8"/>
      <c r="L133" s="8"/>
      <c r="M133" s="8"/>
      <c r="N133" s="9" t="s">
        <v>319</v>
      </c>
      <c r="O133" s="9" t="s">
        <v>497</v>
      </c>
      <c r="P133" s="9"/>
      <c r="Q133" s="53" t="s">
        <v>253</v>
      </c>
      <c r="R133" s="53" t="s">
        <v>931</v>
      </c>
      <c r="S133" s="53" t="s">
        <v>932</v>
      </c>
      <c r="T133" s="8"/>
      <c r="U133" s="8"/>
      <c r="V133" s="8"/>
      <c r="W133" s="8"/>
      <c r="X133" s="8"/>
      <c r="Y133" s="8"/>
    </row>
    <row r="134" spans="1:25" x14ac:dyDescent="0.2">
      <c r="A134" s="8"/>
      <c r="B134" s="8"/>
      <c r="C134" s="8"/>
      <c r="D134" s="8"/>
      <c r="E134" s="8"/>
      <c r="F134" s="8"/>
      <c r="G134" s="8"/>
      <c r="H134" s="8"/>
      <c r="I134" s="8"/>
      <c r="J134" s="8"/>
      <c r="K134" s="8"/>
      <c r="L134" s="8"/>
      <c r="M134" s="8"/>
      <c r="N134" s="9" t="s">
        <v>320</v>
      </c>
      <c r="O134" s="9" t="s">
        <v>502</v>
      </c>
      <c r="P134" s="9"/>
      <c r="Q134" s="53" t="s">
        <v>253</v>
      </c>
      <c r="R134" s="53" t="s">
        <v>933</v>
      </c>
      <c r="S134" s="53" t="s">
        <v>430</v>
      </c>
      <c r="T134" s="8"/>
      <c r="U134" s="8"/>
      <c r="V134" s="8"/>
      <c r="W134" s="8"/>
      <c r="X134" s="8"/>
      <c r="Y134" s="8"/>
    </row>
    <row r="135" spans="1:25" x14ac:dyDescent="0.2">
      <c r="A135" s="8"/>
      <c r="B135" s="8"/>
      <c r="C135" s="8"/>
      <c r="D135" s="8"/>
      <c r="E135" s="8"/>
      <c r="F135" s="8"/>
      <c r="G135" s="8"/>
      <c r="H135" s="8"/>
      <c r="I135" s="8"/>
      <c r="J135" s="8"/>
      <c r="K135" s="8"/>
      <c r="L135" s="8"/>
      <c r="M135" s="8"/>
      <c r="N135" s="9" t="s">
        <v>322</v>
      </c>
      <c r="O135" s="9" t="s">
        <v>506</v>
      </c>
      <c r="P135" s="9"/>
      <c r="Q135" s="53" t="s">
        <v>253</v>
      </c>
      <c r="R135" s="53" t="s">
        <v>1156</v>
      </c>
      <c r="S135" s="53" t="s">
        <v>1157</v>
      </c>
      <c r="T135" s="8"/>
      <c r="U135" s="8"/>
      <c r="V135" s="8"/>
      <c r="W135" s="8"/>
      <c r="X135" s="8"/>
      <c r="Y135" s="8"/>
    </row>
    <row r="136" spans="1:25" x14ac:dyDescent="0.2">
      <c r="A136" s="8"/>
      <c r="B136" s="8"/>
      <c r="C136" s="8"/>
      <c r="D136" s="8"/>
      <c r="E136" s="8"/>
      <c r="F136" s="8"/>
      <c r="G136" s="8"/>
      <c r="H136" s="8"/>
      <c r="I136" s="8"/>
      <c r="J136" s="8"/>
      <c r="K136" s="8"/>
      <c r="L136" s="8"/>
      <c r="M136" s="8"/>
      <c r="N136" s="9" t="s">
        <v>1275</v>
      </c>
      <c r="O136" s="9"/>
      <c r="P136" s="9"/>
      <c r="Q136" s="53" t="s">
        <v>258</v>
      </c>
      <c r="R136" s="53" t="s">
        <v>259</v>
      </c>
      <c r="S136" s="53" t="s">
        <v>430</v>
      </c>
      <c r="T136" s="8"/>
      <c r="U136" s="8"/>
      <c r="V136" s="8"/>
      <c r="W136" s="8"/>
      <c r="X136" s="8"/>
      <c r="Y136" s="8"/>
    </row>
    <row r="137" spans="1:25" x14ac:dyDescent="0.2">
      <c r="A137" s="8"/>
      <c r="B137" s="8"/>
      <c r="C137" s="8"/>
      <c r="D137" s="8"/>
      <c r="E137" s="8"/>
      <c r="F137" s="8"/>
      <c r="G137" s="8"/>
      <c r="H137" s="8"/>
      <c r="I137" s="8"/>
      <c r="J137" s="8"/>
      <c r="K137" s="8"/>
      <c r="L137" s="8"/>
      <c r="M137" s="8"/>
      <c r="N137" s="9" t="s">
        <v>1276</v>
      </c>
      <c r="O137" s="9"/>
      <c r="P137" s="9"/>
      <c r="Q137" s="53" t="s">
        <v>261</v>
      </c>
      <c r="R137" s="53" t="s">
        <v>263</v>
      </c>
      <c r="S137" s="53" t="s">
        <v>430</v>
      </c>
      <c r="T137" s="8"/>
      <c r="U137" s="8"/>
      <c r="V137" s="8"/>
      <c r="W137" s="8"/>
      <c r="X137" s="8"/>
      <c r="Y137" s="8"/>
    </row>
    <row r="138" spans="1:25" x14ac:dyDescent="0.2">
      <c r="A138" s="8"/>
      <c r="B138" s="8"/>
      <c r="C138" s="8"/>
      <c r="D138" s="8"/>
      <c r="E138" s="8"/>
      <c r="F138" s="8"/>
      <c r="G138" s="8"/>
      <c r="H138" s="8"/>
      <c r="I138" s="8"/>
      <c r="J138" s="8"/>
      <c r="K138" s="8"/>
      <c r="L138" s="8"/>
      <c r="M138" s="8"/>
      <c r="N138" s="9" t="s">
        <v>1277</v>
      </c>
      <c r="O138" s="9"/>
      <c r="P138" s="9"/>
      <c r="Q138" s="53" t="s">
        <v>261</v>
      </c>
      <c r="R138" s="53" t="s">
        <v>262</v>
      </c>
      <c r="S138" s="53" t="s">
        <v>1121</v>
      </c>
      <c r="T138" s="8"/>
      <c r="U138" s="8"/>
      <c r="V138" s="8"/>
      <c r="W138" s="8"/>
      <c r="X138" s="8"/>
      <c r="Y138" s="8"/>
    </row>
    <row r="139" spans="1:25" x14ac:dyDescent="0.2">
      <c r="A139" s="8"/>
      <c r="B139" s="8"/>
      <c r="C139" s="8"/>
      <c r="D139" s="8"/>
      <c r="E139" s="8"/>
      <c r="F139" s="8"/>
      <c r="G139" s="8"/>
      <c r="H139" s="8"/>
      <c r="I139" s="8"/>
      <c r="J139" s="8"/>
      <c r="K139" s="8"/>
      <c r="L139" s="8"/>
      <c r="M139" s="8"/>
      <c r="N139" s="9" t="s">
        <v>1278</v>
      </c>
      <c r="O139" s="9"/>
      <c r="P139" s="9"/>
      <c r="Q139" s="53" t="s">
        <v>265</v>
      </c>
      <c r="R139" s="53" t="s">
        <v>268</v>
      </c>
      <c r="S139" s="53" t="s">
        <v>934</v>
      </c>
      <c r="T139" s="8"/>
      <c r="U139" s="8"/>
      <c r="V139" s="8"/>
      <c r="W139" s="8"/>
      <c r="X139" s="8"/>
      <c r="Y139" s="8"/>
    </row>
    <row r="140" spans="1:25" x14ac:dyDescent="0.2">
      <c r="A140" s="8"/>
      <c r="B140" s="8"/>
      <c r="C140" s="8"/>
      <c r="D140" s="8"/>
      <c r="E140" s="8"/>
      <c r="F140" s="8"/>
      <c r="G140" s="8"/>
      <c r="H140" s="8"/>
      <c r="I140" s="8"/>
      <c r="J140" s="8"/>
      <c r="K140" s="8"/>
      <c r="L140" s="8"/>
      <c r="M140" s="8"/>
      <c r="N140" s="9" t="s">
        <v>1279</v>
      </c>
      <c r="O140" s="9"/>
      <c r="P140" s="9"/>
      <c r="Q140" s="53" t="s">
        <v>265</v>
      </c>
      <c r="R140" s="53" t="s">
        <v>935</v>
      </c>
      <c r="S140" s="53" t="s">
        <v>845</v>
      </c>
      <c r="T140" s="8"/>
      <c r="U140" s="8"/>
      <c r="V140" s="8"/>
      <c r="W140" s="8"/>
      <c r="X140" s="8"/>
      <c r="Y140" s="8"/>
    </row>
    <row r="141" spans="1:25" x14ac:dyDescent="0.2">
      <c r="A141" s="8"/>
      <c r="B141" s="8"/>
      <c r="C141" s="8"/>
      <c r="D141" s="8"/>
      <c r="E141" s="8"/>
      <c r="F141" s="8"/>
      <c r="G141" s="8"/>
      <c r="H141" s="8"/>
      <c r="I141" s="8"/>
      <c r="J141" s="8"/>
      <c r="K141" s="8"/>
      <c r="L141" s="8"/>
      <c r="M141" s="8"/>
      <c r="N141" s="9" t="s">
        <v>1280</v>
      </c>
      <c r="O141" s="9" t="s">
        <v>358</v>
      </c>
      <c r="P141" s="9"/>
      <c r="Q141" s="53" t="s">
        <v>265</v>
      </c>
      <c r="R141" s="53" t="s">
        <v>936</v>
      </c>
      <c r="S141" s="53" t="s">
        <v>271</v>
      </c>
      <c r="T141" s="8"/>
      <c r="U141" s="8"/>
      <c r="V141" s="8"/>
      <c r="W141" s="8"/>
      <c r="X141" s="8"/>
      <c r="Y141" s="8"/>
    </row>
    <row r="142" spans="1:25" x14ac:dyDescent="0.2">
      <c r="A142" s="8"/>
      <c r="B142" s="8"/>
      <c r="C142" s="8"/>
      <c r="D142" s="8"/>
      <c r="E142" s="8"/>
      <c r="F142" s="8"/>
      <c r="G142" s="8"/>
      <c r="H142" s="8"/>
      <c r="I142" s="8"/>
      <c r="J142" s="8"/>
      <c r="K142" s="8"/>
      <c r="L142" s="8"/>
      <c r="M142" s="8"/>
      <c r="N142" s="9" t="s">
        <v>122</v>
      </c>
      <c r="O142" s="9" t="s">
        <v>206</v>
      </c>
      <c r="P142" s="9"/>
      <c r="Q142" s="53" t="s">
        <v>265</v>
      </c>
      <c r="R142" s="53" t="s">
        <v>266</v>
      </c>
      <c r="S142" s="53" t="s">
        <v>937</v>
      </c>
      <c r="T142" s="8"/>
      <c r="U142" s="8"/>
      <c r="V142" s="8"/>
      <c r="W142" s="8"/>
      <c r="X142" s="8"/>
      <c r="Y142" s="8"/>
    </row>
    <row r="143" spans="1:25" x14ac:dyDescent="0.2">
      <c r="A143" s="8"/>
      <c r="B143" s="8"/>
      <c r="C143" s="8"/>
      <c r="D143" s="8"/>
      <c r="E143" s="8"/>
      <c r="F143" s="8"/>
      <c r="G143" s="8"/>
      <c r="H143" s="8"/>
      <c r="I143" s="8"/>
      <c r="J143" s="8"/>
      <c r="K143" s="8"/>
      <c r="L143" s="8"/>
      <c r="M143" s="8"/>
      <c r="N143" s="9" t="s">
        <v>1281</v>
      </c>
      <c r="O143" s="9" t="s">
        <v>436</v>
      </c>
      <c r="P143" s="9"/>
      <c r="Q143" s="53" t="s">
        <v>265</v>
      </c>
      <c r="R143" s="53" t="s">
        <v>3275</v>
      </c>
      <c r="S143" s="53" t="s">
        <v>3276</v>
      </c>
      <c r="T143" s="8"/>
      <c r="U143" s="8"/>
      <c r="V143" s="8"/>
      <c r="W143" s="8"/>
      <c r="X143" s="8"/>
      <c r="Y143" s="8"/>
    </row>
    <row r="144" spans="1:25" x14ac:dyDescent="0.2">
      <c r="A144" s="8"/>
      <c r="B144" s="8"/>
      <c r="C144" s="8"/>
      <c r="D144" s="8"/>
      <c r="E144" s="8"/>
      <c r="F144" s="8"/>
      <c r="G144" s="8"/>
      <c r="H144" s="8"/>
      <c r="I144" s="8"/>
      <c r="J144" s="8"/>
      <c r="K144" s="8"/>
      <c r="L144" s="8"/>
      <c r="M144" s="8"/>
      <c r="N144" s="9" t="s">
        <v>1282</v>
      </c>
      <c r="O144" s="9"/>
      <c r="P144" s="9"/>
      <c r="Q144" s="53" t="s">
        <v>265</v>
      </c>
      <c r="R144" s="53" t="s">
        <v>3277</v>
      </c>
      <c r="S144" s="53" t="s">
        <v>415</v>
      </c>
      <c r="T144" s="8"/>
      <c r="U144" s="8"/>
      <c r="V144" s="8"/>
      <c r="W144" s="8"/>
      <c r="X144" s="8"/>
      <c r="Y144" s="8"/>
    </row>
    <row r="145" spans="1:25" x14ac:dyDescent="0.2">
      <c r="A145" s="8"/>
      <c r="B145" s="8"/>
      <c r="C145" s="8"/>
      <c r="D145" s="8"/>
      <c r="E145" s="8"/>
      <c r="F145" s="8"/>
      <c r="G145" s="8"/>
      <c r="H145" s="8"/>
      <c r="I145" s="8"/>
      <c r="J145" s="8"/>
      <c r="K145" s="8"/>
      <c r="L145" s="8"/>
      <c r="M145" s="8"/>
      <c r="N145" s="9" t="s">
        <v>1283</v>
      </c>
      <c r="O145" s="9" t="s">
        <v>436</v>
      </c>
      <c r="P145" s="9"/>
      <c r="Q145" s="53" t="s">
        <v>273</v>
      </c>
      <c r="R145" s="53" t="s">
        <v>274</v>
      </c>
      <c r="S145" s="53" t="s">
        <v>938</v>
      </c>
      <c r="T145" s="8"/>
      <c r="U145" s="8"/>
      <c r="V145" s="8"/>
      <c r="W145" s="8"/>
      <c r="X145" s="8"/>
      <c r="Y145" s="8"/>
    </row>
    <row r="146" spans="1:25" x14ac:dyDescent="0.2">
      <c r="A146" s="8"/>
      <c r="B146" s="8"/>
      <c r="C146" s="8"/>
      <c r="D146" s="8"/>
      <c r="E146" s="8"/>
      <c r="F146" s="8"/>
      <c r="G146" s="8"/>
      <c r="H146" s="8"/>
      <c r="I146" s="8"/>
      <c r="J146" s="8"/>
      <c r="K146" s="8"/>
      <c r="L146" s="8"/>
      <c r="M146" s="8"/>
      <c r="N146" s="9" t="s">
        <v>1284</v>
      </c>
      <c r="O146" s="9" t="s">
        <v>473</v>
      </c>
      <c r="P146" s="9"/>
      <c r="Q146" s="53" t="s">
        <v>273</v>
      </c>
      <c r="R146" s="53" t="s">
        <v>939</v>
      </c>
      <c r="S146" s="53" t="s">
        <v>940</v>
      </c>
      <c r="T146" s="8"/>
      <c r="U146" s="8"/>
      <c r="V146" s="8"/>
      <c r="W146" s="8"/>
      <c r="X146" s="8"/>
      <c r="Y146" s="8"/>
    </row>
    <row r="147" spans="1:25" x14ac:dyDescent="0.2">
      <c r="A147" s="8"/>
      <c r="B147" s="8"/>
      <c r="C147" s="8"/>
      <c r="D147" s="8"/>
      <c r="E147" s="8"/>
      <c r="F147" s="8"/>
      <c r="G147" s="8"/>
      <c r="H147" s="8"/>
      <c r="I147" s="8"/>
      <c r="J147" s="8"/>
      <c r="K147" s="8"/>
      <c r="L147" s="8"/>
      <c r="M147" s="8"/>
      <c r="N147" s="9" t="s">
        <v>1285</v>
      </c>
      <c r="O147" s="9"/>
      <c r="P147" s="9"/>
      <c r="Q147" s="53" t="s">
        <v>276</v>
      </c>
      <c r="R147" s="53" t="s">
        <v>941</v>
      </c>
      <c r="S147" s="53" t="s">
        <v>942</v>
      </c>
      <c r="T147" s="8"/>
      <c r="U147" s="8"/>
      <c r="V147" s="8"/>
      <c r="W147" s="8"/>
      <c r="X147" s="8"/>
      <c r="Y147" s="8"/>
    </row>
    <row r="148" spans="1:25" x14ac:dyDescent="0.2">
      <c r="A148" s="8"/>
      <c r="B148" s="8"/>
      <c r="C148" s="8"/>
      <c r="D148" s="8"/>
      <c r="E148" s="8"/>
      <c r="F148" s="8"/>
      <c r="G148" s="8"/>
      <c r="H148" s="8"/>
      <c r="I148" s="8"/>
      <c r="J148" s="8"/>
      <c r="K148" s="8"/>
      <c r="L148" s="8"/>
      <c r="M148" s="8"/>
      <c r="N148" s="9" t="s">
        <v>275</v>
      </c>
      <c r="O148" s="9" t="s">
        <v>455</v>
      </c>
      <c r="P148" s="9"/>
      <c r="Q148" s="53" t="s">
        <v>276</v>
      </c>
      <c r="R148" s="53" t="s">
        <v>278</v>
      </c>
      <c r="S148" s="53" t="s">
        <v>943</v>
      </c>
      <c r="T148" s="8"/>
      <c r="U148" s="8"/>
      <c r="V148" s="8"/>
      <c r="W148" s="8"/>
      <c r="X148" s="8"/>
      <c r="Y148" s="8"/>
    </row>
    <row r="149" spans="1:25" x14ac:dyDescent="0.2">
      <c r="A149" s="8"/>
      <c r="B149" s="8"/>
      <c r="C149" s="8"/>
      <c r="D149" s="8"/>
      <c r="E149" s="8"/>
      <c r="F149" s="8"/>
      <c r="G149" s="8"/>
      <c r="H149" s="8"/>
      <c r="I149" s="8"/>
      <c r="J149" s="8"/>
      <c r="K149" s="8"/>
      <c r="L149" s="8"/>
      <c r="M149" s="8"/>
      <c r="N149" s="9" t="s">
        <v>314</v>
      </c>
      <c r="O149" s="9" t="s">
        <v>492</v>
      </c>
      <c r="P149" s="9"/>
      <c r="Q149" s="53" t="s">
        <v>276</v>
      </c>
      <c r="R149" s="53" t="s">
        <v>280</v>
      </c>
      <c r="S149" s="53" t="s">
        <v>944</v>
      </c>
      <c r="T149" s="8"/>
      <c r="U149" s="8"/>
      <c r="V149" s="8"/>
      <c r="W149" s="8"/>
      <c r="X149" s="8"/>
      <c r="Y149" s="8"/>
    </row>
    <row r="150" spans="1:25" x14ac:dyDescent="0.2">
      <c r="A150" s="8"/>
      <c r="B150" s="8"/>
      <c r="C150" s="8"/>
      <c r="D150" s="8"/>
      <c r="E150" s="8"/>
      <c r="F150" s="8"/>
      <c r="G150" s="8"/>
      <c r="H150" s="8"/>
      <c r="I150" s="8"/>
      <c r="J150" s="8"/>
      <c r="K150" s="8"/>
      <c r="L150" s="8"/>
      <c r="M150" s="8"/>
      <c r="N150" s="9" t="s">
        <v>1286</v>
      </c>
      <c r="O150" s="9" t="s">
        <v>389</v>
      </c>
      <c r="P150" s="9"/>
      <c r="Q150" s="53" t="s">
        <v>276</v>
      </c>
      <c r="R150" s="53" t="s">
        <v>945</v>
      </c>
      <c r="S150" s="53" t="s">
        <v>832</v>
      </c>
      <c r="T150" s="8"/>
      <c r="U150" s="8"/>
      <c r="V150" s="8"/>
      <c r="W150" s="8"/>
      <c r="X150" s="8"/>
      <c r="Y150" s="8"/>
    </row>
    <row r="151" spans="1:25" x14ac:dyDescent="0.2">
      <c r="A151" s="8"/>
      <c r="B151" s="8"/>
      <c r="C151" s="8"/>
      <c r="D151" s="8"/>
      <c r="E151" s="8"/>
      <c r="F151" s="8"/>
      <c r="G151" s="8"/>
      <c r="H151" s="8"/>
      <c r="I151" s="8"/>
      <c r="J151" s="8"/>
      <c r="K151" s="8"/>
      <c r="L151" s="8"/>
      <c r="M151" s="8"/>
      <c r="N151" s="9" t="s">
        <v>1287</v>
      </c>
      <c r="O151" s="9" t="s">
        <v>390</v>
      </c>
      <c r="P151" s="9"/>
      <c r="Q151" s="53" t="s">
        <v>276</v>
      </c>
      <c r="R151" s="53" t="s">
        <v>1158</v>
      </c>
      <c r="S151" s="53" t="s">
        <v>1159</v>
      </c>
      <c r="T151" s="8"/>
      <c r="U151" s="8"/>
      <c r="V151" s="8"/>
      <c r="W151" s="8"/>
      <c r="X151" s="8"/>
      <c r="Y151" s="8"/>
    </row>
    <row r="152" spans="1:25" x14ac:dyDescent="0.2">
      <c r="A152" s="8"/>
      <c r="B152" s="8"/>
      <c r="C152" s="8"/>
      <c r="D152" s="8"/>
      <c r="E152" s="8"/>
      <c r="F152" s="8"/>
      <c r="G152" s="8"/>
      <c r="H152" s="8"/>
      <c r="I152" s="8"/>
      <c r="J152" s="8"/>
      <c r="K152" s="8"/>
      <c r="L152" s="8"/>
      <c r="M152" s="8"/>
      <c r="N152" s="9" t="s">
        <v>1288</v>
      </c>
      <c r="O152" s="9"/>
      <c r="P152" s="9"/>
      <c r="Q152" s="53" t="s">
        <v>283</v>
      </c>
      <c r="R152" s="53" t="s">
        <v>284</v>
      </c>
      <c r="S152" s="53" t="s">
        <v>946</v>
      </c>
      <c r="T152" s="8"/>
      <c r="U152" s="8"/>
      <c r="V152" s="8"/>
      <c r="W152" s="8"/>
      <c r="X152" s="8"/>
      <c r="Y152" s="8"/>
    </row>
    <row r="153" spans="1:25" x14ac:dyDescent="0.2">
      <c r="A153" s="8"/>
      <c r="B153" s="8"/>
      <c r="C153" s="8"/>
      <c r="D153" s="8"/>
      <c r="E153" s="8"/>
      <c r="F153" s="8"/>
      <c r="G153" s="8"/>
      <c r="H153" s="8"/>
      <c r="I153" s="8"/>
      <c r="J153" s="8"/>
      <c r="K153" s="8"/>
      <c r="L153" s="8"/>
      <c r="M153" s="8"/>
      <c r="N153" s="8" t="s">
        <v>1289</v>
      </c>
      <c r="O153" s="8"/>
      <c r="P153" s="8"/>
      <c r="Q153" s="53" t="s">
        <v>283</v>
      </c>
      <c r="R153" s="53" t="s">
        <v>947</v>
      </c>
      <c r="S153" s="53" t="s">
        <v>948</v>
      </c>
      <c r="T153" s="8"/>
      <c r="U153" s="8"/>
      <c r="V153" s="8"/>
      <c r="W153" s="8"/>
      <c r="X153" s="8"/>
      <c r="Y153" s="8"/>
    </row>
    <row r="154" spans="1:25" x14ac:dyDescent="0.2">
      <c r="A154" s="8"/>
      <c r="B154" s="8"/>
      <c r="C154" s="8"/>
      <c r="D154" s="8"/>
      <c r="E154" s="8"/>
      <c r="F154" s="8"/>
      <c r="G154" s="8"/>
      <c r="H154" s="8"/>
      <c r="I154" s="8"/>
      <c r="J154" s="8"/>
      <c r="K154" s="8"/>
      <c r="L154" s="8"/>
      <c r="M154" s="8"/>
      <c r="N154" s="10" t="s">
        <v>1698</v>
      </c>
      <c r="O154" s="10" t="s">
        <v>1699</v>
      </c>
      <c r="P154" s="8"/>
      <c r="Q154" s="53" t="s">
        <v>283</v>
      </c>
      <c r="R154" s="53" t="s">
        <v>949</v>
      </c>
      <c r="S154" s="53" t="s">
        <v>430</v>
      </c>
      <c r="T154" s="8"/>
      <c r="U154" s="8"/>
      <c r="V154" s="8"/>
      <c r="W154" s="8"/>
      <c r="X154" s="8"/>
      <c r="Y154" s="8"/>
    </row>
    <row r="155" spans="1:25" x14ac:dyDescent="0.2">
      <c r="A155" s="8"/>
      <c r="B155" s="8"/>
      <c r="C155" s="8"/>
      <c r="D155" s="8"/>
      <c r="E155" s="8"/>
      <c r="F155" s="8"/>
      <c r="G155" s="8"/>
      <c r="H155" s="8"/>
      <c r="I155" s="8"/>
      <c r="J155" s="8"/>
      <c r="K155" s="8"/>
      <c r="L155" s="8"/>
      <c r="M155" s="8"/>
      <c r="N155" s="8" t="s">
        <v>1290</v>
      </c>
      <c r="O155" s="8"/>
      <c r="P155" s="8"/>
      <c r="Q155" s="53" t="s">
        <v>287</v>
      </c>
      <c r="R155" s="53" t="s">
        <v>950</v>
      </c>
      <c r="S155" s="53" t="s">
        <v>845</v>
      </c>
      <c r="T155" s="8"/>
      <c r="U155" s="8"/>
      <c r="V155" s="8"/>
      <c r="W155" s="8"/>
      <c r="X155" s="8"/>
      <c r="Y155" s="8"/>
    </row>
    <row r="156" spans="1:25" x14ac:dyDescent="0.2">
      <c r="A156" s="8"/>
      <c r="B156" s="8"/>
      <c r="C156" s="8"/>
      <c r="D156" s="8"/>
      <c r="E156" s="8"/>
      <c r="F156" s="8"/>
      <c r="G156" s="8"/>
      <c r="H156" s="8"/>
      <c r="I156" s="8"/>
      <c r="J156" s="8"/>
      <c r="K156" s="8"/>
      <c r="L156" s="8"/>
      <c r="M156" s="8"/>
      <c r="N156" s="8" t="s">
        <v>1291</v>
      </c>
      <c r="O156" s="8"/>
      <c r="P156" s="8"/>
      <c r="Q156" s="53" t="s">
        <v>287</v>
      </c>
      <c r="R156" s="53" t="s">
        <v>3272</v>
      </c>
      <c r="S156" s="53" t="s">
        <v>1950</v>
      </c>
      <c r="T156" s="8"/>
      <c r="U156" s="8"/>
      <c r="V156" s="8"/>
      <c r="W156" s="8"/>
      <c r="X156" s="8"/>
      <c r="Y156" s="8"/>
    </row>
    <row r="157" spans="1:25" x14ac:dyDescent="0.2">
      <c r="A157" s="8"/>
      <c r="B157" s="8"/>
      <c r="C157" s="8"/>
      <c r="D157" s="8"/>
      <c r="E157" s="8"/>
      <c r="F157" s="8"/>
      <c r="G157" s="8"/>
      <c r="H157" s="8"/>
      <c r="I157" s="8"/>
      <c r="J157" s="8"/>
      <c r="K157" s="8"/>
      <c r="L157" s="8"/>
      <c r="M157" s="8"/>
      <c r="N157" s="8" t="s">
        <v>1292</v>
      </c>
      <c r="O157" s="8" t="s">
        <v>395</v>
      </c>
      <c r="P157" s="8"/>
      <c r="Q157" s="53" t="s">
        <v>287</v>
      </c>
      <c r="R157" s="53" t="s">
        <v>951</v>
      </c>
      <c r="S157" s="53" t="s">
        <v>952</v>
      </c>
      <c r="T157" s="8"/>
      <c r="U157" s="8"/>
      <c r="V157" s="8"/>
      <c r="W157" s="8"/>
      <c r="X157" s="8"/>
      <c r="Y157" s="8"/>
    </row>
    <row r="158" spans="1:25" x14ac:dyDescent="0.2">
      <c r="A158" s="8"/>
      <c r="B158" s="8"/>
      <c r="C158" s="8"/>
      <c r="D158" s="8"/>
      <c r="E158" s="8"/>
      <c r="F158" s="8"/>
      <c r="G158" s="8"/>
      <c r="H158" s="8"/>
      <c r="I158" s="8"/>
      <c r="J158" s="8"/>
      <c r="K158" s="8"/>
      <c r="L158" s="8"/>
      <c r="M158" s="8"/>
      <c r="N158" s="8" t="s">
        <v>1293</v>
      </c>
      <c r="O158" s="8" t="s">
        <v>392</v>
      </c>
      <c r="P158" s="8"/>
      <c r="Q158" s="53" t="s">
        <v>287</v>
      </c>
      <c r="R158" s="53" t="s">
        <v>861</v>
      </c>
      <c r="S158" s="53" t="s">
        <v>862</v>
      </c>
      <c r="T158" s="8"/>
      <c r="U158" s="8"/>
      <c r="V158" s="8"/>
      <c r="W158" s="8"/>
      <c r="X158" s="8"/>
      <c r="Y158" s="8"/>
    </row>
    <row r="159" spans="1:25" x14ac:dyDescent="0.2">
      <c r="A159" s="8"/>
      <c r="B159" s="8"/>
      <c r="C159" s="8"/>
      <c r="D159" s="8"/>
      <c r="E159" s="8"/>
      <c r="F159" s="8"/>
      <c r="G159" s="8"/>
      <c r="H159" s="8"/>
      <c r="I159" s="8"/>
      <c r="J159" s="8"/>
      <c r="K159" s="8"/>
      <c r="L159" s="8"/>
      <c r="M159" s="8"/>
      <c r="N159" s="8" t="s">
        <v>1294</v>
      </c>
      <c r="O159" s="8" t="s">
        <v>1017</v>
      </c>
      <c r="P159" s="8"/>
      <c r="Q159" s="53" t="s">
        <v>287</v>
      </c>
      <c r="R159" s="53" t="s">
        <v>953</v>
      </c>
      <c r="S159" s="53" t="s">
        <v>910</v>
      </c>
      <c r="T159" s="8"/>
      <c r="U159" s="8"/>
      <c r="V159" s="8"/>
      <c r="W159" s="8"/>
      <c r="X159" s="8"/>
      <c r="Y159" s="8"/>
    </row>
    <row r="160" spans="1:25" x14ac:dyDescent="0.2">
      <c r="A160" s="8"/>
      <c r="B160" s="8"/>
      <c r="C160" s="8"/>
      <c r="D160" s="8"/>
      <c r="E160" s="8"/>
      <c r="F160" s="8"/>
      <c r="G160" s="8"/>
      <c r="H160" s="8"/>
      <c r="I160" s="8"/>
      <c r="J160" s="8"/>
      <c r="K160" s="8"/>
      <c r="L160" s="8"/>
      <c r="M160" s="8"/>
      <c r="N160" s="8" t="s">
        <v>1295</v>
      </c>
      <c r="O160" s="8" t="s">
        <v>387</v>
      </c>
      <c r="P160" s="8"/>
      <c r="Q160" s="53" t="s">
        <v>287</v>
      </c>
      <c r="R160" s="53" t="s">
        <v>954</v>
      </c>
      <c r="S160" s="53" t="s">
        <v>865</v>
      </c>
      <c r="T160" s="8"/>
      <c r="U160" s="8"/>
      <c r="V160" s="8"/>
      <c r="W160" s="8"/>
      <c r="X160" s="8"/>
      <c r="Y160" s="8"/>
    </row>
    <row r="161" spans="1:25" x14ac:dyDescent="0.2">
      <c r="A161" s="8"/>
      <c r="B161" s="8"/>
      <c r="C161" s="8"/>
      <c r="D161" s="8"/>
      <c r="E161" s="8"/>
      <c r="F161" s="8"/>
      <c r="G161" s="8"/>
      <c r="H161" s="8"/>
      <c r="I161" s="8"/>
      <c r="J161" s="8"/>
      <c r="K161" s="8"/>
      <c r="L161" s="8"/>
      <c r="M161" s="8"/>
      <c r="N161" s="8" t="s">
        <v>1296</v>
      </c>
      <c r="O161" s="8" t="s">
        <v>1189</v>
      </c>
      <c r="P161" s="8"/>
      <c r="Q161" s="53" t="s">
        <v>288</v>
      </c>
      <c r="R161" s="53" t="s">
        <v>955</v>
      </c>
      <c r="S161" s="53" t="s">
        <v>956</v>
      </c>
      <c r="T161" s="8"/>
      <c r="U161" s="8"/>
      <c r="V161" s="8"/>
      <c r="W161" s="8"/>
      <c r="X161" s="8"/>
      <c r="Y161" s="8"/>
    </row>
    <row r="162" spans="1:25" x14ac:dyDescent="0.2">
      <c r="A162" s="8"/>
      <c r="B162" s="8"/>
      <c r="C162" s="8"/>
      <c r="D162" s="8"/>
      <c r="E162" s="8"/>
      <c r="F162" s="8"/>
      <c r="G162" s="8"/>
      <c r="H162" s="8"/>
      <c r="I162" s="8"/>
      <c r="J162" s="8"/>
      <c r="K162" s="8"/>
      <c r="L162" s="8"/>
      <c r="M162" s="8"/>
      <c r="N162" s="8" t="s">
        <v>1297</v>
      </c>
      <c r="O162" s="8"/>
      <c r="P162" s="8"/>
      <c r="Q162" s="53" t="s">
        <v>288</v>
      </c>
      <c r="R162" s="53" t="s">
        <v>957</v>
      </c>
      <c r="S162" s="53" t="s">
        <v>958</v>
      </c>
      <c r="T162" s="8"/>
      <c r="U162" s="8"/>
      <c r="V162" s="8"/>
      <c r="W162" s="8"/>
      <c r="X162" s="8"/>
      <c r="Y162" s="8"/>
    </row>
    <row r="163" spans="1:25" x14ac:dyDescent="0.2">
      <c r="A163" s="8"/>
      <c r="B163" s="8"/>
      <c r="C163" s="8"/>
      <c r="D163" s="8"/>
      <c r="E163" s="8"/>
      <c r="F163" s="8"/>
      <c r="G163" s="8"/>
      <c r="H163" s="8"/>
      <c r="I163" s="8"/>
      <c r="J163" s="8"/>
      <c r="K163" s="8"/>
      <c r="L163" s="8"/>
      <c r="M163" s="8"/>
      <c r="N163" s="8" t="s">
        <v>1298</v>
      </c>
      <c r="O163" s="8"/>
      <c r="P163" s="8"/>
      <c r="Q163" s="53" t="s">
        <v>288</v>
      </c>
      <c r="R163" s="53" t="s">
        <v>289</v>
      </c>
      <c r="S163" s="53" t="s">
        <v>1121</v>
      </c>
      <c r="T163" s="8"/>
      <c r="U163" s="8"/>
      <c r="V163" s="8"/>
      <c r="W163" s="8"/>
      <c r="X163" s="8"/>
      <c r="Y163" s="8"/>
    </row>
    <row r="164" spans="1:25" x14ac:dyDescent="0.2">
      <c r="A164" s="8"/>
      <c r="B164" s="8"/>
      <c r="C164" s="8"/>
      <c r="D164" s="8"/>
      <c r="E164" s="8"/>
      <c r="F164" s="8"/>
      <c r="G164" s="8"/>
      <c r="H164" s="8"/>
      <c r="I164" s="8"/>
      <c r="J164" s="8"/>
      <c r="K164" s="8"/>
      <c r="L164" s="8"/>
      <c r="M164" s="8"/>
      <c r="N164" s="8" t="s">
        <v>1299</v>
      </c>
      <c r="O164" s="8"/>
      <c r="P164" s="8"/>
      <c r="Q164" s="53" t="s">
        <v>292</v>
      </c>
      <c r="R164" s="53" t="s">
        <v>293</v>
      </c>
      <c r="S164" s="53" t="s">
        <v>430</v>
      </c>
      <c r="T164" s="8"/>
      <c r="U164" s="8"/>
      <c r="V164" s="8"/>
      <c r="W164" s="8"/>
      <c r="X164" s="8"/>
      <c r="Y164" s="8"/>
    </row>
    <row r="165" spans="1:25" x14ac:dyDescent="0.2">
      <c r="A165" s="8"/>
      <c r="B165" s="8"/>
      <c r="C165" s="8"/>
      <c r="D165" s="8"/>
      <c r="E165" s="8"/>
      <c r="F165" s="8"/>
      <c r="G165" s="8"/>
      <c r="H165" s="8"/>
      <c r="I165" s="8"/>
      <c r="J165" s="8"/>
      <c r="K165" s="8"/>
      <c r="L165" s="8"/>
      <c r="M165" s="8"/>
      <c r="N165" s="8" t="s">
        <v>1300</v>
      </c>
      <c r="O165" s="8"/>
      <c r="P165" s="8"/>
      <c r="Q165" s="53" t="s">
        <v>295</v>
      </c>
      <c r="R165" s="53" t="s">
        <v>298</v>
      </c>
      <c r="S165" s="53" t="s">
        <v>959</v>
      </c>
      <c r="T165" s="8"/>
      <c r="U165" s="8"/>
      <c r="V165" s="8"/>
      <c r="W165" s="8"/>
      <c r="X165" s="8"/>
      <c r="Y165" s="8"/>
    </row>
    <row r="166" spans="1:25" x14ac:dyDescent="0.2">
      <c r="A166" s="8"/>
      <c r="B166" s="8"/>
      <c r="C166" s="8"/>
      <c r="D166" s="8"/>
      <c r="E166" s="8"/>
      <c r="F166" s="8"/>
      <c r="G166" s="8"/>
      <c r="H166" s="8"/>
      <c r="I166" s="8"/>
      <c r="J166" s="8"/>
      <c r="K166" s="8"/>
      <c r="L166" s="8"/>
      <c r="M166" s="8"/>
      <c r="N166" s="8" t="s">
        <v>1301</v>
      </c>
      <c r="O166" s="8"/>
      <c r="P166" s="8"/>
      <c r="Q166" s="53" t="s">
        <v>295</v>
      </c>
      <c r="R166" s="53" t="s">
        <v>1160</v>
      </c>
      <c r="S166" s="53" t="s">
        <v>1149</v>
      </c>
      <c r="T166" s="8"/>
      <c r="U166" s="8"/>
      <c r="V166" s="8"/>
      <c r="W166" s="8"/>
      <c r="X166" s="8"/>
      <c r="Y166" s="8"/>
    </row>
    <row r="167" spans="1:25" x14ac:dyDescent="0.2">
      <c r="A167" s="8"/>
      <c r="B167" s="8"/>
      <c r="C167" s="8"/>
      <c r="D167" s="8"/>
      <c r="E167" s="8"/>
      <c r="F167" s="8"/>
      <c r="G167" s="8"/>
      <c r="H167" s="8"/>
      <c r="I167" s="8"/>
      <c r="J167" s="8"/>
      <c r="K167" s="8"/>
      <c r="L167" s="8"/>
      <c r="M167" s="8"/>
      <c r="N167" s="8" t="s">
        <v>1302</v>
      </c>
      <c r="O167" s="8"/>
      <c r="P167" s="8"/>
      <c r="Q167" s="53" t="s">
        <v>295</v>
      </c>
      <c r="R167" s="53" t="s">
        <v>296</v>
      </c>
      <c r="S167" s="53" t="s">
        <v>1121</v>
      </c>
      <c r="T167" s="8"/>
      <c r="U167" s="8"/>
      <c r="V167" s="8"/>
      <c r="W167" s="8"/>
      <c r="X167" s="8"/>
      <c r="Y167" s="8"/>
    </row>
    <row r="168" spans="1:25" x14ac:dyDescent="0.2">
      <c r="A168" s="8"/>
      <c r="B168" s="8"/>
      <c r="C168" s="8"/>
      <c r="D168" s="8"/>
      <c r="E168" s="8"/>
      <c r="F168" s="8"/>
      <c r="G168" s="8"/>
      <c r="H168" s="8"/>
      <c r="I168" s="8"/>
      <c r="J168" s="8"/>
      <c r="K168" s="8"/>
      <c r="L168" s="8"/>
      <c r="M168" s="8"/>
      <c r="N168" s="8" t="s">
        <v>1303</v>
      </c>
      <c r="O168" s="8" t="s">
        <v>1028</v>
      </c>
      <c r="P168" s="8"/>
      <c r="Q168" s="53" t="s">
        <v>300</v>
      </c>
      <c r="R168" s="53" t="s">
        <v>960</v>
      </c>
      <c r="S168" s="53" t="s">
        <v>303</v>
      </c>
      <c r="T168" s="8"/>
      <c r="U168" s="8"/>
      <c r="V168" s="8"/>
      <c r="W168" s="8"/>
      <c r="X168" s="8"/>
      <c r="Y168" s="8"/>
    </row>
    <row r="169" spans="1:25" x14ac:dyDescent="0.2">
      <c r="A169" s="8"/>
      <c r="B169" s="8"/>
      <c r="C169" s="8"/>
      <c r="D169" s="8"/>
      <c r="E169" s="8"/>
      <c r="F169" s="8"/>
      <c r="G169" s="8"/>
      <c r="H169" s="8"/>
      <c r="I169" s="8"/>
      <c r="J169" s="8"/>
      <c r="K169" s="8"/>
      <c r="L169" s="8"/>
      <c r="M169" s="8"/>
      <c r="N169" s="8" t="s">
        <v>1304</v>
      </c>
      <c r="O169" s="8"/>
      <c r="P169" s="8"/>
      <c r="Q169" s="53" t="s">
        <v>300</v>
      </c>
      <c r="R169" s="53" t="s">
        <v>961</v>
      </c>
      <c r="S169" s="53" t="s">
        <v>430</v>
      </c>
      <c r="T169" s="8"/>
      <c r="U169" s="8"/>
      <c r="V169" s="8"/>
      <c r="W169" s="8"/>
      <c r="X169" s="8"/>
      <c r="Y169" s="8"/>
    </row>
    <row r="170" spans="1:25" x14ac:dyDescent="0.2">
      <c r="A170" s="8"/>
      <c r="B170" s="8"/>
      <c r="C170" s="8"/>
      <c r="D170" s="8"/>
      <c r="E170" s="8"/>
      <c r="F170" s="8"/>
      <c r="G170" s="8"/>
      <c r="H170" s="8"/>
      <c r="I170" s="8"/>
      <c r="J170" s="8"/>
      <c r="K170" s="8"/>
      <c r="L170" s="8"/>
      <c r="M170" s="8"/>
      <c r="N170" s="8" t="s">
        <v>1305</v>
      </c>
      <c r="O170" s="8"/>
      <c r="P170" s="8"/>
      <c r="Q170" s="53" t="s">
        <v>300</v>
      </c>
      <c r="R170" s="53" t="s">
        <v>301</v>
      </c>
      <c r="S170" s="53" t="s">
        <v>1121</v>
      </c>
      <c r="T170" s="8"/>
      <c r="U170" s="8"/>
      <c r="V170" s="8"/>
      <c r="W170" s="8"/>
      <c r="X170" s="8"/>
      <c r="Y170" s="8"/>
    </row>
    <row r="171" spans="1:25" x14ac:dyDescent="0.2">
      <c r="A171" s="8"/>
      <c r="B171" s="8"/>
      <c r="C171" s="8"/>
      <c r="D171" s="8"/>
      <c r="E171" s="8"/>
      <c r="F171" s="8"/>
      <c r="G171" s="8"/>
      <c r="H171" s="8"/>
      <c r="I171" s="8"/>
      <c r="J171" s="8"/>
      <c r="K171" s="8"/>
      <c r="L171" s="8"/>
      <c r="M171" s="8"/>
      <c r="N171" s="8" t="s">
        <v>1306</v>
      </c>
      <c r="O171" s="8"/>
      <c r="P171" s="8"/>
      <c r="Q171" s="53" t="s">
        <v>305</v>
      </c>
      <c r="R171" s="53" t="s">
        <v>962</v>
      </c>
      <c r="S171" s="53" t="s">
        <v>864</v>
      </c>
      <c r="T171" s="8"/>
      <c r="U171" s="8"/>
      <c r="V171" s="8"/>
      <c r="W171" s="8"/>
      <c r="X171" s="8"/>
      <c r="Y171" s="8"/>
    </row>
    <row r="172" spans="1:25" x14ac:dyDescent="0.2">
      <c r="A172" s="8"/>
      <c r="B172" s="8"/>
      <c r="C172" s="8"/>
      <c r="D172" s="8"/>
      <c r="E172" s="8"/>
      <c r="F172" s="8"/>
      <c r="G172" s="8"/>
      <c r="H172" s="8"/>
      <c r="I172" s="8"/>
      <c r="J172" s="8"/>
      <c r="K172" s="8"/>
      <c r="L172" s="8"/>
      <c r="M172" s="8"/>
      <c r="N172" s="8" t="s">
        <v>1307</v>
      </c>
      <c r="O172" s="8"/>
      <c r="P172" s="8"/>
      <c r="Q172" s="53" t="s">
        <v>305</v>
      </c>
      <c r="R172" s="53" t="s">
        <v>963</v>
      </c>
      <c r="S172" s="53" t="s">
        <v>3278</v>
      </c>
      <c r="T172" s="8"/>
      <c r="U172" s="8"/>
      <c r="V172" s="8"/>
      <c r="W172" s="8"/>
      <c r="X172" s="8"/>
      <c r="Y172" s="8"/>
    </row>
    <row r="173" spans="1:25" x14ac:dyDescent="0.2">
      <c r="A173" s="8"/>
      <c r="B173" s="8"/>
      <c r="C173" s="8"/>
      <c r="D173" s="8"/>
      <c r="E173" s="8"/>
      <c r="F173" s="8"/>
      <c r="G173" s="8"/>
      <c r="H173" s="8"/>
      <c r="I173" s="8"/>
      <c r="J173" s="8"/>
      <c r="K173" s="8"/>
      <c r="L173" s="8"/>
      <c r="M173" s="8"/>
      <c r="N173" s="8" t="s">
        <v>1308</v>
      </c>
      <c r="O173" s="8" t="s">
        <v>394</v>
      </c>
      <c r="P173" s="8"/>
      <c r="Q173" s="53" t="s">
        <v>305</v>
      </c>
      <c r="R173" s="53" t="s">
        <v>964</v>
      </c>
      <c r="S173" s="53" t="s">
        <v>321</v>
      </c>
      <c r="T173" s="8"/>
      <c r="U173" s="8"/>
      <c r="V173" s="8"/>
      <c r="W173" s="8"/>
      <c r="X173" s="8"/>
      <c r="Y173" s="8"/>
    </row>
    <row r="174" spans="1:25" x14ac:dyDescent="0.2">
      <c r="A174" s="8"/>
      <c r="B174" s="8"/>
      <c r="C174" s="8"/>
      <c r="D174" s="8"/>
      <c r="E174" s="8"/>
      <c r="F174" s="8"/>
      <c r="G174" s="8"/>
      <c r="H174" s="8"/>
      <c r="I174" s="8"/>
      <c r="J174" s="8"/>
      <c r="K174" s="8"/>
      <c r="L174" s="8"/>
      <c r="M174" s="8"/>
      <c r="N174" s="8" t="s">
        <v>1309</v>
      </c>
      <c r="O174" s="8"/>
      <c r="P174" s="8"/>
      <c r="Q174" s="53" t="s">
        <v>305</v>
      </c>
      <c r="R174" s="53" t="s">
        <v>318</v>
      </c>
      <c r="S174" s="53" t="s">
        <v>965</v>
      </c>
      <c r="T174" s="8"/>
      <c r="U174" s="8"/>
      <c r="V174" s="8"/>
      <c r="W174" s="8"/>
      <c r="X174" s="8"/>
      <c r="Y174" s="8"/>
    </row>
    <row r="175" spans="1:25" x14ac:dyDescent="0.2">
      <c r="A175" s="8"/>
      <c r="B175" s="8"/>
      <c r="C175" s="8"/>
      <c r="D175" s="8"/>
      <c r="E175" s="8"/>
      <c r="F175" s="8"/>
      <c r="G175" s="8"/>
      <c r="H175" s="8"/>
      <c r="I175" s="8"/>
      <c r="J175" s="8"/>
      <c r="K175" s="8"/>
      <c r="L175" s="8"/>
      <c r="M175" s="8"/>
      <c r="N175" s="8" t="s">
        <v>1310</v>
      </c>
      <c r="O175" s="8" t="s">
        <v>1021</v>
      </c>
      <c r="P175" s="8"/>
      <c r="Q175" s="53" t="s">
        <v>305</v>
      </c>
      <c r="R175" s="53" t="s">
        <v>309</v>
      </c>
      <c r="S175" s="53" t="s">
        <v>966</v>
      </c>
      <c r="T175" s="8"/>
      <c r="U175" s="8"/>
      <c r="V175" s="8"/>
      <c r="W175" s="8"/>
      <c r="X175" s="8"/>
      <c r="Y175" s="8"/>
    </row>
    <row r="176" spans="1:25" x14ac:dyDescent="0.2">
      <c r="A176" s="8"/>
      <c r="B176" s="8"/>
      <c r="C176" s="8"/>
      <c r="D176" s="8"/>
      <c r="E176" s="8"/>
      <c r="F176" s="8"/>
      <c r="G176" s="8"/>
      <c r="H176" s="8"/>
      <c r="I176" s="8"/>
      <c r="J176" s="8"/>
      <c r="K176" s="8"/>
      <c r="L176" s="8"/>
      <c r="M176" s="8"/>
      <c r="N176" s="8" t="s">
        <v>1311</v>
      </c>
      <c r="O176" s="8"/>
      <c r="P176" s="8"/>
      <c r="Q176" s="53" t="s">
        <v>305</v>
      </c>
      <c r="R176" s="53" t="s">
        <v>311</v>
      </c>
      <c r="S176" s="53" t="s">
        <v>967</v>
      </c>
      <c r="T176" s="8"/>
      <c r="U176" s="8"/>
      <c r="V176" s="8"/>
      <c r="W176" s="8"/>
      <c r="X176" s="8"/>
      <c r="Y176" s="8"/>
    </row>
    <row r="177" spans="1:25" x14ac:dyDescent="0.2">
      <c r="A177" s="8"/>
      <c r="B177" s="8"/>
      <c r="C177" s="8"/>
      <c r="D177" s="8"/>
      <c r="E177" s="8"/>
      <c r="F177" s="8"/>
      <c r="G177" s="8"/>
      <c r="H177" s="8"/>
      <c r="I177" s="8"/>
      <c r="J177" s="8"/>
      <c r="K177" s="8"/>
      <c r="L177" s="8"/>
      <c r="M177" s="8"/>
      <c r="N177" s="8" t="s">
        <v>1312</v>
      </c>
      <c r="O177" s="8"/>
      <c r="P177" s="8"/>
      <c r="Q177" s="53" t="s">
        <v>305</v>
      </c>
      <c r="R177" s="53" t="s">
        <v>968</v>
      </c>
      <c r="S177" s="53" t="s">
        <v>969</v>
      </c>
      <c r="T177" s="8"/>
      <c r="U177" s="8"/>
      <c r="V177" s="8"/>
      <c r="W177" s="8"/>
      <c r="X177" s="8"/>
      <c r="Y177" s="8"/>
    </row>
    <row r="178" spans="1:25" x14ac:dyDescent="0.2">
      <c r="A178" s="8"/>
      <c r="B178" s="8"/>
      <c r="C178" s="8"/>
      <c r="D178" s="8"/>
      <c r="E178" s="8"/>
      <c r="F178" s="8"/>
      <c r="G178" s="8"/>
      <c r="H178" s="8"/>
      <c r="I178" s="8"/>
      <c r="J178" s="8"/>
      <c r="K178" s="8"/>
      <c r="L178" s="8"/>
      <c r="M178" s="8"/>
      <c r="N178" s="8" t="s">
        <v>1313</v>
      </c>
      <c r="O178" s="8"/>
      <c r="P178" s="8"/>
      <c r="Q178" s="53" t="s">
        <v>305</v>
      </c>
      <c r="R178" s="53" t="s">
        <v>307</v>
      </c>
      <c r="S178" s="53" t="s">
        <v>1161</v>
      </c>
      <c r="T178" s="8"/>
      <c r="U178" s="8"/>
      <c r="V178" s="8"/>
      <c r="W178" s="8"/>
      <c r="X178" s="8"/>
      <c r="Y178" s="8"/>
    </row>
    <row r="179" spans="1:25" x14ac:dyDescent="0.2">
      <c r="A179" s="8"/>
      <c r="B179" s="8"/>
      <c r="C179" s="8"/>
      <c r="D179" s="8"/>
      <c r="E179" s="8"/>
      <c r="F179" s="8"/>
      <c r="G179" s="8"/>
      <c r="H179" s="8"/>
      <c r="I179" s="8"/>
      <c r="J179" s="8"/>
      <c r="K179" s="8"/>
      <c r="L179" s="8"/>
      <c r="M179" s="8"/>
      <c r="N179" s="8" t="s">
        <v>1314</v>
      </c>
      <c r="O179" s="8"/>
      <c r="P179" s="8"/>
      <c r="Q179" s="53" t="s">
        <v>305</v>
      </c>
      <c r="R179" s="53" t="s">
        <v>1162</v>
      </c>
      <c r="S179" s="53" t="s">
        <v>1163</v>
      </c>
      <c r="T179" s="8"/>
      <c r="U179" s="8"/>
      <c r="V179" s="8"/>
      <c r="W179" s="8"/>
      <c r="X179" s="8"/>
      <c r="Y179" s="8"/>
    </row>
    <row r="180" spans="1:25" x14ac:dyDescent="0.2">
      <c r="A180" s="8"/>
      <c r="B180" s="8"/>
      <c r="C180" s="8"/>
      <c r="D180" s="8"/>
      <c r="E180" s="8"/>
      <c r="F180" s="8"/>
      <c r="G180" s="8"/>
      <c r="H180" s="8"/>
      <c r="I180" s="8"/>
      <c r="J180" s="8"/>
      <c r="K180" s="8"/>
      <c r="L180" s="8"/>
      <c r="M180" s="8"/>
      <c r="N180" s="8" t="s">
        <v>1315</v>
      </c>
      <c r="O180" s="8"/>
      <c r="P180" s="8"/>
      <c r="Q180" s="53" t="s">
        <v>305</v>
      </c>
      <c r="R180" s="53" t="s">
        <v>315</v>
      </c>
      <c r="S180" s="53" t="s">
        <v>316</v>
      </c>
      <c r="T180" s="8"/>
      <c r="U180" s="8"/>
      <c r="V180" s="8"/>
      <c r="W180" s="8"/>
      <c r="X180" s="8"/>
      <c r="Y180" s="8"/>
    </row>
    <row r="181" spans="1:25" x14ac:dyDescent="0.2">
      <c r="A181" s="8"/>
      <c r="B181" s="8"/>
      <c r="C181" s="8"/>
      <c r="D181" s="8"/>
      <c r="E181" s="8"/>
      <c r="F181" s="8"/>
      <c r="G181" s="8"/>
      <c r="H181" s="8"/>
      <c r="I181" s="8"/>
      <c r="J181" s="8"/>
      <c r="K181" s="8"/>
      <c r="L181" s="8"/>
      <c r="M181" s="8"/>
      <c r="N181" s="8" t="s">
        <v>1316</v>
      </c>
      <c r="O181" s="8"/>
      <c r="P181" s="8"/>
      <c r="Q181" s="53" t="s">
        <v>323</v>
      </c>
      <c r="R181" s="53" t="s">
        <v>326</v>
      </c>
      <c r="S181" s="53" t="s">
        <v>970</v>
      </c>
      <c r="T181" s="8"/>
      <c r="U181" s="8"/>
      <c r="V181" s="8"/>
      <c r="W181" s="8"/>
      <c r="X181" s="8"/>
      <c r="Y181" s="8"/>
    </row>
    <row r="182" spans="1:25" x14ac:dyDescent="0.2">
      <c r="A182" s="8"/>
      <c r="B182" s="8"/>
      <c r="C182" s="8"/>
      <c r="D182" s="8"/>
      <c r="E182" s="8"/>
      <c r="F182" s="8"/>
      <c r="G182" s="8"/>
      <c r="H182" s="8"/>
      <c r="I182" s="8"/>
      <c r="J182" s="8"/>
      <c r="K182" s="8"/>
      <c r="L182" s="8"/>
      <c r="M182" s="8"/>
      <c r="N182" s="8" t="s">
        <v>1317</v>
      </c>
      <c r="O182" s="8" t="s">
        <v>1031</v>
      </c>
      <c r="P182" s="8"/>
      <c r="Q182" s="53" t="s">
        <v>323</v>
      </c>
      <c r="R182" s="53" t="s">
        <v>327</v>
      </c>
      <c r="S182" s="53" t="s">
        <v>971</v>
      </c>
      <c r="T182" s="8"/>
      <c r="U182" s="8"/>
      <c r="V182" s="8"/>
      <c r="W182" s="8"/>
      <c r="X182" s="8"/>
      <c r="Y182" s="8"/>
    </row>
    <row r="183" spans="1:25" x14ac:dyDescent="0.2">
      <c r="A183" s="8"/>
      <c r="B183" s="8"/>
      <c r="C183" s="8"/>
      <c r="D183" s="8"/>
      <c r="E183" s="8"/>
      <c r="F183" s="8"/>
      <c r="G183" s="8"/>
      <c r="H183" s="8"/>
      <c r="I183" s="8"/>
      <c r="J183" s="8"/>
      <c r="K183" s="8"/>
      <c r="L183" s="8"/>
      <c r="M183" s="8"/>
      <c r="N183" s="8" t="s">
        <v>1318</v>
      </c>
      <c r="O183" s="8"/>
      <c r="P183" s="8"/>
      <c r="Q183" s="53" t="s">
        <v>323</v>
      </c>
      <c r="R183" s="53" t="s">
        <v>972</v>
      </c>
      <c r="S183" s="53" t="s">
        <v>325</v>
      </c>
      <c r="T183" s="8"/>
      <c r="U183" s="8"/>
      <c r="V183" s="8"/>
      <c r="W183" s="8"/>
      <c r="X183" s="8"/>
      <c r="Y183" s="8"/>
    </row>
    <row r="184" spans="1:25" x14ac:dyDescent="0.2">
      <c r="A184" s="8"/>
      <c r="B184" s="8"/>
      <c r="C184" s="8"/>
      <c r="D184" s="8"/>
      <c r="E184" s="8"/>
      <c r="F184" s="8"/>
      <c r="G184" s="8"/>
      <c r="H184" s="8"/>
      <c r="I184" s="8"/>
      <c r="J184" s="8"/>
      <c r="K184" s="8"/>
      <c r="L184" s="8"/>
      <c r="M184" s="8"/>
      <c r="N184" s="8" t="s">
        <v>1319</v>
      </c>
      <c r="O184" s="8"/>
      <c r="P184" s="8"/>
      <c r="Q184" s="53" t="s">
        <v>323</v>
      </c>
      <c r="R184" s="53" t="s">
        <v>973</v>
      </c>
      <c r="S184" s="53" t="s">
        <v>832</v>
      </c>
      <c r="T184" s="8"/>
      <c r="U184" s="8"/>
      <c r="V184" s="8"/>
      <c r="W184" s="8"/>
      <c r="X184" s="8"/>
      <c r="Y184" s="8"/>
    </row>
    <row r="185" spans="1:25" x14ac:dyDescent="0.2">
      <c r="A185" s="8"/>
      <c r="B185" s="8"/>
      <c r="C185" s="8"/>
      <c r="D185" s="8"/>
      <c r="E185" s="8"/>
      <c r="F185" s="8"/>
      <c r="G185" s="8"/>
      <c r="H185" s="8"/>
      <c r="I185" s="8"/>
      <c r="J185" s="8"/>
      <c r="K185" s="8"/>
      <c r="L185" s="8"/>
      <c r="M185" s="8"/>
      <c r="N185" s="8" t="s">
        <v>1320</v>
      </c>
      <c r="O185" s="8" t="s">
        <v>1321</v>
      </c>
      <c r="P185" s="8"/>
      <c r="Q185" s="53" t="s">
        <v>323</v>
      </c>
      <c r="R185" s="53" t="s">
        <v>974</v>
      </c>
      <c r="S185" s="53" t="s">
        <v>430</v>
      </c>
      <c r="T185" s="8"/>
      <c r="U185" s="8"/>
      <c r="V185" s="8"/>
      <c r="W185" s="8"/>
      <c r="X185" s="8"/>
      <c r="Y185" s="8"/>
    </row>
    <row r="186" spans="1:25" x14ac:dyDescent="0.2">
      <c r="A186" s="8"/>
      <c r="B186" s="8"/>
      <c r="C186" s="8"/>
      <c r="D186" s="8"/>
      <c r="E186" s="8"/>
      <c r="F186" s="8"/>
      <c r="G186" s="8"/>
      <c r="H186" s="8"/>
      <c r="I186" s="8"/>
      <c r="J186" s="8"/>
      <c r="K186" s="8"/>
      <c r="L186" s="8"/>
      <c r="M186" s="8"/>
      <c r="N186" s="8" t="s">
        <v>1322</v>
      </c>
      <c r="O186" s="8"/>
      <c r="P186" s="8"/>
      <c r="Q186" s="53" t="s">
        <v>323</v>
      </c>
      <c r="R186" s="53" t="s">
        <v>975</v>
      </c>
      <c r="S186" s="53" t="s">
        <v>976</v>
      </c>
      <c r="T186" s="8"/>
      <c r="U186" s="8"/>
      <c r="V186" s="8"/>
      <c r="W186" s="8"/>
      <c r="X186" s="8"/>
      <c r="Y186" s="8"/>
    </row>
    <row r="187" spans="1:25" x14ac:dyDescent="0.2">
      <c r="A187" s="8"/>
      <c r="B187" s="8"/>
      <c r="C187" s="8"/>
      <c r="D187" s="8"/>
      <c r="E187" s="8"/>
      <c r="F187" s="8"/>
      <c r="G187" s="8"/>
      <c r="H187" s="8"/>
      <c r="I187" s="8"/>
      <c r="J187" s="8"/>
      <c r="K187" s="8"/>
      <c r="L187" s="8"/>
      <c r="M187" s="8"/>
      <c r="N187" s="8" t="s">
        <v>1323</v>
      </c>
      <c r="O187" s="8"/>
      <c r="P187" s="8"/>
      <c r="Q187" s="53" t="s">
        <v>323</v>
      </c>
      <c r="R187" s="53" t="s">
        <v>977</v>
      </c>
      <c r="S187" s="53" t="s">
        <v>329</v>
      </c>
      <c r="T187" s="8"/>
      <c r="U187" s="8"/>
      <c r="V187" s="8"/>
      <c r="W187" s="8"/>
      <c r="X187" s="8"/>
      <c r="Y187" s="8"/>
    </row>
    <row r="188" spans="1:25" x14ac:dyDescent="0.2">
      <c r="A188" s="8"/>
      <c r="B188" s="8"/>
      <c r="C188" s="8"/>
      <c r="D188" s="8"/>
      <c r="E188" s="8"/>
      <c r="F188" s="8"/>
      <c r="G188" s="8"/>
      <c r="H188" s="8"/>
      <c r="I188" s="8"/>
      <c r="J188" s="8"/>
      <c r="K188" s="8"/>
      <c r="L188" s="8"/>
      <c r="M188" s="8"/>
      <c r="N188" s="8" t="s">
        <v>1324</v>
      </c>
      <c r="O188" s="8" t="s">
        <v>1032</v>
      </c>
      <c r="P188" s="8"/>
      <c r="Q188" s="53" t="s">
        <v>323</v>
      </c>
      <c r="R188" s="53" t="s">
        <v>324</v>
      </c>
      <c r="S188" s="53" t="s">
        <v>978</v>
      </c>
      <c r="T188" s="8"/>
      <c r="U188" s="8"/>
      <c r="V188" s="8"/>
      <c r="W188" s="8"/>
      <c r="X188" s="8"/>
      <c r="Y188" s="8"/>
    </row>
    <row r="189" spans="1:25" x14ac:dyDescent="0.2">
      <c r="A189" s="8"/>
      <c r="B189" s="8"/>
      <c r="C189" s="8"/>
      <c r="D189" s="8"/>
      <c r="E189" s="8"/>
      <c r="F189" s="8"/>
      <c r="G189" s="8"/>
      <c r="H189" s="8"/>
      <c r="I189" s="8"/>
      <c r="J189" s="8"/>
      <c r="K189" s="8"/>
      <c r="L189" s="8"/>
      <c r="M189" s="8"/>
      <c r="N189" s="8" t="s">
        <v>1325</v>
      </c>
      <c r="O189" s="8" t="s">
        <v>1187</v>
      </c>
      <c r="P189" s="8"/>
      <c r="Q189" s="53" t="s">
        <v>323</v>
      </c>
      <c r="R189" s="53" t="s">
        <v>328</v>
      </c>
      <c r="S189" s="53" t="s">
        <v>1164</v>
      </c>
      <c r="T189" s="8"/>
      <c r="U189" s="8"/>
      <c r="V189" s="8"/>
      <c r="W189" s="8"/>
      <c r="X189" s="8"/>
      <c r="Y189" s="8"/>
    </row>
    <row r="190" spans="1:25" x14ac:dyDescent="0.2">
      <c r="A190" s="8"/>
      <c r="B190" s="8"/>
      <c r="C190" s="8"/>
      <c r="D190" s="8"/>
      <c r="E190" s="8"/>
      <c r="F190" s="8"/>
      <c r="G190" s="8"/>
      <c r="H190" s="8"/>
      <c r="I190" s="8"/>
      <c r="J190" s="8"/>
      <c r="K190" s="8"/>
      <c r="L190" s="8"/>
      <c r="M190" s="8"/>
      <c r="N190" s="8" t="s">
        <v>1326</v>
      </c>
      <c r="O190" s="8"/>
      <c r="P190" s="8"/>
      <c r="Q190" s="53" t="s">
        <v>330</v>
      </c>
      <c r="R190" s="53" t="s">
        <v>1165</v>
      </c>
      <c r="S190" s="53" t="s">
        <v>1121</v>
      </c>
      <c r="T190" s="8"/>
      <c r="U190" s="8"/>
      <c r="V190" s="8"/>
      <c r="W190" s="8"/>
      <c r="X190" s="8"/>
      <c r="Y190" s="8"/>
    </row>
    <row r="191" spans="1:25" x14ac:dyDescent="0.2">
      <c r="A191" s="8"/>
      <c r="B191" s="8"/>
      <c r="C191" s="8"/>
      <c r="D191" s="8"/>
      <c r="E191" s="8"/>
      <c r="F191" s="8"/>
      <c r="G191" s="8"/>
      <c r="H191" s="8"/>
      <c r="I191" s="8"/>
      <c r="J191" s="8"/>
      <c r="K191" s="8"/>
      <c r="L191" s="8"/>
      <c r="M191" s="8"/>
      <c r="N191" s="8" t="s">
        <v>1327</v>
      </c>
      <c r="O191" s="8"/>
      <c r="P191" s="8"/>
      <c r="Q191" s="53" t="s">
        <v>331</v>
      </c>
      <c r="R191" s="53" t="s">
        <v>332</v>
      </c>
      <c r="S191" s="53" t="s">
        <v>1121</v>
      </c>
      <c r="T191" s="8"/>
      <c r="U191" s="8"/>
      <c r="V191" s="8"/>
      <c r="W191" s="8"/>
      <c r="X191" s="8"/>
      <c r="Y191" s="8"/>
    </row>
    <row r="192" spans="1:25" x14ac:dyDescent="0.2">
      <c r="A192" s="8"/>
      <c r="B192" s="8"/>
      <c r="C192" s="8"/>
      <c r="D192" s="8"/>
      <c r="E192" s="8"/>
      <c r="F192" s="8"/>
      <c r="G192" s="8"/>
      <c r="H192" s="8"/>
      <c r="I192" s="8"/>
      <c r="J192" s="8"/>
      <c r="K192" s="8"/>
      <c r="L192" s="8"/>
      <c r="M192" s="8"/>
      <c r="N192" s="8" t="s">
        <v>1328</v>
      </c>
      <c r="O192" s="8"/>
      <c r="P192" s="8"/>
      <c r="Q192" s="53" t="s">
        <v>333</v>
      </c>
      <c r="R192" s="53" t="s">
        <v>334</v>
      </c>
      <c r="S192" s="53" t="s">
        <v>430</v>
      </c>
      <c r="T192" s="8"/>
      <c r="U192" s="8"/>
      <c r="V192" s="8"/>
      <c r="W192" s="8"/>
      <c r="X192" s="8"/>
      <c r="Y192" s="8"/>
    </row>
    <row r="193" spans="1:25" x14ac:dyDescent="0.2">
      <c r="A193" s="8"/>
      <c r="B193" s="8"/>
      <c r="C193" s="8"/>
      <c r="D193" s="8"/>
      <c r="E193" s="8"/>
      <c r="F193" s="8"/>
      <c r="G193" s="8"/>
      <c r="H193" s="8"/>
      <c r="I193" s="8"/>
      <c r="J193" s="8"/>
      <c r="K193" s="8"/>
      <c r="L193" s="8"/>
      <c r="M193" s="8"/>
      <c r="N193" s="8" t="s">
        <v>1329</v>
      </c>
      <c r="O193" s="8" t="s">
        <v>397</v>
      </c>
      <c r="P193" s="8"/>
      <c r="Q193" s="53" t="s">
        <v>335</v>
      </c>
      <c r="R193" s="53" t="s">
        <v>3279</v>
      </c>
      <c r="S193" s="53" t="s">
        <v>1950</v>
      </c>
      <c r="T193" s="8"/>
      <c r="U193" s="8"/>
      <c r="V193" s="8"/>
      <c r="W193" s="8"/>
      <c r="X193" s="8"/>
      <c r="Y193" s="8"/>
    </row>
    <row r="194" spans="1:25" x14ac:dyDescent="0.2">
      <c r="A194" s="8"/>
      <c r="B194" s="8"/>
      <c r="C194" s="8"/>
      <c r="D194" s="8"/>
      <c r="E194" s="8"/>
      <c r="F194" s="8"/>
      <c r="G194" s="8"/>
      <c r="H194" s="8"/>
      <c r="I194" s="8"/>
      <c r="J194" s="8"/>
      <c r="K194" s="8"/>
      <c r="L194" s="8"/>
      <c r="M194" s="8"/>
      <c r="N194" s="8" t="s">
        <v>1330</v>
      </c>
      <c r="O194" s="8"/>
      <c r="P194" s="8"/>
      <c r="Q194" s="53" t="s">
        <v>335</v>
      </c>
      <c r="R194" s="53" t="s">
        <v>3280</v>
      </c>
      <c r="S194" s="53" t="s">
        <v>430</v>
      </c>
      <c r="T194" s="8"/>
      <c r="U194" s="8"/>
      <c r="V194" s="8"/>
      <c r="W194" s="8"/>
      <c r="X194" s="8"/>
      <c r="Y194" s="8"/>
    </row>
    <row r="195" spans="1:25" x14ac:dyDescent="0.2">
      <c r="A195" s="8"/>
      <c r="B195" s="8"/>
      <c r="C195" s="8"/>
      <c r="D195" s="8"/>
      <c r="E195" s="8"/>
      <c r="F195" s="8"/>
      <c r="G195" s="8"/>
      <c r="H195" s="8"/>
      <c r="I195" s="8"/>
      <c r="J195" s="8"/>
      <c r="K195" s="8"/>
      <c r="L195" s="8"/>
      <c r="M195" s="8"/>
      <c r="N195" s="8" t="s">
        <v>1331</v>
      </c>
      <c r="O195" s="8" t="s">
        <v>1026</v>
      </c>
      <c r="P195" s="8"/>
      <c r="Q195" s="53" t="s">
        <v>336</v>
      </c>
      <c r="R195" s="53" t="s">
        <v>979</v>
      </c>
      <c r="S195" s="53" t="s">
        <v>980</v>
      </c>
      <c r="T195" s="8"/>
      <c r="U195" s="8"/>
      <c r="V195" s="8"/>
      <c r="W195" s="8"/>
      <c r="X195" s="8"/>
      <c r="Y195" s="8"/>
    </row>
    <row r="196" spans="1:25" x14ac:dyDescent="0.2">
      <c r="A196" s="8"/>
      <c r="B196" s="8"/>
      <c r="C196" s="8"/>
      <c r="D196" s="8"/>
      <c r="E196" s="8"/>
      <c r="F196" s="8"/>
      <c r="G196" s="8"/>
      <c r="H196" s="8"/>
      <c r="I196" s="8"/>
      <c r="J196" s="8"/>
      <c r="K196" s="8"/>
      <c r="L196" s="8"/>
      <c r="M196" s="8"/>
      <c r="N196" s="8" t="s">
        <v>1332</v>
      </c>
      <c r="O196" s="8"/>
      <c r="P196" s="8"/>
      <c r="Q196" s="53" t="s">
        <v>336</v>
      </c>
      <c r="R196" s="53" t="s">
        <v>981</v>
      </c>
      <c r="S196" s="53" t="s">
        <v>982</v>
      </c>
      <c r="T196" s="8"/>
      <c r="U196" s="8"/>
      <c r="V196" s="8"/>
      <c r="W196" s="8"/>
      <c r="X196" s="8"/>
      <c r="Y196" s="8"/>
    </row>
    <row r="197" spans="1:25" x14ac:dyDescent="0.2">
      <c r="A197" s="8"/>
      <c r="B197" s="8"/>
      <c r="C197" s="8"/>
      <c r="D197" s="8"/>
      <c r="E197" s="8"/>
      <c r="F197" s="8"/>
      <c r="G197" s="8"/>
      <c r="H197" s="8"/>
      <c r="I197" s="8"/>
      <c r="J197" s="8"/>
      <c r="K197" s="8"/>
      <c r="L197" s="8"/>
      <c r="M197" s="8"/>
      <c r="N197" s="8" t="s">
        <v>1333</v>
      </c>
      <c r="O197" s="8"/>
      <c r="P197" s="8"/>
      <c r="Q197" s="53" t="s">
        <v>337</v>
      </c>
      <c r="R197" s="53" t="s">
        <v>3281</v>
      </c>
      <c r="S197" s="53" t="s">
        <v>983</v>
      </c>
      <c r="T197" s="8"/>
      <c r="U197" s="8"/>
      <c r="V197" s="8"/>
      <c r="W197" s="8"/>
      <c r="X197" s="8"/>
      <c r="Y197" s="8"/>
    </row>
    <row r="198" spans="1:25" x14ac:dyDescent="0.2">
      <c r="A198" s="8"/>
      <c r="B198" s="8"/>
      <c r="C198" s="8"/>
      <c r="D198" s="8"/>
      <c r="E198" s="8"/>
      <c r="F198" s="8"/>
      <c r="G198" s="8"/>
      <c r="H198" s="8"/>
      <c r="I198" s="8"/>
      <c r="J198" s="8"/>
      <c r="K198" s="8"/>
      <c r="L198" s="8"/>
      <c r="M198" s="8"/>
      <c r="N198" s="8" t="s">
        <v>1334</v>
      </c>
      <c r="O198" s="8"/>
      <c r="P198" s="8"/>
      <c r="Q198" s="53" t="s">
        <v>337</v>
      </c>
      <c r="R198" s="53" t="s">
        <v>984</v>
      </c>
      <c r="S198" s="53" t="s">
        <v>874</v>
      </c>
      <c r="T198" s="8"/>
      <c r="U198" s="8"/>
      <c r="V198" s="8"/>
      <c r="W198" s="8"/>
      <c r="X198" s="8"/>
      <c r="Y198" s="8"/>
    </row>
    <row r="199" spans="1:25" x14ac:dyDescent="0.2">
      <c r="A199" s="8"/>
      <c r="B199" s="8"/>
      <c r="C199" s="8"/>
      <c r="D199" s="8"/>
      <c r="E199" s="8"/>
      <c r="F199" s="8"/>
      <c r="G199" s="8"/>
      <c r="H199" s="8"/>
      <c r="I199" s="8"/>
      <c r="J199" s="8"/>
      <c r="K199" s="8"/>
      <c r="L199" s="8"/>
      <c r="M199" s="8"/>
      <c r="N199" s="8" t="s">
        <v>1335</v>
      </c>
      <c r="O199" s="8"/>
      <c r="P199" s="8"/>
      <c r="Q199" s="53" t="s">
        <v>337</v>
      </c>
      <c r="R199" s="53" t="s">
        <v>339</v>
      </c>
      <c r="S199" s="53" t="s">
        <v>985</v>
      </c>
      <c r="T199" s="8"/>
      <c r="U199" s="8"/>
      <c r="V199" s="8"/>
      <c r="W199" s="8"/>
      <c r="X199" s="8"/>
      <c r="Y199" s="8"/>
    </row>
    <row r="200" spans="1:25" x14ac:dyDescent="0.2">
      <c r="A200" s="8"/>
      <c r="B200" s="8"/>
      <c r="C200" s="8"/>
      <c r="D200" s="8"/>
      <c r="E200" s="8"/>
      <c r="F200" s="8"/>
      <c r="G200" s="8"/>
      <c r="H200" s="8"/>
      <c r="I200" s="8"/>
      <c r="J200" s="8"/>
      <c r="K200" s="8"/>
      <c r="L200" s="8"/>
      <c r="M200" s="8"/>
      <c r="N200" s="8" t="s">
        <v>1336</v>
      </c>
      <c r="O200" s="8" t="s">
        <v>387</v>
      </c>
      <c r="P200" s="8"/>
      <c r="Q200" s="53" t="s">
        <v>337</v>
      </c>
      <c r="R200" s="53" t="s">
        <v>986</v>
      </c>
      <c r="S200" s="53" t="s">
        <v>987</v>
      </c>
      <c r="T200" s="8"/>
      <c r="U200" s="8"/>
      <c r="V200" s="8"/>
      <c r="W200" s="8"/>
      <c r="X200" s="8"/>
      <c r="Y200" s="8"/>
    </row>
    <row r="201" spans="1:25" x14ac:dyDescent="0.2">
      <c r="A201" s="8"/>
      <c r="B201" s="8"/>
      <c r="C201" s="8"/>
      <c r="D201" s="8"/>
      <c r="E201" s="8"/>
      <c r="F201" s="8"/>
      <c r="G201" s="8"/>
      <c r="H201" s="8"/>
      <c r="I201" s="8"/>
      <c r="J201" s="8"/>
      <c r="K201" s="8"/>
      <c r="L201" s="8"/>
      <c r="M201" s="8"/>
      <c r="N201" s="8" t="s">
        <v>1337</v>
      </c>
      <c r="O201" s="8"/>
      <c r="P201" s="8"/>
      <c r="Q201" s="53" t="s">
        <v>337</v>
      </c>
      <c r="R201" s="53" t="s">
        <v>3282</v>
      </c>
      <c r="S201" s="53" t="s">
        <v>839</v>
      </c>
      <c r="T201" s="8"/>
      <c r="U201" s="8"/>
      <c r="V201" s="8"/>
      <c r="W201" s="8"/>
      <c r="X201" s="8"/>
      <c r="Y201" s="8"/>
    </row>
    <row r="202" spans="1:25" x14ac:dyDescent="0.2">
      <c r="A202" s="8"/>
      <c r="B202" s="8"/>
      <c r="C202" s="8"/>
      <c r="D202" s="8"/>
      <c r="E202" s="8"/>
      <c r="F202" s="8"/>
      <c r="G202" s="8"/>
      <c r="H202" s="8"/>
      <c r="I202" s="8"/>
      <c r="J202" s="8"/>
      <c r="K202" s="8"/>
      <c r="L202" s="8"/>
      <c r="M202" s="8"/>
      <c r="N202" s="8" t="s">
        <v>185</v>
      </c>
      <c r="O202" s="8" t="s">
        <v>343</v>
      </c>
      <c r="P202" s="8"/>
      <c r="Q202" s="53" t="s">
        <v>337</v>
      </c>
      <c r="R202" s="53" t="s">
        <v>338</v>
      </c>
      <c r="S202" s="53" t="s">
        <v>1166</v>
      </c>
      <c r="T202" s="8"/>
      <c r="U202" s="8"/>
      <c r="V202" s="8"/>
      <c r="W202" s="8"/>
      <c r="X202" s="8"/>
      <c r="Y202" s="8"/>
    </row>
    <row r="203" spans="1:25" x14ac:dyDescent="0.2">
      <c r="A203" s="8"/>
      <c r="B203" s="8"/>
      <c r="C203" s="8"/>
      <c r="D203" s="8"/>
      <c r="E203" s="8"/>
      <c r="F203" s="8"/>
      <c r="G203" s="8"/>
      <c r="H203" s="8"/>
      <c r="I203" s="8"/>
      <c r="J203" s="8"/>
      <c r="K203" s="8"/>
      <c r="L203" s="8"/>
      <c r="M203" s="8"/>
      <c r="N203" s="8" t="s">
        <v>1338</v>
      </c>
      <c r="O203" s="8" t="s">
        <v>436</v>
      </c>
      <c r="P203" s="8"/>
      <c r="Q203" s="53" t="s">
        <v>340</v>
      </c>
      <c r="R203" s="53" t="s">
        <v>1167</v>
      </c>
      <c r="S203" s="53" t="s">
        <v>1168</v>
      </c>
      <c r="T203" s="8"/>
      <c r="U203" s="8"/>
      <c r="V203" s="8"/>
      <c r="W203" s="8"/>
      <c r="X203" s="8"/>
      <c r="Y203" s="8"/>
    </row>
    <row r="204" spans="1:25" x14ac:dyDescent="0.2">
      <c r="A204" s="8"/>
      <c r="B204" s="8"/>
      <c r="C204" s="8"/>
      <c r="D204" s="8"/>
      <c r="E204" s="8"/>
      <c r="F204" s="8"/>
      <c r="G204" s="8"/>
      <c r="H204" s="8"/>
      <c r="I204" s="8"/>
      <c r="J204" s="8"/>
      <c r="K204" s="8"/>
      <c r="L204" s="8"/>
      <c r="M204" s="8"/>
      <c r="N204" s="8" t="s">
        <v>257</v>
      </c>
      <c r="O204" s="8" t="s">
        <v>436</v>
      </c>
      <c r="P204" s="8"/>
      <c r="Q204" s="53" t="s">
        <v>341</v>
      </c>
      <c r="R204" s="53" t="s">
        <v>988</v>
      </c>
      <c r="S204" s="53" t="s">
        <v>989</v>
      </c>
      <c r="T204" s="8"/>
      <c r="U204" s="8"/>
      <c r="V204" s="8"/>
      <c r="W204" s="8"/>
      <c r="X204" s="8"/>
      <c r="Y204" s="8"/>
    </row>
    <row r="205" spans="1:25" x14ac:dyDescent="0.2">
      <c r="A205" s="8"/>
      <c r="B205" s="8"/>
      <c r="C205" s="8"/>
      <c r="D205" s="8"/>
      <c r="E205" s="8"/>
      <c r="F205" s="8"/>
      <c r="G205" s="8"/>
      <c r="H205" s="8"/>
      <c r="I205" s="8"/>
      <c r="J205" s="8"/>
      <c r="K205" s="8"/>
      <c r="L205" s="8"/>
      <c r="M205" s="8"/>
      <c r="N205" s="8"/>
      <c r="O205" s="8"/>
      <c r="P205" s="8"/>
      <c r="Q205" s="53" t="s">
        <v>341</v>
      </c>
      <c r="R205" s="53" t="s">
        <v>342</v>
      </c>
      <c r="S205" s="53" t="s">
        <v>430</v>
      </c>
      <c r="T205" s="8"/>
      <c r="U205" s="8"/>
      <c r="V205" s="8"/>
      <c r="W205" s="8"/>
      <c r="X205" s="8"/>
      <c r="Y205" s="8"/>
    </row>
    <row r="206" spans="1:25" x14ac:dyDescent="0.2">
      <c r="A206" s="8"/>
      <c r="B206" s="8"/>
      <c r="C206" s="8"/>
      <c r="D206" s="8"/>
      <c r="E206" s="8"/>
      <c r="F206" s="8"/>
      <c r="G206" s="8"/>
      <c r="H206" s="8"/>
      <c r="I206" s="8"/>
      <c r="J206" s="8"/>
      <c r="K206" s="8"/>
      <c r="L206" s="8"/>
      <c r="M206" s="8"/>
      <c r="N206" s="8"/>
      <c r="O206" s="8"/>
      <c r="P206" s="8"/>
      <c r="Q206" s="53" t="s">
        <v>343</v>
      </c>
      <c r="R206" s="53" t="s">
        <v>344</v>
      </c>
      <c r="S206" s="53" t="s">
        <v>978</v>
      </c>
      <c r="T206" s="8"/>
      <c r="U206" s="8"/>
      <c r="V206" s="8"/>
      <c r="W206" s="8"/>
      <c r="X206" s="8"/>
      <c r="Y206" s="8"/>
    </row>
    <row r="207" spans="1:25" x14ac:dyDescent="0.2">
      <c r="A207" s="8"/>
      <c r="B207" s="8"/>
      <c r="C207" s="8"/>
      <c r="D207" s="8"/>
      <c r="E207" s="8"/>
      <c r="F207" s="8"/>
      <c r="G207" s="8"/>
      <c r="H207" s="8"/>
      <c r="I207" s="8"/>
      <c r="J207" s="8"/>
      <c r="K207" s="8"/>
      <c r="L207" s="8"/>
      <c r="M207" s="8"/>
      <c r="N207" s="8"/>
      <c r="O207" s="8"/>
      <c r="P207" s="8"/>
      <c r="Q207" s="53" t="s">
        <v>343</v>
      </c>
      <c r="R207" s="53" t="s">
        <v>345</v>
      </c>
      <c r="S207" s="53" t="s">
        <v>990</v>
      </c>
      <c r="T207" s="8"/>
      <c r="U207" s="8"/>
      <c r="V207" s="8"/>
      <c r="W207" s="8"/>
      <c r="X207" s="8"/>
      <c r="Y207" s="8"/>
    </row>
    <row r="208" spans="1:25" x14ac:dyDescent="0.2">
      <c r="A208" s="8"/>
      <c r="B208" s="8"/>
      <c r="C208" s="8"/>
      <c r="D208" s="8"/>
      <c r="E208" s="8"/>
      <c r="F208" s="8"/>
      <c r="G208" s="8"/>
      <c r="H208" s="8"/>
      <c r="I208" s="8"/>
      <c r="J208" s="8"/>
      <c r="K208" s="8"/>
      <c r="L208" s="8"/>
      <c r="M208" s="8"/>
      <c r="N208" s="8"/>
      <c r="O208" s="8"/>
      <c r="P208" s="8"/>
      <c r="Q208" s="53" t="s">
        <v>343</v>
      </c>
      <c r="R208" s="53" t="s">
        <v>348</v>
      </c>
      <c r="S208" s="53" t="s">
        <v>1170</v>
      </c>
      <c r="T208" s="8"/>
      <c r="U208" s="8"/>
      <c r="V208" s="8"/>
      <c r="W208" s="8"/>
      <c r="X208" s="8"/>
      <c r="Y208" s="8"/>
    </row>
    <row r="209" spans="1:25" x14ac:dyDescent="0.2">
      <c r="A209" s="8"/>
      <c r="B209" s="8"/>
      <c r="C209" s="8"/>
      <c r="D209" s="8"/>
      <c r="E209" s="8"/>
      <c r="F209" s="8"/>
      <c r="G209" s="8"/>
      <c r="H209" s="8"/>
      <c r="I209" s="8"/>
      <c r="J209" s="8"/>
      <c r="K209" s="8"/>
      <c r="L209" s="8"/>
      <c r="M209" s="8"/>
      <c r="N209" s="8"/>
      <c r="O209" s="8"/>
      <c r="P209" s="8"/>
      <c r="Q209" s="53" t="s">
        <v>343</v>
      </c>
      <c r="R209" s="53" t="s">
        <v>346</v>
      </c>
      <c r="S209" s="53" t="s">
        <v>347</v>
      </c>
      <c r="T209" s="8"/>
      <c r="U209" s="8"/>
      <c r="V209" s="8"/>
      <c r="W209" s="8"/>
      <c r="X209" s="8"/>
      <c r="Y209" s="8"/>
    </row>
    <row r="210" spans="1:25" x14ac:dyDescent="0.2">
      <c r="A210" s="8"/>
      <c r="B210" s="8"/>
      <c r="C210" s="8"/>
      <c r="D210" s="8"/>
      <c r="E210" s="8"/>
      <c r="F210" s="8"/>
      <c r="G210" s="8"/>
      <c r="H210" s="8"/>
      <c r="I210" s="8"/>
      <c r="J210" s="8"/>
      <c r="K210" s="8"/>
      <c r="L210" s="8"/>
      <c r="M210" s="8"/>
      <c r="N210" s="8"/>
      <c r="O210" s="8"/>
      <c r="P210" s="8"/>
      <c r="Q210" s="53" t="s">
        <v>343</v>
      </c>
      <c r="R210" s="53" t="s">
        <v>1169</v>
      </c>
      <c r="S210" s="53" t="s">
        <v>1121</v>
      </c>
      <c r="T210" s="8"/>
      <c r="U210" s="8"/>
      <c r="V210" s="8"/>
      <c r="W210" s="8"/>
      <c r="X210" s="8"/>
      <c r="Y210" s="8"/>
    </row>
    <row r="211" spans="1:25" x14ac:dyDescent="0.2">
      <c r="A211" s="8"/>
      <c r="B211" s="8"/>
      <c r="C211" s="8"/>
      <c r="D211" s="8"/>
      <c r="E211" s="8"/>
      <c r="F211" s="8"/>
      <c r="G211" s="8"/>
      <c r="H211" s="8"/>
      <c r="I211" s="8"/>
      <c r="J211" s="8"/>
      <c r="K211" s="8"/>
      <c r="L211" s="8"/>
      <c r="M211" s="8"/>
      <c r="N211" s="8"/>
      <c r="O211" s="8"/>
      <c r="P211" s="8"/>
      <c r="Q211" s="53" t="s">
        <v>349</v>
      </c>
      <c r="R211" s="53" t="s">
        <v>991</v>
      </c>
      <c r="S211" s="53" t="s">
        <v>832</v>
      </c>
      <c r="T211" s="8"/>
      <c r="U211" s="8"/>
      <c r="V211" s="8"/>
      <c r="W211" s="8"/>
      <c r="X211" s="8"/>
      <c r="Y211" s="8"/>
    </row>
    <row r="212" spans="1:25" x14ac:dyDescent="0.2">
      <c r="A212" s="8"/>
      <c r="B212" s="8"/>
      <c r="C212" s="8"/>
      <c r="D212" s="8"/>
      <c r="E212" s="8"/>
      <c r="F212" s="8"/>
      <c r="G212" s="8"/>
      <c r="H212" s="8"/>
      <c r="I212" s="8"/>
      <c r="J212" s="8"/>
      <c r="K212" s="8"/>
      <c r="L212" s="8"/>
      <c r="M212" s="8"/>
      <c r="N212" s="8"/>
      <c r="O212" s="8"/>
      <c r="P212" s="8"/>
      <c r="Q212" s="53" t="s">
        <v>350</v>
      </c>
      <c r="R212" s="53" t="s">
        <v>3272</v>
      </c>
      <c r="S212" s="53" t="s">
        <v>1950</v>
      </c>
      <c r="T212" s="8"/>
      <c r="U212" s="8"/>
      <c r="V212" s="8"/>
      <c r="W212" s="8"/>
      <c r="X212" s="8"/>
      <c r="Y212" s="8"/>
    </row>
    <row r="213" spans="1:25" x14ac:dyDescent="0.2">
      <c r="A213" s="8"/>
      <c r="B213" s="8"/>
      <c r="C213" s="8"/>
      <c r="D213" s="8"/>
      <c r="E213" s="8"/>
      <c r="F213" s="8"/>
      <c r="G213" s="8"/>
      <c r="H213" s="8"/>
      <c r="I213" s="8"/>
      <c r="J213" s="8"/>
      <c r="K213" s="8"/>
      <c r="L213" s="8"/>
      <c r="M213" s="8"/>
      <c r="N213" s="8"/>
      <c r="O213" s="8"/>
      <c r="P213" s="8"/>
      <c r="Q213" s="53" t="s">
        <v>350</v>
      </c>
      <c r="R213" s="53" t="s">
        <v>351</v>
      </c>
      <c r="S213" s="53" t="s">
        <v>992</v>
      </c>
      <c r="T213" s="8"/>
      <c r="U213" s="8"/>
      <c r="V213" s="8"/>
      <c r="W213" s="8"/>
      <c r="X213" s="8"/>
      <c r="Y213" s="8"/>
    </row>
    <row r="214" spans="1:25" x14ac:dyDescent="0.2">
      <c r="A214" s="8"/>
      <c r="B214" s="8"/>
      <c r="C214" s="8"/>
      <c r="D214" s="8"/>
      <c r="E214" s="8"/>
      <c r="F214" s="8"/>
      <c r="G214" s="8"/>
      <c r="H214" s="8"/>
      <c r="I214" s="8"/>
      <c r="J214" s="8"/>
      <c r="K214" s="8"/>
      <c r="L214" s="8"/>
      <c r="M214" s="8"/>
      <c r="N214" s="8"/>
      <c r="O214" s="8"/>
      <c r="P214" s="8"/>
      <c r="Q214" s="53" t="s">
        <v>350</v>
      </c>
      <c r="R214" s="53" t="s">
        <v>993</v>
      </c>
      <c r="S214" s="53" t="s">
        <v>839</v>
      </c>
      <c r="T214" s="8"/>
      <c r="U214" s="8"/>
      <c r="V214" s="8"/>
      <c r="W214" s="8"/>
      <c r="X214" s="8"/>
      <c r="Y214" s="8"/>
    </row>
    <row r="215" spans="1:25" x14ac:dyDescent="0.2">
      <c r="A215" s="8"/>
      <c r="B215" s="8"/>
      <c r="C215" s="8"/>
      <c r="D215" s="8"/>
      <c r="E215" s="8"/>
      <c r="F215" s="8"/>
      <c r="G215" s="8"/>
      <c r="H215" s="8"/>
      <c r="I215" s="8"/>
      <c r="J215" s="8"/>
      <c r="K215" s="8"/>
      <c r="L215" s="8"/>
      <c r="M215" s="8"/>
      <c r="N215" s="8"/>
      <c r="O215" s="8"/>
      <c r="P215" s="8"/>
      <c r="Q215" s="53" t="s">
        <v>352</v>
      </c>
      <c r="R215" s="53" t="s">
        <v>354</v>
      </c>
      <c r="S215" s="53" t="s">
        <v>832</v>
      </c>
      <c r="T215" s="8"/>
      <c r="U215" s="8"/>
      <c r="V215" s="8"/>
      <c r="W215" s="8"/>
      <c r="X215" s="8"/>
      <c r="Y215" s="8"/>
    </row>
    <row r="216" spans="1:25" x14ac:dyDescent="0.2">
      <c r="A216" s="8"/>
      <c r="B216" s="8"/>
      <c r="C216" s="8"/>
      <c r="D216" s="8"/>
      <c r="E216" s="8"/>
      <c r="F216" s="8"/>
      <c r="G216" s="8"/>
      <c r="H216" s="8"/>
      <c r="I216" s="8"/>
      <c r="J216" s="8"/>
      <c r="K216" s="8"/>
      <c r="L216" s="8"/>
      <c r="M216" s="8"/>
      <c r="N216" s="8"/>
      <c r="O216" s="8"/>
      <c r="P216" s="8"/>
      <c r="Q216" s="53" t="s">
        <v>352</v>
      </c>
      <c r="R216" s="53" t="s">
        <v>1171</v>
      </c>
      <c r="S216" s="53" t="s">
        <v>1172</v>
      </c>
      <c r="T216" s="8"/>
      <c r="U216" s="8"/>
      <c r="V216" s="8"/>
      <c r="W216" s="8"/>
      <c r="X216" s="8"/>
      <c r="Y216" s="8"/>
    </row>
    <row r="217" spans="1:25" x14ac:dyDescent="0.2">
      <c r="A217" s="8"/>
      <c r="B217" s="8"/>
      <c r="C217" s="8"/>
      <c r="D217" s="8"/>
      <c r="E217" s="8"/>
      <c r="F217" s="8"/>
      <c r="G217" s="8"/>
      <c r="H217" s="8"/>
      <c r="I217" s="8"/>
      <c r="J217" s="8"/>
      <c r="K217" s="8"/>
      <c r="L217" s="8"/>
      <c r="M217" s="8"/>
      <c r="N217" s="8"/>
      <c r="O217" s="8"/>
      <c r="P217" s="8"/>
      <c r="Q217" s="53" t="s">
        <v>352</v>
      </c>
      <c r="R217" s="53" t="s">
        <v>353</v>
      </c>
      <c r="S217" s="53" t="s">
        <v>1121</v>
      </c>
      <c r="T217" s="8"/>
      <c r="U217" s="8"/>
      <c r="V217" s="8"/>
      <c r="W217" s="8"/>
      <c r="X217" s="8"/>
      <c r="Y217" s="8"/>
    </row>
    <row r="218" spans="1:25" x14ac:dyDescent="0.2">
      <c r="A218" s="8"/>
      <c r="B218" s="8"/>
      <c r="C218" s="8"/>
      <c r="D218" s="8"/>
      <c r="E218" s="8"/>
      <c r="F218" s="8"/>
      <c r="G218" s="8"/>
      <c r="H218" s="8"/>
      <c r="I218" s="8"/>
      <c r="J218" s="8"/>
      <c r="K218" s="8"/>
      <c r="L218" s="8"/>
      <c r="M218" s="8"/>
      <c r="N218" s="8"/>
      <c r="O218" s="8"/>
      <c r="P218" s="8"/>
      <c r="Q218" s="53" t="s">
        <v>355</v>
      </c>
      <c r="R218" s="53" t="s">
        <v>355</v>
      </c>
      <c r="S218" s="53" t="s">
        <v>356</v>
      </c>
      <c r="T218" s="8"/>
      <c r="U218" s="8"/>
      <c r="V218" s="8"/>
      <c r="W218" s="8"/>
      <c r="X218" s="8"/>
      <c r="Y218" s="8"/>
    </row>
    <row r="219" spans="1:25" x14ac:dyDescent="0.2">
      <c r="A219" s="8"/>
      <c r="B219" s="8"/>
      <c r="C219" s="8"/>
      <c r="D219" s="8"/>
      <c r="E219" s="8"/>
      <c r="F219" s="8"/>
      <c r="G219" s="8"/>
      <c r="H219" s="8"/>
      <c r="I219" s="8"/>
      <c r="J219" s="8"/>
      <c r="K219" s="8"/>
      <c r="L219" s="8"/>
      <c r="M219" s="8"/>
      <c r="N219" s="8"/>
      <c r="O219" s="8"/>
      <c r="P219" s="8"/>
      <c r="Q219" s="53" t="s">
        <v>357</v>
      </c>
      <c r="R219" s="53" t="s">
        <v>994</v>
      </c>
      <c r="S219" s="53" t="s">
        <v>430</v>
      </c>
      <c r="T219" s="8"/>
      <c r="U219" s="8"/>
      <c r="V219" s="8"/>
      <c r="W219" s="8"/>
      <c r="X219" s="8"/>
      <c r="Y219" s="8"/>
    </row>
    <row r="220" spans="1:25" x14ac:dyDescent="0.2">
      <c r="A220" s="8"/>
      <c r="B220" s="8"/>
      <c r="C220" s="8"/>
      <c r="D220" s="8"/>
      <c r="E220" s="8"/>
      <c r="F220" s="8"/>
      <c r="G220" s="8"/>
      <c r="H220" s="8"/>
      <c r="I220" s="8"/>
      <c r="J220" s="8"/>
      <c r="K220" s="8"/>
      <c r="L220" s="8"/>
      <c r="M220" s="8"/>
      <c r="N220" s="8"/>
      <c r="O220" s="8"/>
      <c r="P220" s="8"/>
      <c r="Q220" s="53" t="s">
        <v>358</v>
      </c>
      <c r="R220" s="53" t="s">
        <v>362</v>
      </c>
      <c r="S220" s="53" t="s">
        <v>363</v>
      </c>
      <c r="T220" s="8"/>
      <c r="U220" s="8"/>
      <c r="V220" s="8"/>
      <c r="W220" s="8"/>
      <c r="X220" s="8"/>
      <c r="Y220" s="8"/>
    </row>
    <row r="221" spans="1:25" x14ac:dyDescent="0.2">
      <c r="A221" s="8"/>
      <c r="B221" s="8"/>
      <c r="C221" s="8"/>
      <c r="D221" s="8"/>
      <c r="E221" s="8"/>
      <c r="F221" s="8"/>
      <c r="G221" s="8"/>
      <c r="H221" s="8"/>
      <c r="I221" s="8"/>
      <c r="J221" s="8"/>
      <c r="K221" s="8"/>
      <c r="L221" s="8"/>
      <c r="M221" s="8"/>
      <c r="N221" s="8"/>
      <c r="O221" s="8"/>
      <c r="P221" s="8"/>
      <c r="Q221" s="53" t="s">
        <v>358</v>
      </c>
      <c r="R221" s="53" t="s">
        <v>995</v>
      </c>
      <c r="S221" s="53" t="s">
        <v>845</v>
      </c>
      <c r="T221" s="8"/>
      <c r="U221" s="8"/>
      <c r="V221" s="8"/>
      <c r="W221" s="8"/>
      <c r="X221" s="8"/>
      <c r="Y221" s="8"/>
    </row>
    <row r="222" spans="1:25" x14ac:dyDescent="0.2">
      <c r="A222" s="8"/>
      <c r="B222" s="8"/>
      <c r="C222" s="8"/>
      <c r="D222" s="8"/>
      <c r="E222" s="8"/>
      <c r="F222" s="8"/>
      <c r="G222" s="8"/>
      <c r="H222" s="8"/>
      <c r="I222" s="8"/>
      <c r="J222" s="8"/>
      <c r="K222" s="8"/>
      <c r="L222" s="8"/>
      <c r="M222" s="8"/>
      <c r="N222" s="8"/>
      <c r="O222" s="8"/>
      <c r="P222" s="8"/>
      <c r="Q222" s="53" t="s">
        <v>358</v>
      </c>
      <c r="R222" s="53" t="s">
        <v>996</v>
      </c>
      <c r="S222" s="53" t="s">
        <v>997</v>
      </c>
      <c r="T222" s="8"/>
      <c r="U222" s="8"/>
      <c r="V222" s="8"/>
      <c r="W222" s="8"/>
      <c r="X222" s="8"/>
      <c r="Y222" s="8"/>
    </row>
    <row r="223" spans="1:25" x14ac:dyDescent="0.2">
      <c r="A223" s="8"/>
      <c r="B223" s="8"/>
      <c r="C223" s="8"/>
      <c r="D223" s="8"/>
      <c r="E223" s="8"/>
      <c r="F223" s="8"/>
      <c r="G223" s="8"/>
      <c r="H223" s="8"/>
      <c r="I223" s="8"/>
      <c r="J223" s="8"/>
      <c r="K223" s="8"/>
      <c r="L223" s="8"/>
      <c r="M223" s="8"/>
      <c r="N223" s="8"/>
      <c r="O223" s="8"/>
      <c r="P223" s="8"/>
      <c r="Q223" s="53" t="s">
        <v>358</v>
      </c>
      <c r="R223" s="53" t="s">
        <v>1176</v>
      </c>
      <c r="S223" s="53" t="s">
        <v>1177</v>
      </c>
      <c r="T223" s="8"/>
      <c r="U223" s="8"/>
      <c r="V223" s="8"/>
      <c r="W223" s="8"/>
      <c r="X223" s="8"/>
      <c r="Y223" s="8"/>
    </row>
    <row r="224" spans="1:25" x14ac:dyDescent="0.2">
      <c r="A224" s="8"/>
      <c r="B224" s="8"/>
      <c r="C224" s="8"/>
      <c r="D224" s="8"/>
      <c r="E224" s="8"/>
      <c r="F224" s="8"/>
      <c r="G224" s="8"/>
      <c r="H224" s="8"/>
      <c r="I224" s="8"/>
      <c r="J224" s="8"/>
      <c r="K224" s="8"/>
      <c r="L224" s="8"/>
      <c r="M224" s="8"/>
      <c r="N224" s="8"/>
      <c r="O224" s="8"/>
      <c r="P224" s="8"/>
      <c r="Q224" s="53" t="s">
        <v>358</v>
      </c>
      <c r="R224" s="53" t="s">
        <v>361</v>
      </c>
      <c r="S224" s="53" t="s">
        <v>1178</v>
      </c>
      <c r="T224" s="8"/>
      <c r="U224" s="8"/>
      <c r="V224" s="8"/>
      <c r="W224" s="8"/>
      <c r="X224" s="8"/>
      <c r="Y224" s="8"/>
    </row>
    <row r="225" spans="1:25" x14ac:dyDescent="0.2">
      <c r="A225" s="8"/>
      <c r="B225" s="8"/>
      <c r="C225" s="8"/>
      <c r="D225" s="8"/>
      <c r="E225" s="8"/>
      <c r="F225" s="8"/>
      <c r="G225" s="8"/>
      <c r="H225" s="8"/>
      <c r="I225" s="8"/>
      <c r="J225" s="8"/>
      <c r="K225" s="8"/>
      <c r="L225" s="8"/>
      <c r="M225" s="8"/>
      <c r="N225" s="8"/>
      <c r="O225" s="8"/>
      <c r="P225" s="8"/>
      <c r="Q225" s="53" t="s">
        <v>358</v>
      </c>
      <c r="R225" s="53" t="s">
        <v>1173</v>
      </c>
      <c r="S225" s="53" t="s">
        <v>1149</v>
      </c>
      <c r="T225" s="8"/>
      <c r="U225" s="8"/>
      <c r="V225" s="8"/>
      <c r="W225" s="8"/>
      <c r="X225" s="8"/>
      <c r="Y225" s="8"/>
    </row>
    <row r="226" spans="1:25" x14ac:dyDescent="0.2">
      <c r="A226" s="8"/>
      <c r="B226" s="8"/>
      <c r="C226" s="8"/>
      <c r="D226" s="8"/>
      <c r="E226" s="8"/>
      <c r="F226" s="8"/>
      <c r="G226" s="8"/>
      <c r="H226" s="8"/>
      <c r="I226" s="8"/>
      <c r="J226" s="8"/>
      <c r="K226" s="8"/>
      <c r="L226" s="8"/>
      <c r="M226" s="8"/>
      <c r="N226" s="8"/>
      <c r="O226" s="8"/>
      <c r="P226" s="8"/>
      <c r="Q226" s="53" t="s">
        <v>358</v>
      </c>
      <c r="R226" s="53" t="s">
        <v>1150</v>
      </c>
      <c r="S226" s="163" t="s">
        <v>1149</v>
      </c>
      <c r="T226" s="8"/>
      <c r="U226" s="8"/>
      <c r="V226" s="8"/>
      <c r="W226" s="8"/>
      <c r="X226" s="8"/>
      <c r="Y226" s="8"/>
    </row>
    <row r="227" spans="1:25" x14ac:dyDescent="0.2">
      <c r="A227" s="8"/>
      <c r="B227" s="8"/>
      <c r="C227" s="8"/>
      <c r="D227" s="8"/>
      <c r="E227" s="8"/>
      <c r="F227" s="8"/>
      <c r="G227" s="8"/>
      <c r="H227" s="8"/>
      <c r="I227" s="8"/>
      <c r="J227" s="8"/>
      <c r="K227" s="8"/>
      <c r="L227" s="8"/>
      <c r="M227" s="8"/>
      <c r="N227" s="8"/>
      <c r="O227" s="8"/>
      <c r="P227" s="8"/>
      <c r="Q227" s="53" t="s">
        <v>358</v>
      </c>
      <c r="R227" s="53" t="s">
        <v>359</v>
      </c>
      <c r="S227" s="53" t="s">
        <v>1174</v>
      </c>
      <c r="T227" s="8"/>
      <c r="U227" s="8"/>
      <c r="V227" s="8"/>
      <c r="W227" s="8"/>
      <c r="X227" s="8"/>
      <c r="Y227" s="8"/>
    </row>
    <row r="228" spans="1:25" x14ac:dyDescent="0.2">
      <c r="A228" s="8"/>
      <c r="B228" s="8"/>
      <c r="C228" s="8"/>
      <c r="D228" s="8"/>
      <c r="E228" s="8"/>
      <c r="F228" s="8"/>
      <c r="G228" s="8"/>
      <c r="H228" s="8"/>
      <c r="I228" s="8"/>
      <c r="J228" s="8"/>
      <c r="K228" s="8"/>
      <c r="L228" s="8"/>
      <c r="M228" s="8"/>
      <c r="N228" s="8"/>
      <c r="O228" s="8"/>
      <c r="P228" s="8"/>
      <c r="Q228" s="53" t="s">
        <v>358</v>
      </c>
      <c r="R228" s="53" t="s">
        <v>360</v>
      </c>
      <c r="S228" s="53" t="s">
        <v>1175</v>
      </c>
      <c r="T228" s="8"/>
      <c r="U228" s="8"/>
      <c r="V228" s="8"/>
      <c r="W228" s="8"/>
      <c r="X228" s="8"/>
      <c r="Y228" s="8"/>
    </row>
    <row r="229" spans="1:25" x14ac:dyDescent="0.2">
      <c r="A229" s="8"/>
      <c r="B229" s="8"/>
      <c r="C229" s="8"/>
      <c r="D229" s="8"/>
      <c r="E229" s="8"/>
      <c r="F229" s="8"/>
      <c r="G229" s="8"/>
      <c r="H229" s="8"/>
      <c r="I229" s="8"/>
      <c r="J229" s="8"/>
      <c r="K229" s="8"/>
      <c r="L229" s="8"/>
      <c r="M229" s="8"/>
      <c r="N229" s="8"/>
      <c r="O229" s="8"/>
      <c r="P229" s="8"/>
      <c r="Q229" s="53" t="s">
        <v>364</v>
      </c>
      <c r="R229" s="53" t="s">
        <v>998</v>
      </c>
      <c r="S229" s="53" t="s">
        <v>430</v>
      </c>
      <c r="T229" s="8"/>
      <c r="U229" s="8"/>
      <c r="V229" s="8"/>
      <c r="W229" s="8"/>
      <c r="X229" s="8"/>
      <c r="Y229" s="8"/>
    </row>
    <row r="230" spans="1:25" x14ac:dyDescent="0.2">
      <c r="A230" s="8"/>
      <c r="B230" s="8"/>
      <c r="C230" s="8"/>
      <c r="D230" s="8"/>
      <c r="E230" s="8"/>
      <c r="F230" s="8"/>
      <c r="G230" s="8"/>
      <c r="H230" s="8"/>
      <c r="I230" s="8"/>
      <c r="J230" s="8"/>
      <c r="K230" s="8"/>
      <c r="L230" s="8"/>
      <c r="M230" s="8"/>
      <c r="N230" s="8"/>
      <c r="O230" s="8"/>
      <c r="P230" s="8"/>
      <c r="Q230" s="53" t="s">
        <v>364</v>
      </c>
      <c r="R230" s="53" t="s">
        <v>999</v>
      </c>
      <c r="S230" s="53" t="s">
        <v>978</v>
      </c>
      <c r="T230" s="8"/>
      <c r="U230" s="8"/>
      <c r="V230" s="8"/>
      <c r="W230" s="8"/>
      <c r="X230" s="8"/>
      <c r="Y230" s="8"/>
    </row>
    <row r="231" spans="1:25" x14ac:dyDescent="0.2">
      <c r="A231" s="8"/>
      <c r="B231" s="8"/>
      <c r="C231" s="8"/>
      <c r="D231" s="8"/>
      <c r="E231" s="8"/>
      <c r="F231" s="8"/>
      <c r="G231" s="8"/>
      <c r="H231" s="8"/>
      <c r="I231" s="8"/>
      <c r="J231" s="8"/>
      <c r="K231" s="8"/>
      <c r="L231" s="8"/>
      <c r="M231" s="8"/>
      <c r="N231" s="8"/>
      <c r="O231" s="8"/>
      <c r="P231" s="8"/>
      <c r="Q231" s="53" t="s">
        <v>1000</v>
      </c>
      <c r="R231" s="53" t="s">
        <v>1001</v>
      </c>
      <c r="S231" s="53" t="s">
        <v>1002</v>
      </c>
      <c r="T231" s="8"/>
      <c r="U231" s="8"/>
      <c r="V231" s="8"/>
      <c r="W231" s="8"/>
      <c r="X231" s="8"/>
      <c r="Y231" s="8"/>
    </row>
    <row r="232" spans="1:25" x14ac:dyDescent="0.2">
      <c r="A232" s="8"/>
      <c r="B232" s="8"/>
      <c r="C232" s="8"/>
      <c r="D232" s="8"/>
      <c r="E232" s="8"/>
      <c r="F232" s="8"/>
      <c r="G232" s="8"/>
      <c r="H232" s="8"/>
      <c r="I232" s="8"/>
      <c r="J232" s="8"/>
      <c r="K232" s="8"/>
      <c r="L232" s="8"/>
      <c r="M232" s="8"/>
      <c r="N232" s="8"/>
      <c r="O232" s="8"/>
      <c r="P232" s="8"/>
      <c r="Q232" s="53" t="s">
        <v>365</v>
      </c>
      <c r="R232" s="53" t="s">
        <v>366</v>
      </c>
      <c r="S232" s="53" t="s">
        <v>1121</v>
      </c>
      <c r="T232" s="8"/>
      <c r="U232" s="8"/>
      <c r="V232" s="8"/>
      <c r="W232" s="8"/>
      <c r="X232" s="8"/>
      <c r="Y232" s="8"/>
    </row>
    <row r="233" spans="1:25" x14ac:dyDescent="0.2">
      <c r="A233" s="8"/>
      <c r="B233" s="8"/>
      <c r="C233" s="8"/>
      <c r="D233" s="8"/>
      <c r="E233" s="8"/>
      <c r="F233" s="8"/>
      <c r="G233" s="8"/>
      <c r="H233" s="8"/>
      <c r="I233" s="8"/>
      <c r="J233" s="8"/>
      <c r="K233" s="8"/>
      <c r="L233" s="8"/>
      <c r="M233" s="8"/>
      <c r="N233" s="8"/>
      <c r="O233" s="8"/>
      <c r="P233" s="8"/>
      <c r="Q233" s="53" t="s">
        <v>367</v>
      </c>
      <c r="R233" s="53" t="s">
        <v>3283</v>
      </c>
      <c r="S233" s="53" t="s">
        <v>845</v>
      </c>
      <c r="T233" s="8"/>
      <c r="U233" s="8"/>
      <c r="V233" s="8"/>
      <c r="W233" s="8"/>
      <c r="X233" s="8"/>
      <c r="Y233" s="8"/>
    </row>
    <row r="234" spans="1:25" x14ac:dyDescent="0.2">
      <c r="A234" s="8"/>
      <c r="B234" s="8"/>
      <c r="C234" s="8"/>
      <c r="D234" s="8"/>
      <c r="E234" s="8"/>
      <c r="F234" s="8"/>
      <c r="G234" s="8"/>
      <c r="H234" s="8"/>
      <c r="I234" s="8"/>
      <c r="J234" s="8"/>
      <c r="K234" s="8"/>
      <c r="L234" s="8"/>
      <c r="M234" s="8"/>
      <c r="N234" s="8"/>
      <c r="O234" s="8"/>
      <c r="P234" s="8"/>
      <c r="Q234" s="53" t="s">
        <v>367</v>
      </c>
      <c r="R234" s="53" t="s">
        <v>368</v>
      </c>
      <c r="S234" s="53" t="s">
        <v>1003</v>
      </c>
      <c r="T234" s="8"/>
      <c r="U234" s="8"/>
      <c r="V234" s="8"/>
      <c r="W234" s="8"/>
      <c r="X234" s="8"/>
      <c r="Y234" s="8"/>
    </row>
    <row r="235" spans="1:25" x14ac:dyDescent="0.2">
      <c r="A235" s="8"/>
      <c r="B235" s="8"/>
      <c r="C235" s="8"/>
      <c r="D235" s="8"/>
      <c r="E235" s="8"/>
      <c r="F235" s="8"/>
      <c r="G235" s="8"/>
      <c r="H235" s="8"/>
      <c r="I235" s="8"/>
      <c r="J235" s="8"/>
      <c r="K235" s="8"/>
      <c r="L235" s="8"/>
      <c r="M235" s="8"/>
      <c r="N235" s="8"/>
      <c r="O235" s="8"/>
      <c r="P235" s="8"/>
      <c r="Q235" s="53" t="s">
        <v>367</v>
      </c>
      <c r="R235" s="53" t="s">
        <v>1004</v>
      </c>
      <c r="S235" s="53" t="s">
        <v>430</v>
      </c>
      <c r="T235" s="8"/>
      <c r="U235" s="8"/>
      <c r="V235" s="8"/>
      <c r="W235" s="8"/>
      <c r="X235" s="8"/>
      <c r="Y235" s="8"/>
    </row>
    <row r="236" spans="1:25" x14ac:dyDescent="0.2">
      <c r="A236" s="8"/>
      <c r="B236" s="8"/>
      <c r="C236" s="8"/>
      <c r="D236" s="8"/>
      <c r="E236" s="8"/>
      <c r="F236" s="8"/>
      <c r="G236" s="8"/>
      <c r="H236" s="8"/>
      <c r="I236" s="8"/>
      <c r="J236" s="8"/>
      <c r="K236" s="8"/>
      <c r="L236" s="8"/>
      <c r="M236" s="8"/>
      <c r="N236" s="8"/>
      <c r="O236" s="8"/>
      <c r="P236" s="8"/>
      <c r="Q236" s="53" t="s">
        <v>367</v>
      </c>
      <c r="R236" s="53" t="s">
        <v>369</v>
      </c>
      <c r="S236" s="53" t="s">
        <v>1005</v>
      </c>
      <c r="T236" s="8"/>
      <c r="U236" s="8"/>
      <c r="V236" s="8"/>
      <c r="W236" s="8"/>
      <c r="X236" s="8"/>
      <c r="Y236" s="8"/>
    </row>
    <row r="237" spans="1:25" x14ac:dyDescent="0.2">
      <c r="A237" s="8"/>
      <c r="B237" s="8"/>
      <c r="C237" s="8"/>
      <c r="D237" s="8"/>
      <c r="E237" s="8"/>
      <c r="F237" s="8"/>
      <c r="G237" s="8"/>
      <c r="H237" s="8"/>
      <c r="I237" s="8"/>
      <c r="J237" s="8"/>
      <c r="K237" s="8"/>
      <c r="L237" s="8"/>
      <c r="M237" s="8"/>
      <c r="N237" s="8"/>
      <c r="O237" s="8"/>
      <c r="P237" s="8"/>
      <c r="Q237" s="53" t="s">
        <v>367</v>
      </c>
      <c r="R237" s="53" t="s">
        <v>3284</v>
      </c>
      <c r="S237" s="53" t="s">
        <v>1128</v>
      </c>
      <c r="T237" s="8"/>
      <c r="U237" s="8"/>
      <c r="V237" s="8"/>
      <c r="W237" s="8"/>
      <c r="X237" s="8"/>
      <c r="Y237" s="8"/>
    </row>
    <row r="238" spans="1:25" x14ac:dyDescent="0.2">
      <c r="A238" s="8"/>
      <c r="B238" s="8"/>
      <c r="C238" s="8"/>
      <c r="D238" s="8"/>
      <c r="E238" s="8"/>
      <c r="F238" s="8"/>
      <c r="G238" s="8"/>
      <c r="H238" s="8"/>
      <c r="I238" s="8"/>
      <c r="J238" s="8"/>
      <c r="K238" s="8"/>
      <c r="L238" s="8"/>
      <c r="M238" s="8"/>
      <c r="N238" s="8"/>
      <c r="O238" s="8"/>
      <c r="P238" s="8"/>
      <c r="Q238" s="53" t="s">
        <v>367</v>
      </c>
      <c r="R238" s="53" t="s">
        <v>1150</v>
      </c>
      <c r="S238" s="53" t="s">
        <v>1149</v>
      </c>
      <c r="T238" s="8"/>
      <c r="U238" s="8"/>
      <c r="V238" s="8"/>
      <c r="W238" s="8"/>
      <c r="X238" s="8"/>
      <c r="Y238" s="8"/>
    </row>
    <row r="239" spans="1:25" x14ac:dyDescent="0.2">
      <c r="A239" s="8"/>
      <c r="B239" s="8"/>
      <c r="C239" s="8"/>
      <c r="D239" s="8"/>
      <c r="E239" s="8"/>
      <c r="F239" s="8"/>
      <c r="G239" s="8"/>
      <c r="H239" s="8"/>
      <c r="I239" s="8"/>
      <c r="J239" s="8"/>
      <c r="K239" s="8"/>
      <c r="L239" s="8"/>
      <c r="M239" s="8"/>
      <c r="N239" s="8"/>
      <c r="O239" s="8"/>
      <c r="P239" s="8"/>
      <c r="Q239" s="53" t="s">
        <v>367</v>
      </c>
      <c r="R239" s="53" t="s">
        <v>1179</v>
      </c>
      <c r="S239" s="53" t="s">
        <v>1121</v>
      </c>
      <c r="T239" s="8"/>
      <c r="U239" s="8"/>
      <c r="V239" s="8"/>
      <c r="W239" s="8"/>
      <c r="X239" s="8"/>
      <c r="Y239" s="8"/>
    </row>
    <row r="240" spans="1:25" x14ac:dyDescent="0.2">
      <c r="A240" s="8"/>
      <c r="B240" s="8"/>
      <c r="C240" s="8"/>
      <c r="D240" s="8"/>
      <c r="E240" s="8"/>
      <c r="F240" s="8"/>
      <c r="G240" s="8"/>
      <c r="H240" s="8"/>
      <c r="I240" s="8"/>
      <c r="J240" s="8"/>
      <c r="K240" s="8"/>
      <c r="L240" s="8"/>
      <c r="M240" s="8"/>
      <c r="N240" s="8"/>
      <c r="O240" s="8"/>
      <c r="P240" s="8"/>
      <c r="Q240" s="53" t="s">
        <v>370</v>
      </c>
      <c r="R240" s="53" t="s">
        <v>372</v>
      </c>
      <c r="S240" s="53" t="s">
        <v>865</v>
      </c>
      <c r="T240" s="8"/>
      <c r="U240" s="8"/>
      <c r="V240" s="8"/>
      <c r="W240" s="8"/>
      <c r="X240" s="8"/>
      <c r="Y240" s="8"/>
    </row>
    <row r="241" spans="1:25" x14ac:dyDescent="0.2">
      <c r="A241" s="8"/>
      <c r="B241" s="8"/>
      <c r="C241" s="8"/>
      <c r="D241" s="8"/>
      <c r="E241" s="8"/>
      <c r="F241" s="8"/>
      <c r="G241" s="8"/>
      <c r="H241" s="8"/>
      <c r="I241" s="8"/>
      <c r="J241" s="8"/>
      <c r="K241" s="8"/>
      <c r="L241" s="8"/>
      <c r="M241" s="8"/>
      <c r="N241" s="8"/>
      <c r="O241" s="8"/>
      <c r="P241" s="8"/>
      <c r="Q241" s="53" t="s">
        <v>370</v>
      </c>
      <c r="R241" s="53" t="s">
        <v>371</v>
      </c>
      <c r="S241" s="53" t="s">
        <v>1121</v>
      </c>
      <c r="T241" s="8"/>
      <c r="U241" s="8"/>
      <c r="V241" s="8"/>
      <c r="W241" s="8"/>
      <c r="X241" s="8"/>
      <c r="Y241" s="8"/>
    </row>
    <row r="242" spans="1:25" x14ac:dyDescent="0.2">
      <c r="A242" s="8"/>
      <c r="B242" s="8"/>
      <c r="C242" s="8"/>
      <c r="D242" s="8"/>
      <c r="E242" s="8"/>
      <c r="F242" s="8"/>
      <c r="G242" s="8"/>
      <c r="H242" s="8"/>
      <c r="I242" s="8"/>
      <c r="J242" s="8"/>
      <c r="K242" s="8"/>
      <c r="L242" s="8"/>
      <c r="M242" s="8"/>
      <c r="N242" s="8"/>
      <c r="O242" s="8"/>
      <c r="P242" s="8"/>
      <c r="Q242" s="53" t="s">
        <v>373</v>
      </c>
      <c r="R242" s="53" t="s">
        <v>1006</v>
      </c>
      <c r="S242" s="53" t="s">
        <v>1007</v>
      </c>
      <c r="T242" s="8"/>
      <c r="U242" s="8"/>
      <c r="V242" s="8"/>
      <c r="W242" s="8"/>
      <c r="X242" s="8"/>
      <c r="Y242" s="8"/>
    </row>
    <row r="243" spans="1:25" x14ac:dyDescent="0.2">
      <c r="A243" s="8"/>
      <c r="B243" s="8"/>
      <c r="C243" s="8"/>
      <c r="D243" s="8"/>
      <c r="E243" s="8"/>
      <c r="F243" s="8"/>
      <c r="G243" s="8"/>
      <c r="H243" s="8"/>
      <c r="I243" s="8"/>
      <c r="J243" s="8"/>
      <c r="K243" s="8"/>
      <c r="L243" s="8"/>
      <c r="M243" s="8"/>
      <c r="N243" s="8"/>
      <c r="O243" s="8"/>
      <c r="P243" s="8"/>
      <c r="Q243" s="53" t="s">
        <v>373</v>
      </c>
      <c r="R243" s="53" t="s">
        <v>374</v>
      </c>
      <c r="S243" s="53" t="s">
        <v>937</v>
      </c>
      <c r="T243" s="8"/>
      <c r="U243" s="8"/>
      <c r="V243" s="8"/>
      <c r="W243" s="8"/>
      <c r="X243" s="8"/>
      <c r="Y243" s="8"/>
    </row>
    <row r="244" spans="1:25" x14ac:dyDescent="0.2">
      <c r="A244" s="8"/>
      <c r="B244" s="8"/>
      <c r="C244" s="8"/>
      <c r="D244" s="8"/>
      <c r="E244" s="8"/>
      <c r="F244" s="8"/>
      <c r="G244" s="8"/>
      <c r="H244" s="8"/>
      <c r="I244" s="8"/>
      <c r="J244" s="8"/>
      <c r="K244" s="8"/>
      <c r="L244" s="8"/>
      <c r="M244" s="8"/>
      <c r="N244" s="8"/>
      <c r="O244" s="8"/>
      <c r="P244" s="8"/>
      <c r="Q244" s="53" t="s">
        <v>373</v>
      </c>
      <c r="R244" s="53" t="s">
        <v>1180</v>
      </c>
      <c r="S244" s="53" t="s">
        <v>1181</v>
      </c>
      <c r="T244" s="8"/>
      <c r="U244" s="8"/>
      <c r="V244" s="8"/>
      <c r="W244" s="8"/>
      <c r="X244" s="8"/>
      <c r="Y244" s="8"/>
    </row>
    <row r="245" spans="1:25" x14ac:dyDescent="0.2">
      <c r="A245" s="8"/>
      <c r="B245" s="8"/>
      <c r="C245" s="8"/>
      <c r="D245" s="8"/>
      <c r="E245" s="8"/>
      <c r="F245" s="8"/>
      <c r="G245" s="8"/>
      <c r="H245" s="8"/>
      <c r="I245" s="8"/>
      <c r="J245" s="8"/>
      <c r="K245" s="8"/>
      <c r="L245" s="8"/>
      <c r="M245" s="8"/>
      <c r="N245" s="8"/>
      <c r="O245" s="8"/>
      <c r="P245" s="8"/>
      <c r="Q245" s="53" t="s">
        <v>375</v>
      </c>
      <c r="R245" s="53" t="s">
        <v>1008</v>
      </c>
      <c r="S245" s="53" t="s">
        <v>1009</v>
      </c>
      <c r="T245" s="8"/>
      <c r="U245" s="8"/>
      <c r="V245" s="8"/>
      <c r="W245" s="8"/>
      <c r="X245" s="8"/>
      <c r="Y245" s="8"/>
    </row>
    <row r="246" spans="1:25" x14ac:dyDescent="0.2">
      <c r="A246" s="8"/>
      <c r="B246" s="8"/>
      <c r="C246" s="8"/>
      <c r="D246" s="8"/>
      <c r="E246" s="8"/>
      <c r="F246" s="8"/>
      <c r="G246" s="8"/>
      <c r="H246" s="8"/>
      <c r="I246" s="8"/>
      <c r="J246" s="8"/>
      <c r="K246" s="8"/>
      <c r="L246" s="8"/>
      <c r="M246" s="8"/>
      <c r="N246" s="8"/>
      <c r="O246" s="8"/>
      <c r="P246" s="8"/>
      <c r="Q246" s="53" t="s">
        <v>376</v>
      </c>
      <c r="R246" s="53" t="s">
        <v>377</v>
      </c>
      <c r="S246" s="53" t="s">
        <v>1010</v>
      </c>
      <c r="T246" s="8"/>
      <c r="U246" s="8"/>
      <c r="V246" s="8"/>
      <c r="W246" s="8"/>
      <c r="X246" s="8"/>
      <c r="Y246" s="8"/>
    </row>
    <row r="247" spans="1:25" x14ac:dyDescent="0.2">
      <c r="A247" s="8"/>
      <c r="B247" s="8"/>
      <c r="C247" s="8"/>
      <c r="D247" s="8"/>
      <c r="E247" s="8"/>
      <c r="F247" s="8"/>
      <c r="G247" s="8"/>
      <c r="H247" s="8"/>
      <c r="I247" s="8"/>
      <c r="J247" s="8"/>
      <c r="K247" s="8"/>
      <c r="L247" s="8"/>
      <c r="M247" s="8"/>
      <c r="N247" s="8"/>
      <c r="O247" s="8"/>
      <c r="P247" s="8"/>
      <c r="Q247" s="53" t="s">
        <v>376</v>
      </c>
      <c r="R247" s="53" t="s">
        <v>1011</v>
      </c>
      <c r="S247" s="53" t="s">
        <v>1012</v>
      </c>
      <c r="T247" s="8"/>
      <c r="U247" s="8"/>
      <c r="V247" s="8"/>
      <c r="W247" s="8"/>
      <c r="X247" s="8"/>
      <c r="Y247" s="8"/>
    </row>
    <row r="248" spans="1:25" x14ac:dyDescent="0.2">
      <c r="A248" s="8"/>
      <c r="B248" s="8"/>
      <c r="C248" s="8"/>
      <c r="D248" s="8"/>
      <c r="E248" s="8"/>
      <c r="F248" s="8"/>
      <c r="G248" s="8"/>
      <c r="H248" s="8"/>
      <c r="I248" s="8"/>
      <c r="J248" s="8"/>
      <c r="K248" s="8"/>
      <c r="L248" s="8"/>
      <c r="M248" s="8"/>
      <c r="N248" s="8"/>
      <c r="O248" s="8"/>
      <c r="P248" s="8"/>
      <c r="Q248" s="53" t="s">
        <v>378</v>
      </c>
      <c r="R248" s="53" t="s">
        <v>379</v>
      </c>
      <c r="S248" s="53" t="s">
        <v>430</v>
      </c>
      <c r="T248" s="8"/>
      <c r="U248" s="8"/>
      <c r="V248" s="8"/>
      <c r="W248" s="8"/>
      <c r="X248" s="8"/>
      <c r="Y248" s="8"/>
    </row>
    <row r="249" spans="1:25" x14ac:dyDescent="0.2">
      <c r="A249" s="8"/>
      <c r="B249" s="8"/>
      <c r="C249" s="8"/>
      <c r="D249" s="8"/>
      <c r="E249" s="8"/>
      <c r="F249" s="8"/>
      <c r="G249" s="8"/>
      <c r="H249" s="8"/>
      <c r="I249" s="8"/>
      <c r="J249" s="8"/>
      <c r="K249" s="8"/>
      <c r="L249" s="8"/>
      <c r="M249" s="8"/>
      <c r="N249" s="8"/>
      <c r="O249" s="8"/>
      <c r="P249" s="8"/>
      <c r="Q249" s="53" t="s">
        <v>380</v>
      </c>
      <c r="R249" s="53" t="s">
        <v>381</v>
      </c>
      <c r="S249" s="53" t="s">
        <v>1121</v>
      </c>
      <c r="T249" s="8"/>
      <c r="U249" s="8"/>
      <c r="V249" s="8"/>
      <c r="W249" s="8"/>
      <c r="X249" s="8"/>
      <c r="Y249" s="8"/>
    </row>
    <row r="250" spans="1:25" x14ac:dyDescent="0.2">
      <c r="A250" s="8"/>
      <c r="B250" s="8"/>
      <c r="C250" s="8"/>
      <c r="D250" s="8"/>
      <c r="E250" s="8"/>
      <c r="F250" s="8"/>
      <c r="G250" s="8"/>
      <c r="H250" s="8"/>
      <c r="I250" s="8"/>
      <c r="J250" s="8"/>
      <c r="K250" s="8"/>
      <c r="L250" s="8"/>
      <c r="M250" s="8"/>
      <c r="N250" s="8"/>
      <c r="O250" s="8"/>
      <c r="P250" s="8"/>
      <c r="Q250" s="163" t="s">
        <v>382</v>
      </c>
      <c r="R250" s="163" t="s">
        <v>383</v>
      </c>
      <c r="S250" s="163" t="s">
        <v>430</v>
      </c>
      <c r="T250" s="8"/>
      <c r="U250" s="8"/>
      <c r="V250" s="8"/>
      <c r="W250" s="8"/>
      <c r="X250" s="8"/>
      <c r="Y250" s="8"/>
    </row>
    <row r="251" spans="1:25" x14ac:dyDescent="0.2">
      <c r="A251" s="8"/>
      <c r="B251" s="8"/>
      <c r="C251" s="8"/>
      <c r="D251" s="8"/>
      <c r="E251" s="8"/>
      <c r="F251" s="8"/>
      <c r="G251" s="8"/>
      <c r="H251" s="8"/>
      <c r="I251" s="8"/>
      <c r="J251" s="8"/>
      <c r="K251" s="8"/>
      <c r="L251" s="8"/>
      <c r="M251" s="8"/>
      <c r="N251" s="8"/>
      <c r="O251" s="8"/>
      <c r="P251" s="8"/>
      <c r="Q251" s="338" t="s">
        <v>384</v>
      </c>
      <c r="R251" s="339" t="s">
        <v>1013</v>
      </c>
      <c r="S251" s="338" t="s">
        <v>1014</v>
      </c>
      <c r="T251" s="8"/>
      <c r="U251" s="8"/>
      <c r="V251" s="8"/>
      <c r="W251" s="8"/>
      <c r="X251" s="8"/>
      <c r="Y251" s="8"/>
    </row>
    <row r="252" spans="1:25" x14ac:dyDescent="0.2">
      <c r="A252" s="8"/>
      <c r="B252" s="8"/>
      <c r="C252" s="8"/>
      <c r="D252" s="8"/>
      <c r="E252" s="8"/>
      <c r="F252" s="8"/>
      <c r="G252" s="8"/>
      <c r="H252" s="8"/>
      <c r="I252" s="8"/>
      <c r="J252" s="8"/>
      <c r="K252" s="8"/>
      <c r="L252" s="8"/>
      <c r="M252" s="8"/>
      <c r="N252" s="8"/>
      <c r="O252" s="8"/>
      <c r="P252" s="8"/>
      <c r="Q252" s="53" t="s">
        <v>384</v>
      </c>
      <c r="R252" s="53" t="s">
        <v>385</v>
      </c>
      <c r="S252" s="53" t="s">
        <v>430</v>
      </c>
      <c r="T252" s="8"/>
      <c r="U252" s="8"/>
      <c r="V252" s="8"/>
      <c r="W252" s="8"/>
      <c r="X252" s="8"/>
      <c r="Y252" s="8"/>
    </row>
    <row r="253" spans="1:25" x14ac:dyDescent="0.2">
      <c r="A253" s="8"/>
      <c r="B253" s="8"/>
      <c r="C253" s="8"/>
      <c r="D253" s="8"/>
      <c r="E253" s="8"/>
      <c r="F253" s="8"/>
      <c r="G253" s="8"/>
      <c r="H253" s="8"/>
      <c r="I253" s="8"/>
      <c r="J253" s="8"/>
      <c r="K253" s="8"/>
      <c r="L253" s="8"/>
      <c r="M253" s="8"/>
      <c r="N253" s="8"/>
      <c r="O253" s="8"/>
      <c r="P253" s="8"/>
      <c r="Q253" s="53" t="s">
        <v>384</v>
      </c>
      <c r="R253" s="53" t="s">
        <v>1015</v>
      </c>
      <c r="S253" s="53" t="s">
        <v>1016</v>
      </c>
      <c r="T253" s="8"/>
      <c r="U253" s="8"/>
      <c r="V253" s="8"/>
      <c r="W253" s="8"/>
      <c r="X253" s="8"/>
      <c r="Y253" s="8"/>
    </row>
    <row r="254" spans="1:25" x14ac:dyDescent="0.2">
      <c r="A254" s="8"/>
      <c r="B254" s="8"/>
      <c r="C254" s="8"/>
      <c r="D254" s="8"/>
      <c r="E254" s="8"/>
      <c r="F254" s="8"/>
      <c r="G254" s="8"/>
      <c r="H254" s="8"/>
      <c r="I254" s="8"/>
      <c r="J254" s="8"/>
      <c r="K254" s="8"/>
      <c r="L254" s="8"/>
      <c r="M254" s="8"/>
      <c r="N254" s="8"/>
      <c r="O254" s="8"/>
      <c r="P254" s="8"/>
      <c r="Q254" s="53" t="s">
        <v>384</v>
      </c>
      <c r="R254" s="53" t="s">
        <v>386</v>
      </c>
      <c r="S254" s="53" t="s">
        <v>1124</v>
      </c>
      <c r="T254" s="8"/>
      <c r="U254" s="8"/>
      <c r="V254" s="8"/>
      <c r="W254" s="8"/>
      <c r="X254" s="8"/>
      <c r="Y254" s="8"/>
    </row>
    <row r="255" spans="1:25" x14ac:dyDescent="0.2">
      <c r="A255" s="8"/>
      <c r="B255" s="8"/>
      <c r="C255" s="8"/>
      <c r="D255" s="8"/>
      <c r="E255" s="8"/>
      <c r="F255" s="8"/>
      <c r="G255" s="8"/>
      <c r="H255" s="8"/>
      <c r="I255" s="8"/>
      <c r="J255" s="8"/>
      <c r="K255" s="8"/>
      <c r="L255" s="8"/>
      <c r="M255" s="8"/>
      <c r="N255" s="8"/>
      <c r="O255" s="8"/>
      <c r="P255" s="8"/>
      <c r="Q255" s="53" t="s">
        <v>1017</v>
      </c>
      <c r="R255" s="53" t="s">
        <v>936</v>
      </c>
      <c r="S255" s="53" t="s">
        <v>271</v>
      </c>
      <c r="T255" s="8"/>
      <c r="U255" s="8"/>
      <c r="V255" s="8"/>
      <c r="W255" s="8"/>
      <c r="X255" s="8"/>
      <c r="Y255" s="8"/>
    </row>
    <row r="256" spans="1:25" x14ac:dyDescent="0.2">
      <c r="A256" s="8"/>
      <c r="B256" s="8"/>
      <c r="C256" s="8"/>
      <c r="D256" s="8"/>
      <c r="E256" s="8"/>
      <c r="F256" s="8"/>
      <c r="G256" s="8"/>
      <c r="H256" s="8"/>
      <c r="I256" s="8"/>
      <c r="J256" s="8"/>
      <c r="K256" s="8"/>
      <c r="L256" s="8"/>
      <c r="M256" s="8"/>
      <c r="N256" s="8"/>
      <c r="O256" s="8"/>
      <c r="P256" s="8"/>
      <c r="Q256" s="53" t="s">
        <v>387</v>
      </c>
      <c r="R256" s="53" t="s">
        <v>1182</v>
      </c>
      <c r="S256" s="53" t="s">
        <v>388</v>
      </c>
      <c r="T256" s="8"/>
      <c r="U256" s="8"/>
      <c r="V256" s="8"/>
      <c r="W256" s="8"/>
      <c r="X256" s="8"/>
      <c r="Y256" s="8"/>
    </row>
    <row r="257" spans="1:25" x14ac:dyDescent="0.2">
      <c r="A257" s="8"/>
      <c r="B257" s="8"/>
      <c r="C257" s="8"/>
      <c r="D257" s="8"/>
      <c r="E257" s="8"/>
      <c r="F257" s="8"/>
      <c r="G257" s="8"/>
      <c r="H257" s="8"/>
      <c r="I257" s="8"/>
      <c r="J257" s="8"/>
      <c r="K257" s="8"/>
      <c r="L257" s="8"/>
      <c r="M257" s="8"/>
      <c r="N257" s="8"/>
      <c r="O257" s="8"/>
      <c r="P257" s="8"/>
      <c r="Q257" s="53" t="s">
        <v>389</v>
      </c>
      <c r="R257" s="53" t="s">
        <v>1018</v>
      </c>
      <c r="S257" s="53" t="s">
        <v>1019</v>
      </c>
      <c r="T257" s="8"/>
      <c r="U257" s="8"/>
      <c r="V257" s="8"/>
      <c r="W257" s="8"/>
      <c r="X257" s="8"/>
      <c r="Y257" s="8"/>
    </row>
    <row r="258" spans="1:25" x14ac:dyDescent="0.2">
      <c r="A258" s="8"/>
      <c r="B258" s="8"/>
      <c r="C258" s="8"/>
      <c r="D258" s="8"/>
      <c r="E258" s="8"/>
      <c r="F258" s="8"/>
      <c r="G258" s="8"/>
      <c r="H258" s="8"/>
      <c r="I258" s="8"/>
      <c r="J258" s="8"/>
      <c r="K258" s="8"/>
      <c r="L258" s="8"/>
      <c r="M258" s="8"/>
      <c r="N258" s="8"/>
      <c r="O258" s="8"/>
      <c r="P258" s="8"/>
      <c r="Q258" s="53" t="s">
        <v>390</v>
      </c>
      <c r="R258" s="53" t="s">
        <v>391</v>
      </c>
      <c r="S258" s="53" t="s">
        <v>1183</v>
      </c>
      <c r="T258" s="8"/>
      <c r="U258" s="8"/>
      <c r="V258" s="8"/>
      <c r="W258" s="8"/>
      <c r="X258" s="8"/>
      <c r="Y258" s="8"/>
    </row>
    <row r="259" spans="1:25" x14ac:dyDescent="0.2">
      <c r="A259" s="8"/>
      <c r="B259" s="8"/>
      <c r="C259" s="8"/>
      <c r="D259" s="8"/>
      <c r="E259" s="8"/>
      <c r="F259" s="8"/>
      <c r="G259" s="8"/>
      <c r="H259" s="8"/>
      <c r="I259" s="8"/>
      <c r="J259" s="8"/>
      <c r="K259" s="8"/>
      <c r="L259" s="8"/>
      <c r="M259" s="8"/>
      <c r="N259" s="8"/>
      <c r="O259" s="8"/>
      <c r="P259" s="8"/>
      <c r="Q259" s="53" t="s">
        <v>392</v>
      </c>
      <c r="R259" s="53" t="s">
        <v>393</v>
      </c>
      <c r="S259" s="53" t="s">
        <v>1020</v>
      </c>
      <c r="T259" s="8"/>
      <c r="U259" s="8"/>
      <c r="V259" s="8"/>
      <c r="W259" s="8"/>
      <c r="X259" s="8"/>
      <c r="Y259" s="8"/>
    </row>
    <row r="260" spans="1:25" x14ac:dyDescent="0.2">
      <c r="A260" s="8"/>
      <c r="B260" s="8"/>
      <c r="C260" s="8"/>
      <c r="D260" s="8"/>
      <c r="E260" s="8"/>
      <c r="F260" s="8"/>
      <c r="G260" s="8"/>
      <c r="H260" s="8"/>
      <c r="I260" s="8"/>
      <c r="J260" s="8"/>
      <c r="K260" s="8"/>
      <c r="L260" s="8"/>
      <c r="M260" s="8"/>
      <c r="N260" s="8"/>
      <c r="O260" s="8"/>
      <c r="P260" s="8"/>
      <c r="Q260" s="53" t="s">
        <v>1021</v>
      </c>
      <c r="R260" s="53" t="s">
        <v>1022</v>
      </c>
      <c r="S260" s="53" t="s">
        <v>1023</v>
      </c>
      <c r="T260" s="8"/>
      <c r="U260" s="8"/>
      <c r="V260" s="8"/>
      <c r="W260" s="8"/>
      <c r="X260" s="8"/>
      <c r="Y260" s="8"/>
    </row>
    <row r="261" spans="1:25" x14ac:dyDescent="0.2">
      <c r="A261" s="8"/>
      <c r="B261" s="8"/>
      <c r="C261" s="8"/>
      <c r="D261" s="8"/>
      <c r="E261" s="8"/>
      <c r="F261" s="8"/>
      <c r="G261" s="8"/>
      <c r="H261" s="8"/>
      <c r="I261" s="8"/>
      <c r="J261" s="8"/>
      <c r="K261" s="8"/>
      <c r="L261" s="8"/>
      <c r="M261" s="8"/>
      <c r="N261" s="8"/>
      <c r="O261" s="8"/>
      <c r="P261" s="8"/>
      <c r="Q261" s="53" t="s">
        <v>394</v>
      </c>
      <c r="R261" s="53" t="s">
        <v>1024</v>
      </c>
      <c r="S261" s="53" t="s">
        <v>1025</v>
      </c>
      <c r="T261" s="8"/>
      <c r="U261" s="8"/>
      <c r="V261" s="8"/>
      <c r="W261" s="8"/>
      <c r="X261" s="8"/>
      <c r="Y261" s="8"/>
    </row>
    <row r="262" spans="1:25" x14ac:dyDescent="0.2">
      <c r="A262" s="8"/>
      <c r="B262" s="8"/>
      <c r="C262" s="8"/>
      <c r="D262" s="8"/>
      <c r="E262" s="8"/>
      <c r="F262" s="8"/>
      <c r="G262" s="8"/>
      <c r="H262" s="8"/>
      <c r="I262" s="8"/>
      <c r="J262" s="8"/>
      <c r="K262" s="8"/>
      <c r="L262" s="8"/>
      <c r="M262" s="8"/>
      <c r="N262" s="8"/>
      <c r="O262" s="8"/>
      <c r="P262" s="8"/>
      <c r="Q262" s="53" t="s">
        <v>3285</v>
      </c>
      <c r="R262" s="53" t="s">
        <v>3286</v>
      </c>
      <c r="S262" s="53" t="s">
        <v>1805</v>
      </c>
      <c r="T262" s="8"/>
      <c r="U262" s="8"/>
      <c r="V262" s="8"/>
      <c r="W262" s="8"/>
      <c r="X262" s="8"/>
      <c r="Y262" s="8"/>
    </row>
    <row r="263" spans="1:25" x14ac:dyDescent="0.2">
      <c r="A263" s="8"/>
      <c r="B263" s="8"/>
      <c r="C263" s="8"/>
      <c r="D263" s="8"/>
      <c r="E263" s="8"/>
      <c r="F263" s="8"/>
      <c r="G263" s="8"/>
      <c r="H263" s="8"/>
      <c r="I263" s="8"/>
      <c r="J263" s="8"/>
      <c r="K263" s="8"/>
      <c r="L263" s="8"/>
      <c r="M263" s="8"/>
      <c r="N263" s="8"/>
      <c r="O263" s="8"/>
      <c r="P263" s="8"/>
      <c r="Q263" s="53" t="s">
        <v>395</v>
      </c>
      <c r="R263" s="53" t="s">
        <v>396</v>
      </c>
      <c r="S263" s="53" t="s">
        <v>1184</v>
      </c>
      <c r="T263" s="8"/>
      <c r="U263" s="8"/>
      <c r="V263" s="8"/>
      <c r="W263" s="8"/>
      <c r="X263" s="8"/>
      <c r="Y263" s="8"/>
    </row>
    <row r="264" spans="1:25" x14ac:dyDescent="0.2">
      <c r="A264" s="8"/>
      <c r="B264" s="8"/>
      <c r="C264" s="8"/>
      <c r="D264" s="8"/>
      <c r="E264" s="8"/>
      <c r="F264" s="8"/>
      <c r="G264" s="8"/>
      <c r="H264" s="8"/>
      <c r="I264" s="8"/>
      <c r="J264" s="8"/>
      <c r="K264" s="8"/>
      <c r="L264" s="8"/>
      <c r="M264" s="8"/>
      <c r="N264" s="8"/>
      <c r="O264" s="8"/>
      <c r="P264" s="8"/>
      <c r="Q264" s="53" t="s">
        <v>397</v>
      </c>
      <c r="R264" s="53" t="s">
        <v>1185</v>
      </c>
      <c r="S264" s="53" t="s">
        <v>1186</v>
      </c>
      <c r="T264" s="8"/>
      <c r="U264" s="8"/>
      <c r="V264" s="8"/>
      <c r="W264" s="8"/>
      <c r="X264" s="8"/>
      <c r="Y264" s="8"/>
    </row>
    <row r="265" spans="1:25" x14ac:dyDescent="0.2">
      <c r="A265" s="8"/>
      <c r="B265" s="8"/>
      <c r="C265" s="8"/>
      <c r="D265" s="8"/>
      <c r="E265" s="8"/>
      <c r="F265" s="8"/>
      <c r="G265" s="8"/>
      <c r="H265" s="8"/>
      <c r="I265" s="8"/>
      <c r="J265" s="8"/>
      <c r="K265" s="8"/>
      <c r="L265" s="8"/>
      <c r="M265" s="8"/>
      <c r="N265" s="8"/>
      <c r="O265" s="8"/>
      <c r="P265" s="8"/>
      <c r="Q265" s="53" t="s">
        <v>1026</v>
      </c>
      <c r="R265" s="53" t="s">
        <v>1027</v>
      </c>
      <c r="S265" s="53" t="s">
        <v>889</v>
      </c>
      <c r="T265" s="8"/>
      <c r="U265" s="8"/>
      <c r="V265" s="8"/>
      <c r="W265" s="8"/>
      <c r="X265" s="8"/>
      <c r="Y265" s="8"/>
    </row>
    <row r="266" spans="1:25" x14ac:dyDescent="0.2">
      <c r="A266" s="8"/>
      <c r="B266" s="8"/>
      <c r="C266" s="8"/>
      <c r="D266" s="8"/>
      <c r="E266" s="8"/>
      <c r="F266" s="8"/>
      <c r="G266" s="8"/>
      <c r="H266" s="8"/>
      <c r="I266" s="8"/>
      <c r="J266" s="8"/>
      <c r="K266" s="8"/>
      <c r="L266" s="8"/>
      <c r="M266" s="8"/>
      <c r="N266" s="8"/>
      <c r="O266" s="8"/>
      <c r="P266" s="8"/>
      <c r="Q266" s="53" t="s">
        <v>3287</v>
      </c>
      <c r="R266" s="53" t="s">
        <v>1029</v>
      </c>
      <c r="S266" s="53" t="s">
        <v>1030</v>
      </c>
      <c r="T266" s="8"/>
      <c r="U266" s="8"/>
      <c r="V266" s="8"/>
      <c r="W266" s="8"/>
      <c r="X266" s="8"/>
      <c r="Y266" s="8"/>
    </row>
    <row r="267" spans="1:25" x14ac:dyDescent="0.2">
      <c r="A267" s="8"/>
      <c r="B267" s="8"/>
      <c r="C267" s="8"/>
      <c r="D267" s="8"/>
      <c r="E267" s="8"/>
      <c r="F267" s="8"/>
      <c r="G267" s="8"/>
      <c r="H267" s="8"/>
      <c r="I267" s="8"/>
      <c r="J267" s="8"/>
      <c r="K267" s="8"/>
      <c r="L267" s="8"/>
      <c r="M267" s="8"/>
      <c r="N267" s="8"/>
      <c r="O267" s="8"/>
      <c r="P267" s="8"/>
      <c r="Q267" s="53" t="s">
        <v>3288</v>
      </c>
      <c r="R267" s="53" t="s">
        <v>947</v>
      </c>
      <c r="S267" s="53" t="s">
        <v>948</v>
      </c>
      <c r="T267" s="8"/>
      <c r="U267" s="8"/>
      <c r="V267" s="8"/>
      <c r="W267" s="8"/>
      <c r="X267" s="8"/>
      <c r="Y267" s="8"/>
    </row>
    <row r="268" spans="1:25" x14ac:dyDescent="0.2">
      <c r="A268" s="8"/>
      <c r="B268" s="8"/>
      <c r="C268" s="8"/>
      <c r="D268" s="8"/>
      <c r="E268" s="8"/>
      <c r="F268" s="8"/>
      <c r="G268" s="8"/>
      <c r="H268" s="8"/>
      <c r="I268" s="8"/>
      <c r="J268" s="8"/>
      <c r="K268" s="8"/>
      <c r="L268" s="8"/>
      <c r="M268" s="8"/>
      <c r="N268" s="8"/>
      <c r="O268" s="8"/>
      <c r="P268" s="8"/>
      <c r="Q268" s="53" t="s">
        <v>3289</v>
      </c>
      <c r="R268" s="53" t="s">
        <v>1143</v>
      </c>
      <c r="S268" s="53" t="s">
        <v>1144</v>
      </c>
      <c r="T268" s="8"/>
      <c r="U268" s="8"/>
      <c r="V268" s="8"/>
      <c r="W268" s="8"/>
      <c r="X268" s="8"/>
      <c r="Y268" s="8"/>
    </row>
    <row r="269" spans="1:25" x14ac:dyDescent="0.2">
      <c r="A269" s="8"/>
      <c r="B269" s="8"/>
      <c r="C269" s="8"/>
      <c r="D269" s="8"/>
      <c r="E269" s="8"/>
      <c r="F269" s="8"/>
      <c r="G269" s="8"/>
      <c r="H269" s="8"/>
      <c r="I269" s="8"/>
      <c r="J269" s="8"/>
      <c r="K269" s="8"/>
      <c r="L269" s="8"/>
      <c r="M269" s="8"/>
      <c r="N269" s="8"/>
      <c r="O269" s="8"/>
      <c r="P269" s="8"/>
      <c r="Q269" s="53" t="s">
        <v>1032</v>
      </c>
      <c r="R269" s="53" t="s">
        <v>1033</v>
      </c>
      <c r="S269" s="53" t="s">
        <v>1034</v>
      </c>
      <c r="T269" s="8"/>
      <c r="U269" s="8"/>
      <c r="V269" s="8"/>
      <c r="W269" s="8"/>
      <c r="X269" s="8"/>
      <c r="Y269" s="8"/>
    </row>
    <row r="270" spans="1:25" x14ac:dyDescent="0.2">
      <c r="A270" s="8"/>
      <c r="B270" s="8"/>
      <c r="C270" s="8"/>
      <c r="D270" s="8"/>
      <c r="E270" s="8"/>
      <c r="F270" s="8"/>
      <c r="G270" s="8"/>
      <c r="H270" s="8"/>
      <c r="I270" s="8"/>
      <c r="J270" s="8"/>
      <c r="K270" s="8"/>
      <c r="L270" s="8"/>
      <c r="M270" s="8"/>
      <c r="N270" s="8"/>
      <c r="O270" s="8"/>
      <c r="P270" s="8"/>
      <c r="Q270" s="53" t="s">
        <v>1187</v>
      </c>
      <c r="R270" s="53" t="s">
        <v>1188</v>
      </c>
      <c r="S270" s="53" t="s">
        <v>1149</v>
      </c>
      <c r="T270" s="8"/>
      <c r="U270" s="8"/>
      <c r="V270" s="8"/>
      <c r="W270" s="8"/>
      <c r="X270" s="8"/>
      <c r="Y270" s="8"/>
    </row>
    <row r="271" spans="1:25" x14ac:dyDescent="0.2">
      <c r="A271" s="8"/>
      <c r="B271" s="8"/>
      <c r="C271" s="8"/>
      <c r="D271" s="8"/>
      <c r="E271" s="8"/>
      <c r="F271" s="8"/>
      <c r="G271" s="8"/>
      <c r="H271" s="8"/>
      <c r="I271" s="8"/>
      <c r="J271" s="8"/>
      <c r="K271" s="8"/>
      <c r="L271" s="8"/>
      <c r="M271" s="8"/>
      <c r="N271" s="8"/>
      <c r="O271" s="8"/>
      <c r="P271" s="8"/>
      <c r="Q271" s="53" t="s">
        <v>1187</v>
      </c>
      <c r="R271" s="53" t="s">
        <v>3290</v>
      </c>
      <c r="S271" s="53" t="s">
        <v>1950</v>
      </c>
      <c r="T271" s="8"/>
      <c r="U271" s="8"/>
      <c r="V271" s="8"/>
      <c r="W271" s="8"/>
      <c r="X271" s="8"/>
      <c r="Y271" s="8"/>
    </row>
    <row r="272" spans="1:25" x14ac:dyDescent="0.2">
      <c r="A272" s="8"/>
      <c r="B272" s="8"/>
      <c r="C272" s="8"/>
      <c r="D272" s="8"/>
      <c r="E272" s="8"/>
      <c r="F272" s="8"/>
      <c r="G272" s="8"/>
      <c r="H272" s="8"/>
      <c r="I272" s="8"/>
      <c r="J272" s="8"/>
      <c r="K272" s="8"/>
      <c r="L272" s="8"/>
      <c r="M272" s="8"/>
      <c r="N272" s="8"/>
      <c r="O272" s="8"/>
      <c r="P272" s="8"/>
      <c r="Q272" s="53" t="s">
        <v>1189</v>
      </c>
      <c r="R272" s="53" t="s">
        <v>398</v>
      </c>
      <c r="S272" s="53" t="s">
        <v>1190</v>
      </c>
      <c r="T272" s="8"/>
      <c r="U272" s="8"/>
      <c r="V272" s="8"/>
      <c r="W272" s="8"/>
      <c r="X272" s="8"/>
      <c r="Y272" s="8"/>
    </row>
    <row r="273" spans="1:25" x14ac:dyDescent="0.2">
      <c r="A273" s="8"/>
      <c r="B273" s="8"/>
      <c r="C273" s="8"/>
      <c r="D273" s="8"/>
      <c r="E273" s="8"/>
      <c r="F273" s="8"/>
      <c r="G273" s="8"/>
      <c r="H273" s="8"/>
      <c r="I273" s="8"/>
      <c r="J273" s="8"/>
      <c r="K273" s="8"/>
      <c r="L273" s="8"/>
      <c r="M273" s="8"/>
      <c r="N273" s="8"/>
      <c r="O273" s="8"/>
      <c r="P273" s="8"/>
      <c r="Q273" s="53" t="s">
        <v>399</v>
      </c>
      <c r="R273" s="53" t="s">
        <v>1192</v>
      </c>
      <c r="S273" s="53" t="s">
        <v>1126</v>
      </c>
      <c r="T273" s="8"/>
      <c r="U273" s="8"/>
      <c r="V273" s="8"/>
      <c r="W273" s="8"/>
      <c r="X273" s="8"/>
      <c r="Y273" s="8"/>
    </row>
    <row r="274" spans="1:25" x14ac:dyDescent="0.2">
      <c r="A274" s="8"/>
      <c r="B274" s="8"/>
      <c r="C274" s="8"/>
      <c r="D274" s="8"/>
      <c r="E274" s="8"/>
      <c r="F274" s="8"/>
      <c r="G274" s="8"/>
      <c r="H274" s="8"/>
      <c r="I274" s="8"/>
      <c r="J274" s="8"/>
      <c r="K274" s="8"/>
      <c r="L274" s="8"/>
      <c r="M274" s="8"/>
      <c r="N274" s="8"/>
      <c r="O274" s="8"/>
      <c r="P274" s="8"/>
      <c r="Q274" s="53" t="s">
        <v>399</v>
      </c>
      <c r="R274" s="53" t="s">
        <v>400</v>
      </c>
      <c r="S274" s="53" t="s">
        <v>1121</v>
      </c>
      <c r="T274" s="8"/>
      <c r="U274" s="8"/>
      <c r="V274" s="8"/>
      <c r="W274" s="8"/>
      <c r="X274" s="8"/>
      <c r="Y274" s="8"/>
    </row>
    <row r="275" spans="1:25" x14ac:dyDescent="0.2">
      <c r="A275" s="8"/>
      <c r="B275" s="8"/>
      <c r="C275" s="8"/>
      <c r="D275" s="8"/>
      <c r="E275" s="8"/>
      <c r="F275" s="8"/>
      <c r="G275" s="8"/>
      <c r="H275" s="8"/>
      <c r="I275" s="8"/>
      <c r="J275" s="8"/>
      <c r="K275" s="8"/>
      <c r="L275" s="8"/>
      <c r="M275" s="8"/>
      <c r="N275" s="8"/>
      <c r="O275" s="8"/>
      <c r="P275" s="8"/>
      <c r="Q275" s="53" t="s">
        <v>399</v>
      </c>
      <c r="R275" s="53" t="s">
        <v>1143</v>
      </c>
      <c r="S275" s="53" t="s">
        <v>1144</v>
      </c>
      <c r="T275" s="8"/>
      <c r="U275" s="8"/>
      <c r="V275" s="8"/>
      <c r="W275" s="8"/>
      <c r="X275" s="8"/>
      <c r="Y275" s="8"/>
    </row>
    <row r="276" spans="1:25" x14ac:dyDescent="0.2">
      <c r="A276" s="8"/>
      <c r="B276" s="8"/>
      <c r="C276" s="8"/>
      <c r="D276" s="8"/>
      <c r="E276" s="8"/>
      <c r="F276" s="8"/>
      <c r="G276" s="8"/>
      <c r="H276" s="8"/>
      <c r="I276" s="8"/>
      <c r="J276" s="8"/>
      <c r="K276" s="8"/>
      <c r="L276" s="8"/>
      <c r="M276" s="8"/>
      <c r="N276" s="8"/>
      <c r="O276" s="8"/>
      <c r="P276" s="8"/>
      <c r="Q276" s="53" t="s">
        <v>399</v>
      </c>
      <c r="R276" s="53" t="s">
        <v>1193</v>
      </c>
      <c r="S276" s="53" t="s">
        <v>1144</v>
      </c>
      <c r="T276" s="8"/>
      <c r="U276" s="8"/>
      <c r="V276" s="8"/>
      <c r="W276" s="8"/>
      <c r="X276" s="8"/>
      <c r="Y276" s="8"/>
    </row>
    <row r="277" spans="1:25" x14ac:dyDescent="0.2">
      <c r="A277" s="8"/>
      <c r="B277" s="8"/>
      <c r="C277" s="8"/>
      <c r="D277" s="8"/>
      <c r="E277" s="8"/>
      <c r="F277" s="8"/>
      <c r="G277" s="8"/>
      <c r="H277" s="8"/>
      <c r="I277" s="8"/>
      <c r="J277" s="8"/>
      <c r="K277" s="8"/>
      <c r="L277" s="8"/>
      <c r="M277" s="8"/>
      <c r="N277" s="8"/>
      <c r="O277" s="8"/>
      <c r="P277" s="8"/>
      <c r="Q277" s="53" t="s">
        <v>401</v>
      </c>
      <c r="R277" s="53" t="s">
        <v>402</v>
      </c>
      <c r="S277" s="53" t="s">
        <v>1035</v>
      </c>
      <c r="T277" s="8"/>
      <c r="U277" s="8"/>
      <c r="V277" s="8"/>
      <c r="W277" s="8"/>
      <c r="X277" s="8"/>
      <c r="Y277" s="8"/>
    </row>
    <row r="278" spans="1:25" x14ac:dyDescent="0.2">
      <c r="A278" s="8"/>
      <c r="B278" s="8"/>
      <c r="C278" s="8"/>
      <c r="D278" s="8"/>
      <c r="E278" s="8"/>
      <c r="F278" s="8"/>
      <c r="G278" s="8"/>
      <c r="H278" s="8"/>
      <c r="I278" s="8"/>
      <c r="J278" s="8"/>
      <c r="K278" s="8"/>
      <c r="L278" s="8"/>
      <c r="M278" s="8"/>
      <c r="N278" s="8"/>
      <c r="O278" s="8"/>
      <c r="P278" s="8"/>
      <c r="Q278" s="53" t="s">
        <v>401</v>
      </c>
      <c r="R278" s="53" t="s">
        <v>1036</v>
      </c>
      <c r="S278" s="53" t="s">
        <v>1037</v>
      </c>
      <c r="T278" s="8"/>
      <c r="U278" s="8"/>
      <c r="V278" s="8"/>
      <c r="W278" s="8"/>
      <c r="X278" s="8"/>
      <c r="Y278" s="8"/>
    </row>
    <row r="279" spans="1:25" x14ac:dyDescent="0.2">
      <c r="A279" s="8"/>
      <c r="B279" s="8"/>
      <c r="C279" s="8"/>
      <c r="D279" s="8"/>
      <c r="E279" s="8"/>
      <c r="F279" s="8"/>
      <c r="G279" s="8"/>
      <c r="H279" s="8"/>
      <c r="I279" s="8"/>
      <c r="J279" s="8"/>
      <c r="K279" s="8"/>
      <c r="L279" s="8"/>
      <c r="M279" s="8"/>
      <c r="N279" s="8"/>
      <c r="O279" s="8"/>
      <c r="P279" s="8"/>
      <c r="Q279" s="53" t="s">
        <v>403</v>
      </c>
      <c r="R279" s="53" t="s">
        <v>3272</v>
      </c>
      <c r="S279" s="53" t="s">
        <v>1950</v>
      </c>
      <c r="T279" s="8"/>
      <c r="U279" s="8"/>
      <c r="V279" s="8"/>
      <c r="W279" s="8"/>
      <c r="X279" s="8"/>
      <c r="Y279" s="8"/>
    </row>
    <row r="280" spans="1:25" x14ac:dyDescent="0.2">
      <c r="A280" s="8"/>
      <c r="B280" s="8"/>
      <c r="C280" s="8"/>
      <c r="D280" s="8"/>
      <c r="E280" s="8"/>
      <c r="F280" s="8"/>
      <c r="G280" s="8"/>
      <c r="H280" s="8"/>
      <c r="I280" s="8"/>
      <c r="J280" s="8"/>
      <c r="K280" s="8"/>
      <c r="L280" s="8"/>
      <c r="M280" s="8"/>
      <c r="N280" s="8"/>
      <c r="O280" s="8"/>
      <c r="P280" s="8"/>
      <c r="Q280" s="53" t="s">
        <v>403</v>
      </c>
      <c r="R280" s="53" t="s">
        <v>406</v>
      </c>
      <c r="S280" s="53" t="s">
        <v>1038</v>
      </c>
      <c r="T280" s="8"/>
      <c r="U280" s="8"/>
      <c r="V280" s="8"/>
      <c r="W280" s="8"/>
      <c r="X280" s="8"/>
      <c r="Y280" s="8"/>
    </row>
    <row r="281" spans="1:25" x14ac:dyDescent="0.2">
      <c r="A281" s="8"/>
      <c r="B281" s="8"/>
      <c r="C281" s="8"/>
      <c r="D281" s="8"/>
      <c r="E281" s="8"/>
      <c r="F281" s="8"/>
      <c r="G281" s="8"/>
      <c r="H281" s="8"/>
      <c r="I281" s="8"/>
      <c r="J281" s="8"/>
      <c r="K281" s="8"/>
      <c r="L281" s="8"/>
      <c r="M281" s="8"/>
      <c r="N281" s="8"/>
      <c r="O281" s="8"/>
      <c r="P281" s="8"/>
      <c r="Q281" s="53" t="s">
        <v>403</v>
      </c>
      <c r="R281" s="53" t="s">
        <v>404</v>
      </c>
      <c r="S281" s="53" t="s">
        <v>430</v>
      </c>
      <c r="T281" s="8"/>
      <c r="U281" s="8"/>
      <c r="V281" s="8"/>
      <c r="W281" s="8"/>
      <c r="X281" s="8"/>
      <c r="Y281" s="8"/>
    </row>
    <row r="282" spans="1:25" x14ac:dyDescent="0.2">
      <c r="A282" s="8"/>
      <c r="B282" s="8"/>
      <c r="C282" s="8"/>
      <c r="D282" s="8"/>
      <c r="E282" s="8"/>
      <c r="F282" s="8"/>
      <c r="G282" s="8"/>
      <c r="H282" s="8"/>
      <c r="I282" s="8"/>
      <c r="J282" s="8"/>
      <c r="K282" s="8"/>
      <c r="L282" s="8"/>
      <c r="M282" s="8"/>
      <c r="N282" s="8"/>
      <c r="O282" s="8"/>
      <c r="P282" s="8"/>
      <c r="Q282" s="53" t="s">
        <v>403</v>
      </c>
      <c r="R282" s="53" t="s">
        <v>1188</v>
      </c>
      <c r="S282" s="53" t="s">
        <v>1149</v>
      </c>
      <c r="T282" s="8"/>
      <c r="U282" s="8"/>
      <c r="V282" s="8"/>
      <c r="W282" s="8"/>
      <c r="X282" s="8"/>
      <c r="Y282" s="8"/>
    </row>
    <row r="283" spans="1:25" x14ac:dyDescent="0.2">
      <c r="A283" s="8"/>
      <c r="B283" s="8"/>
      <c r="C283" s="8"/>
      <c r="D283" s="8"/>
      <c r="E283" s="8"/>
      <c r="F283" s="8"/>
      <c r="G283" s="8"/>
      <c r="H283" s="8"/>
      <c r="I283" s="8"/>
      <c r="J283" s="8"/>
      <c r="K283" s="8"/>
      <c r="L283" s="8"/>
      <c r="M283" s="8"/>
      <c r="N283" s="8"/>
      <c r="O283" s="8"/>
      <c r="P283" s="8"/>
      <c r="Q283" s="53" t="s">
        <v>403</v>
      </c>
      <c r="R283" s="53" t="s">
        <v>1194</v>
      </c>
      <c r="S283" s="53" t="s">
        <v>1195</v>
      </c>
      <c r="T283" s="8"/>
      <c r="U283" s="8"/>
      <c r="V283" s="8"/>
      <c r="W283" s="8"/>
      <c r="X283" s="8"/>
      <c r="Y283" s="8"/>
    </row>
    <row r="284" spans="1:25" x14ac:dyDescent="0.2">
      <c r="A284" s="8"/>
      <c r="B284" s="8"/>
      <c r="C284" s="8"/>
      <c r="D284" s="8"/>
      <c r="E284" s="8"/>
      <c r="F284" s="8"/>
      <c r="G284" s="8"/>
      <c r="H284" s="8"/>
      <c r="I284" s="8"/>
      <c r="J284" s="8"/>
      <c r="K284" s="8"/>
      <c r="L284" s="8"/>
      <c r="M284" s="8"/>
      <c r="N284" s="8"/>
      <c r="O284" s="8"/>
      <c r="P284" s="8"/>
      <c r="Q284" s="53" t="s">
        <v>403</v>
      </c>
      <c r="R284" s="53" t="s">
        <v>405</v>
      </c>
      <c r="S284" s="53" t="s">
        <v>1121</v>
      </c>
      <c r="T284" s="8"/>
      <c r="U284" s="8"/>
      <c r="V284" s="8"/>
      <c r="W284" s="8"/>
      <c r="X284" s="8"/>
      <c r="Y284" s="8"/>
    </row>
    <row r="285" spans="1:25" x14ac:dyDescent="0.2">
      <c r="A285" s="8"/>
      <c r="B285" s="8"/>
      <c r="C285" s="8"/>
      <c r="D285" s="8"/>
      <c r="E285" s="8"/>
      <c r="F285" s="8"/>
      <c r="G285" s="8"/>
      <c r="H285" s="8"/>
      <c r="I285" s="8"/>
      <c r="J285" s="8"/>
      <c r="K285" s="8"/>
      <c r="L285" s="8"/>
      <c r="M285" s="8"/>
      <c r="N285" s="8"/>
      <c r="O285" s="8"/>
      <c r="P285" s="8"/>
      <c r="Q285" s="53" t="s">
        <v>407</v>
      </c>
      <c r="R285" s="53" t="s">
        <v>1039</v>
      </c>
      <c r="S285" s="53" t="s">
        <v>1040</v>
      </c>
      <c r="T285" s="8"/>
      <c r="U285" s="8"/>
      <c r="V285" s="8"/>
      <c r="W285" s="8"/>
      <c r="X285" s="8"/>
      <c r="Y285" s="8"/>
    </row>
    <row r="286" spans="1:25" x14ac:dyDescent="0.2">
      <c r="A286" s="8"/>
      <c r="B286" s="8"/>
      <c r="C286" s="8"/>
      <c r="D286" s="8"/>
      <c r="E286" s="8"/>
      <c r="F286" s="8"/>
      <c r="G286" s="8"/>
      <c r="H286" s="8"/>
      <c r="I286" s="8"/>
      <c r="J286" s="8"/>
      <c r="K286" s="8"/>
      <c r="L286" s="8"/>
      <c r="M286" s="8"/>
      <c r="N286" s="8"/>
      <c r="O286" s="8"/>
      <c r="P286" s="8"/>
      <c r="Q286" s="53" t="s">
        <v>407</v>
      </c>
      <c r="R286" s="53" t="s">
        <v>1041</v>
      </c>
      <c r="S286" s="53" t="s">
        <v>1042</v>
      </c>
      <c r="T286" s="8"/>
      <c r="U286" s="8"/>
      <c r="V286" s="8"/>
      <c r="W286" s="8"/>
      <c r="X286" s="8"/>
      <c r="Y286" s="8"/>
    </row>
    <row r="287" spans="1:25" x14ac:dyDescent="0.2">
      <c r="A287" s="8"/>
      <c r="B287" s="8"/>
      <c r="C287" s="8"/>
      <c r="D287" s="8"/>
      <c r="E287" s="8"/>
      <c r="F287" s="8"/>
      <c r="G287" s="8"/>
      <c r="H287" s="8"/>
      <c r="I287" s="8"/>
      <c r="J287" s="8"/>
      <c r="K287" s="8"/>
      <c r="L287" s="8"/>
      <c r="M287" s="8"/>
      <c r="N287" s="8"/>
      <c r="O287" s="8"/>
      <c r="P287" s="8"/>
      <c r="Q287" s="53" t="s">
        <v>408</v>
      </c>
      <c r="R287" s="53" t="s">
        <v>1043</v>
      </c>
      <c r="S287" s="53" t="s">
        <v>845</v>
      </c>
      <c r="T287" s="8"/>
      <c r="U287" s="8"/>
      <c r="V287" s="8"/>
      <c r="W287" s="8"/>
      <c r="X287" s="8"/>
      <c r="Y287" s="8"/>
    </row>
    <row r="288" spans="1:25" x14ac:dyDescent="0.2">
      <c r="A288" s="8"/>
      <c r="B288" s="8"/>
      <c r="C288" s="8"/>
      <c r="D288" s="8"/>
      <c r="E288" s="8"/>
      <c r="F288" s="8"/>
      <c r="G288" s="8"/>
      <c r="H288" s="8"/>
      <c r="I288" s="8"/>
      <c r="J288" s="8"/>
      <c r="K288" s="8"/>
      <c r="L288" s="8"/>
      <c r="M288" s="8"/>
      <c r="N288" s="8"/>
      <c r="O288" s="8"/>
      <c r="P288" s="8"/>
      <c r="Q288" s="53" t="s">
        <v>408</v>
      </c>
      <c r="R288" s="53" t="s">
        <v>1044</v>
      </c>
      <c r="S288" s="53" t="s">
        <v>1045</v>
      </c>
      <c r="T288" s="8"/>
      <c r="U288" s="8"/>
      <c r="V288" s="8"/>
      <c r="W288" s="8"/>
      <c r="X288" s="8"/>
      <c r="Y288" s="8"/>
    </row>
    <row r="289" spans="1:25" x14ac:dyDescent="0.2">
      <c r="A289" s="8"/>
      <c r="B289" s="8"/>
      <c r="C289" s="8"/>
      <c r="D289" s="8"/>
      <c r="E289" s="8"/>
      <c r="F289" s="8"/>
      <c r="G289" s="8"/>
      <c r="H289" s="8"/>
      <c r="I289" s="8"/>
      <c r="J289" s="8"/>
      <c r="K289" s="8"/>
      <c r="L289" s="8"/>
      <c r="M289" s="8"/>
      <c r="N289" s="8"/>
      <c r="O289" s="8"/>
      <c r="P289" s="8"/>
      <c r="Q289" s="53" t="s">
        <v>408</v>
      </c>
      <c r="R289" s="53" t="s">
        <v>3270</v>
      </c>
      <c r="S289" s="53" t="s">
        <v>1047</v>
      </c>
      <c r="T289" s="8"/>
      <c r="U289" s="8"/>
      <c r="V289" s="8"/>
      <c r="W289" s="8"/>
      <c r="X289" s="8"/>
      <c r="Y289" s="8"/>
    </row>
    <row r="290" spans="1:25" x14ac:dyDescent="0.2">
      <c r="A290" s="8"/>
      <c r="B290" s="8"/>
      <c r="C290" s="8"/>
      <c r="D290" s="8"/>
      <c r="E290" s="8"/>
      <c r="F290" s="8"/>
      <c r="G290" s="8"/>
      <c r="H290" s="8"/>
      <c r="I290" s="8"/>
      <c r="J290" s="8"/>
      <c r="K290" s="8"/>
      <c r="L290" s="8"/>
      <c r="M290" s="8"/>
      <c r="N290" s="8"/>
      <c r="O290" s="8"/>
      <c r="P290" s="8"/>
      <c r="Q290" s="53" t="s">
        <v>408</v>
      </c>
      <c r="R290" s="53" t="s">
        <v>1046</v>
      </c>
      <c r="S290" s="53" t="s">
        <v>1047</v>
      </c>
      <c r="T290" s="8"/>
      <c r="U290" s="8"/>
      <c r="V290" s="8"/>
      <c r="W290" s="8"/>
      <c r="X290" s="8"/>
      <c r="Y290" s="8"/>
    </row>
    <row r="291" spans="1:25" x14ac:dyDescent="0.2">
      <c r="A291" s="8"/>
      <c r="B291" s="8"/>
      <c r="C291" s="8"/>
      <c r="D291" s="8"/>
      <c r="E291" s="8"/>
      <c r="F291" s="8"/>
      <c r="G291" s="8"/>
      <c r="H291" s="8"/>
      <c r="I291" s="8"/>
      <c r="J291" s="8"/>
      <c r="K291" s="8"/>
      <c r="L291" s="8"/>
      <c r="M291" s="8"/>
      <c r="N291" s="8"/>
      <c r="O291" s="8"/>
      <c r="P291" s="8"/>
      <c r="Q291" s="53" t="s">
        <v>408</v>
      </c>
      <c r="R291" s="53" t="s">
        <v>1048</v>
      </c>
      <c r="S291" s="53" t="s">
        <v>1049</v>
      </c>
      <c r="T291" s="8"/>
      <c r="U291" s="8"/>
      <c r="V291" s="8"/>
      <c r="W291" s="8"/>
      <c r="X291" s="8"/>
      <c r="Y291" s="8"/>
    </row>
    <row r="292" spans="1:25" x14ac:dyDescent="0.2">
      <c r="A292" s="8"/>
      <c r="B292" s="8"/>
      <c r="C292" s="8"/>
      <c r="D292" s="8"/>
      <c r="E292" s="8"/>
      <c r="F292" s="8"/>
      <c r="G292" s="8"/>
      <c r="H292" s="8"/>
      <c r="I292" s="8"/>
      <c r="J292" s="8"/>
      <c r="K292" s="8"/>
      <c r="L292" s="8"/>
      <c r="M292" s="8"/>
      <c r="N292" s="8"/>
      <c r="O292" s="8"/>
      <c r="P292" s="8"/>
      <c r="Q292" s="53" t="s">
        <v>408</v>
      </c>
      <c r="R292" s="53" t="s">
        <v>409</v>
      </c>
      <c r="S292" s="53" t="s">
        <v>1121</v>
      </c>
      <c r="T292" s="8"/>
      <c r="U292" s="8"/>
      <c r="V292" s="8"/>
      <c r="W292" s="8"/>
      <c r="X292" s="8"/>
      <c r="Y292" s="8"/>
    </row>
    <row r="293" spans="1:25" x14ac:dyDescent="0.2">
      <c r="A293" s="8"/>
      <c r="B293" s="8"/>
      <c r="C293" s="8"/>
      <c r="D293" s="8"/>
      <c r="E293" s="8"/>
      <c r="F293" s="8"/>
      <c r="G293" s="8"/>
      <c r="H293" s="8"/>
      <c r="I293" s="8"/>
      <c r="J293" s="8"/>
      <c r="K293" s="8"/>
      <c r="L293" s="8"/>
      <c r="M293" s="8"/>
      <c r="N293" s="8"/>
      <c r="O293" s="8"/>
      <c r="P293" s="8"/>
      <c r="Q293" s="53" t="s">
        <v>410</v>
      </c>
      <c r="R293" s="53" t="s">
        <v>414</v>
      </c>
      <c r="S293" s="53" t="s">
        <v>1050</v>
      </c>
      <c r="T293" s="8"/>
      <c r="U293" s="8"/>
      <c r="V293" s="8"/>
      <c r="W293" s="8"/>
      <c r="X293" s="8"/>
      <c r="Y293" s="8"/>
    </row>
    <row r="294" spans="1:25" x14ac:dyDescent="0.2">
      <c r="A294" s="8"/>
      <c r="B294" s="8"/>
      <c r="C294" s="8"/>
      <c r="D294" s="8"/>
      <c r="E294" s="8"/>
      <c r="F294" s="8"/>
      <c r="G294" s="8"/>
      <c r="H294" s="8"/>
      <c r="I294" s="8"/>
      <c r="J294" s="8"/>
      <c r="K294" s="8"/>
      <c r="L294" s="8"/>
      <c r="M294" s="8"/>
      <c r="N294" s="8"/>
      <c r="O294" s="8"/>
      <c r="P294" s="8"/>
      <c r="Q294" s="53" t="s">
        <v>410</v>
      </c>
      <c r="R294" s="53" t="s">
        <v>412</v>
      </c>
      <c r="S294" s="53" t="s">
        <v>1051</v>
      </c>
      <c r="T294" s="8"/>
      <c r="U294" s="8"/>
      <c r="V294" s="8"/>
      <c r="W294" s="8"/>
      <c r="X294" s="8"/>
      <c r="Y294" s="8"/>
    </row>
    <row r="295" spans="1:25" x14ac:dyDescent="0.2">
      <c r="A295" s="8"/>
      <c r="B295" s="8"/>
      <c r="C295" s="8"/>
      <c r="D295" s="8"/>
      <c r="E295" s="8"/>
      <c r="F295" s="8"/>
      <c r="G295" s="8"/>
      <c r="H295" s="8"/>
      <c r="I295" s="8"/>
      <c r="J295" s="8"/>
      <c r="K295" s="8"/>
      <c r="L295" s="8"/>
      <c r="M295" s="8"/>
      <c r="N295" s="8"/>
      <c r="O295" s="8"/>
      <c r="P295" s="8"/>
      <c r="Q295" s="53" t="s">
        <v>410</v>
      </c>
      <c r="R295" s="53" t="s">
        <v>1052</v>
      </c>
      <c r="S295" s="53" t="s">
        <v>1053</v>
      </c>
      <c r="T295" s="8"/>
      <c r="U295" s="8"/>
      <c r="V295" s="8"/>
      <c r="W295" s="8"/>
      <c r="X295" s="8"/>
      <c r="Y295" s="8"/>
    </row>
    <row r="296" spans="1:25" x14ac:dyDescent="0.2">
      <c r="A296" s="8"/>
      <c r="B296" s="8"/>
      <c r="C296" s="8"/>
      <c r="D296" s="8"/>
      <c r="E296" s="8"/>
      <c r="F296" s="8"/>
      <c r="G296" s="8"/>
      <c r="H296" s="8"/>
      <c r="I296" s="8"/>
      <c r="J296" s="8"/>
      <c r="K296" s="8"/>
      <c r="L296" s="8"/>
      <c r="M296" s="8"/>
      <c r="N296" s="8"/>
      <c r="O296" s="8"/>
      <c r="P296" s="8"/>
      <c r="Q296" s="53" t="s">
        <v>410</v>
      </c>
      <c r="R296" s="53" t="s">
        <v>1054</v>
      </c>
      <c r="S296" s="53" t="s">
        <v>1055</v>
      </c>
      <c r="T296" s="8"/>
      <c r="U296" s="8"/>
      <c r="V296" s="8"/>
      <c r="W296" s="8"/>
      <c r="X296" s="8"/>
      <c r="Y296" s="8"/>
    </row>
    <row r="297" spans="1:25" x14ac:dyDescent="0.2">
      <c r="A297" s="8"/>
      <c r="B297" s="8"/>
      <c r="C297" s="8"/>
      <c r="D297" s="8"/>
      <c r="E297" s="8"/>
      <c r="F297" s="8"/>
      <c r="G297" s="8"/>
      <c r="H297" s="8"/>
      <c r="I297" s="8"/>
      <c r="J297" s="8"/>
      <c r="K297" s="8"/>
      <c r="L297" s="8"/>
      <c r="M297" s="8"/>
      <c r="N297" s="8"/>
      <c r="O297" s="8"/>
      <c r="P297" s="8"/>
      <c r="Q297" s="53" t="s">
        <v>410</v>
      </c>
      <c r="R297" s="53" t="s">
        <v>3291</v>
      </c>
      <c r="S297" s="53" t="s">
        <v>1057</v>
      </c>
      <c r="T297" s="8"/>
      <c r="U297" s="8"/>
      <c r="V297" s="8"/>
      <c r="W297" s="8"/>
      <c r="X297" s="8"/>
      <c r="Y297" s="8"/>
    </row>
    <row r="298" spans="1:25" x14ac:dyDescent="0.2">
      <c r="A298" s="8"/>
      <c r="B298" s="8"/>
      <c r="C298" s="8"/>
      <c r="D298" s="8"/>
      <c r="E298" s="8"/>
      <c r="F298" s="8"/>
      <c r="G298" s="8"/>
      <c r="H298" s="8"/>
      <c r="I298" s="8"/>
      <c r="J298" s="8"/>
      <c r="K298" s="8"/>
      <c r="L298" s="8"/>
      <c r="M298" s="8"/>
      <c r="N298" s="8"/>
      <c r="O298" s="8"/>
      <c r="P298" s="8"/>
      <c r="Q298" s="53" t="s">
        <v>410</v>
      </c>
      <c r="R298" s="53" t="s">
        <v>1056</v>
      </c>
      <c r="S298" s="53" t="s">
        <v>1057</v>
      </c>
      <c r="T298" s="8"/>
      <c r="U298" s="8"/>
      <c r="V298" s="8"/>
      <c r="W298" s="8"/>
      <c r="X298" s="8"/>
      <c r="Y298" s="8"/>
    </row>
    <row r="299" spans="1:25" x14ac:dyDescent="0.2">
      <c r="A299" s="8"/>
      <c r="B299" s="8"/>
      <c r="C299" s="8"/>
      <c r="D299" s="8"/>
      <c r="E299" s="8"/>
      <c r="F299" s="8"/>
      <c r="G299" s="8"/>
      <c r="H299" s="8"/>
      <c r="I299" s="8"/>
      <c r="J299" s="8"/>
      <c r="K299" s="8"/>
      <c r="L299" s="8"/>
      <c r="M299" s="8"/>
      <c r="N299" s="8"/>
      <c r="O299" s="8"/>
      <c r="P299" s="8"/>
      <c r="Q299" s="53" t="s">
        <v>410</v>
      </c>
      <c r="R299" s="53" t="s">
        <v>1058</v>
      </c>
      <c r="S299" s="53" t="s">
        <v>415</v>
      </c>
      <c r="T299" s="8"/>
      <c r="U299" s="8"/>
      <c r="V299" s="8"/>
      <c r="W299" s="8"/>
      <c r="X299" s="8"/>
      <c r="Y299" s="8"/>
    </row>
    <row r="300" spans="1:25" x14ac:dyDescent="0.2">
      <c r="A300" s="8"/>
      <c r="B300" s="8"/>
      <c r="C300" s="8"/>
      <c r="D300" s="8"/>
      <c r="E300" s="8"/>
      <c r="F300" s="8"/>
      <c r="G300" s="8"/>
      <c r="H300" s="8"/>
      <c r="I300" s="8"/>
      <c r="J300" s="8"/>
      <c r="K300" s="8"/>
      <c r="L300" s="8"/>
      <c r="M300" s="8"/>
      <c r="N300" s="8"/>
      <c r="O300" s="8"/>
      <c r="P300" s="8"/>
      <c r="Q300" s="53" t="s">
        <v>410</v>
      </c>
      <c r="R300" s="53" t="s">
        <v>1198</v>
      </c>
      <c r="S300" s="53" t="s">
        <v>1199</v>
      </c>
      <c r="T300" s="8"/>
      <c r="U300" s="8"/>
      <c r="V300" s="8"/>
      <c r="W300" s="8"/>
      <c r="X300" s="8"/>
      <c r="Y300" s="8"/>
    </row>
    <row r="301" spans="1:25" x14ac:dyDescent="0.2">
      <c r="A301" s="8"/>
      <c r="B301" s="8"/>
      <c r="C301" s="8"/>
      <c r="D301" s="8"/>
      <c r="E301" s="8"/>
      <c r="F301" s="8"/>
      <c r="G301" s="8"/>
      <c r="H301" s="8"/>
      <c r="I301" s="8"/>
      <c r="J301" s="8"/>
      <c r="K301" s="8"/>
      <c r="L301" s="8"/>
      <c r="M301" s="8"/>
      <c r="N301" s="8"/>
      <c r="O301" s="8"/>
      <c r="P301" s="8"/>
      <c r="Q301" s="53" t="s">
        <v>410</v>
      </c>
      <c r="R301" s="53" t="s">
        <v>413</v>
      </c>
      <c r="S301" s="53" t="s">
        <v>1197</v>
      </c>
      <c r="T301" s="8"/>
      <c r="U301" s="8"/>
      <c r="V301" s="8"/>
      <c r="W301" s="8"/>
      <c r="X301" s="8"/>
      <c r="Y301" s="8"/>
    </row>
    <row r="302" spans="1:25" x14ac:dyDescent="0.2">
      <c r="A302" s="8"/>
      <c r="B302" s="8"/>
      <c r="C302" s="8"/>
      <c r="D302" s="8"/>
      <c r="E302" s="8"/>
      <c r="F302" s="8"/>
      <c r="G302" s="8"/>
      <c r="H302" s="8"/>
      <c r="I302" s="8"/>
      <c r="J302" s="8"/>
      <c r="K302" s="8"/>
      <c r="L302" s="8"/>
      <c r="M302" s="8"/>
      <c r="N302" s="8"/>
      <c r="O302" s="8"/>
      <c r="P302" s="8"/>
      <c r="Q302" s="53" t="s">
        <v>410</v>
      </c>
      <c r="R302" s="53" t="s">
        <v>411</v>
      </c>
      <c r="S302" s="53" t="s">
        <v>1196</v>
      </c>
      <c r="T302" s="8"/>
      <c r="U302" s="8"/>
      <c r="V302" s="8"/>
      <c r="W302" s="8"/>
      <c r="X302" s="8"/>
      <c r="Y302" s="8"/>
    </row>
    <row r="303" spans="1:25" x14ac:dyDescent="0.2">
      <c r="A303" s="8"/>
      <c r="B303" s="8"/>
      <c r="C303" s="8"/>
      <c r="D303" s="8"/>
      <c r="E303" s="8"/>
      <c r="F303" s="8"/>
      <c r="G303" s="8"/>
      <c r="H303" s="8"/>
      <c r="I303" s="8"/>
      <c r="J303" s="8"/>
      <c r="K303" s="8"/>
      <c r="L303" s="8"/>
      <c r="M303" s="8"/>
      <c r="N303" s="8"/>
      <c r="O303" s="8"/>
      <c r="P303" s="8"/>
      <c r="Q303" s="53" t="s">
        <v>416</v>
      </c>
      <c r="R303" s="53" t="s">
        <v>1059</v>
      </c>
      <c r="S303" s="53" t="s">
        <v>1060</v>
      </c>
      <c r="T303" s="8"/>
      <c r="U303" s="8"/>
      <c r="V303" s="8"/>
      <c r="W303" s="8"/>
      <c r="X303" s="8"/>
      <c r="Y303" s="8"/>
    </row>
    <row r="304" spans="1:25" x14ac:dyDescent="0.2">
      <c r="A304" s="8"/>
      <c r="B304" s="8"/>
      <c r="C304" s="8"/>
      <c r="D304" s="8"/>
      <c r="E304" s="8"/>
      <c r="F304" s="8"/>
      <c r="G304" s="8"/>
      <c r="H304" s="8"/>
      <c r="I304" s="8"/>
      <c r="J304" s="8"/>
      <c r="K304" s="8"/>
      <c r="L304" s="8"/>
      <c r="M304" s="8"/>
      <c r="N304" s="8"/>
      <c r="O304" s="8"/>
      <c r="P304" s="8"/>
      <c r="Q304" s="53" t="s">
        <v>416</v>
      </c>
      <c r="R304" s="53" t="s">
        <v>418</v>
      </c>
      <c r="S304" s="53" t="s">
        <v>1061</v>
      </c>
      <c r="T304" s="8"/>
      <c r="U304" s="8"/>
      <c r="V304" s="8"/>
      <c r="W304" s="8"/>
      <c r="X304" s="8"/>
      <c r="Y304" s="8"/>
    </row>
    <row r="305" spans="1:25" x14ac:dyDescent="0.2">
      <c r="A305" s="8"/>
      <c r="B305" s="8"/>
      <c r="C305" s="8"/>
      <c r="D305" s="8"/>
      <c r="E305" s="8"/>
      <c r="F305" s="8"/>
      <c r="G305" s="8"/>
      <c r="H305" s="8"/>
      <c r="I305" s="8"/>
      <c r="J305" s="8"/>
      <c r="K305" s="8"/>
      <c r="L305" s="8"/>
      <c r="M305" s="8"/>
      <c r="N305" s="8"/>
      <c r="O305" s="8"/>
      <c r="P305" s="8"/>
      <c r="Q305" s="53" t="s">
        <v>416</v>
      </c>
      <c r="R305" s="53" t="s">
        <v>417</v>
      </c>
      <c r="S305" s="53" t="s">
        <v>1062</v>
      </c>
      <c r="T305" s="8"/>
      <c r="U305" s="8"/>
      <c r="V305" s="8"/>
      <c r="W305" s="8"/>
      <c r="X305" s="8"/>
      <c r="Y305" s="8"/>
    </row>
    <row r="306" spans="1:25" x14ac:dyDescent="0.2">
      <c r="A306" s="8"/>
      <c r="B306" s="8"/>
      <c r="C306" s="8"/>
      <c r="D306" s="8"/>
      <c r="E306" s="8"/>
      <c r="F306" s="8"/>
      <c r="G306" s="8"/>
      <c r="H306" s="8"/>
      <c r="I306" s="8"/>
      <c r="J306" s="8"/>
      <c r="K306" s="8"/>
      <c r="L306" s="8"/>
      <c r="M306" s="8"/>
      <c r="N306" s="8"/>
      <c r="O306" s="8"/>
      <c r="P306" s="8"/>
      <c r="Q306" s="53" t="s">
        <v>416</v>
      </c>
      <c r="R306" s="53" t="s">
        <v>419</v>
      </c>
      <c r="S306" s="53" t="s">
        <v>1063</v>
      </c>
      <c r="T306" s="8"/>
      <c r="U306" s="8"/>
      <c r="V306" s="8"/>
      <c r="W306" s="8"/>
      <c r="X306" s="8"/>
      <c r="Y306" s="8"/>
    </row>
    <row r="307" spans="1:25" x14ac:dyDescent="0.2">
      <c r="A307" s="8"/>
      <c r="B307" s="8"/>
      <c r="C307" s="8"/>
      <c r="D307" s="8"/>
      <c r="E307" s="8"/>
      <c r="F307" s="8"/>
      <c r="G307" s="8"/>
      <c r="H307" s="8"/>
      <c r="I307" s="8"/>
      <c r="J307" s="8"/>
      <c r="K307" s="8"/>
      <c r="L307" s="8"/>
      <c r="M307" s="8"/>
      <c r="N307" s="8"/>
      <c r="O307" s="8"/>
      <c r="P307" s="8"/>
      <c r="Q307" s="53" t="s">
        <v>416</v>
      </c>
      <c r="R307" s="53" t="s">
        <v>1064</v>
      </c>
      <c r="S307" s="53" t="s">
        <v>1065</v>
      </c>
      <c r="T307" s="8"/>
      <c r="U307" s="8"/>
      <c r="V307" s="8"/>
      <c r="W307" s="8"/>
      <c r="X307" s="8"/>
      <c r="Y307" s="8"/>
    </row>
    <row r="308" spans="1:25" x14ac:dyDescent="0.2">
      <c r="A308" s="8"/>
      <c r="B308" s="8"/>
      <c r="C308" s="8"/>
      <c r="D308" s="8"/>
      <c r="E308" s="8"/>
      <c r="F308" s="8"/>
      <c r="G308" s="8"/>
      <c r="H308" s="8"/>
      <c r="I308" s="8"/>
      <c r="J308" s="8"/>
      <c r="K308" s="8"/>
      <c r="L308" s="8"/>
      <c r="M308" s="8"/>
      <c r="N308" s="8"/>
      <c r="O308" s="8"/>
      <c r="P308" s="8"/>
      <c r="Q308" s="53" t="s">
        <v>416</v>
      </c>
      <c r="R308" s="53" t="s">
        <v>1066</v>
      </c>
      <c r="S308" s="53" t="s">
        <v>1067</v>
      </c>
      <c r="T308" s="8"/>
      <c r="U308" s="8"/>
      <c r="V308" s="8"/>
      <c r="W308" s="8"/>
      <c r="X308" s="8"/>
      <c r="Y308" s="8"/>
    </row>
    <row r="309" spans="1:25" x14ac:dyDescent="0.2">
      <c r="A309" s="8"/>
      <c r="B309" s="8"/>
      <c r="C309" s="8"/>
      <c r="D309" s="8"/>
      <c r="E309" s="8"/>
      <c r="F309" s="8"/>
      <c r="G309" s="8"/>
      <c r="H309" s="8"/>
      <c r="I309" s="8"/>
      <c r="J309" s="8"/>
      <c r="K309" s="8"/>
      <c r="L309" s="8"/>
      <c r="M309" s="8"/>
      <c r="N309" s="8"/>
      <c r="O309" s="8"/>
      <c r="P309" s="8"/>
      <c r="Q309" s="53" t="s">
        <v>416</v>
      </c>
      <c r="R309" s="53" t="s">
        <v>1200</v>
      </c>
      <c r="S309" s="53" t="s">
        <v>1201</v>
      </c>
      <c r="T309" s="8"/>
      <c r="U309" s="8"/>
      <c r="V309" s="8"/>
      <c r="W309" s="8"/>
      <c r="X309" s="8"/>
      <c r="Y309" s="8"/>
    </row>
    <row r="310" spans="1:25" x14ac:dyDescent="0.2">
      <c r="A310" s="8"/>
      <c r="B310" s="8"/>
      <c r="C310" s="8"/>
      <c r="D310" s="8"/>
      <c r="E310" s="8"/>
      <c r="F310" s="8"/>
      <c r="G310" s="8"/>
      <c r="H310" s="8"/>
      <c r="I310" s="8"/>
      <c r="J310" s="8"/>
      <c r="K310" s="8"/>
      <c r="L310" s="8"/>
      <c r="M310" s="8"/>
      <c r="N310" s="8"/>
      <c r="O310" s="8"/>
      <c r="P310" s="8"/>
      <c r="Q310" s="53" t="s">
        <v>2081</v>
      </c>
      <c r="R310" s="53" t="s">
        <v>3292</v>
      </c>
      <c r="S310" s="53" t="s">
        <v>1121</v>
      </c>
      <c r="T310" s="8"/>
      <c r="U310" s="8"/>
      <c r="V310" s="8"/>
      <c r="W310" s="8"/>
      <c r="X310" s="8"/>
      <c r="Y310" s="8"/>
    </row>
    <row r="311" spans="1:25" x14ac:dyDescent="0.2">
      <c r="A311" s="8"/>
      <c r="B311" s="8"/>
      <c r="C311" s="8"/>
      <c r="D311" s="8"/>
      <c r="E311" s="8"/>
      <c r="F311" s="8"/>
      <c r="G311" s="8"/>
      <c r="H311" s="8"/>
      <c r="I311" s="8"/>
      <c r="J311" s="8"/>
      <c r="K311" s="8"/>
      <c r="L311" s="8"/>
      <c r="M311" s="8"/>
      <c r="N311" s="8"/>
      <c r="O311" s="8"/>
      <c r="P311" s="8"/>
      <c r="Q311" s="53" t="s">
        <v>420</v>
      </c>
      <c r="R311" s="53" t="s">
        <v>1022</v>
      </c>
      <c r="S311" s="53" t="s">
        <v>1023</v>
      </c>
      <c r="T311" s="8"/>
      <c r="U311" s="8"/>
      <c r="V311" s="8"/>
      <c r="W311" s="8"/>
      <c r="X311" s="8"/>
      <c r="Y311" s="8"/>
    </row>
    <row r="312" spans="1:25" x14ac:dyDescent="0.2">
      <c r="A312" s="8"/>
      <c r="B312" s="8"/>
      <c r="C312" s="8"/>
      <c r="D312" s="8"/>
      <c r="E312" s="8"/>
      <c r="F312" s="8"/>
      <c r="G312" s="8"/>
      <c r="H312" s="8"/>
      <c r="I312" s="8"/>
      <c r="J312" s="8"/>
      <c r="K312" s="8"/>
      <c r="L312" s="8"/>
      <c r="M312" s="8"/>
      <c r="N312" s="8"/>
      <c r="O312" s="8"/>
      <c r="P312" s="8"/>
      <c r="Q312" s="53" t="s">
        <v>420</v>
      </c>
      <c r="R312" s="53" t="s">
        <v>421</v>
      </c>
      <c r="S312" s="53" t="s">
        <v>1121</v>
      </c>
      <c r="T312" s="8"/>
      <c r="U312" s="8"/>
      <c r="V312" s="8"/>
      <c r="W312" s="8"/>
      <c r="X312" s="8"/>
      <c r="Y312" s="8"/>
    </row>
    <row r="313" spans="1:25" x14ac:dyDescent="0.2">
      <c r="A313" s="8"/>
      <c r="B313" s="8"/>
      <c r="C313" s="8"/>
      <c r="D313" s="8"/>
      <c r="E313" s="8"/>
      <c r="F313" s="8"/>
      <c r="G313" s="8"/>
      <c r="H313" s="8"/>
      <c r="I313" s="8"/>
      <c r="J313" s="8"/>
      <c r="K313" s="8"/>
      <c r="L313" s="8"/>
      <c r="M313" s="8"/>
      <c r="N313" s="8"/>
      <c r="O313" s="8"/>
      <c r="P313" s="8"/>
      <c r="Q313" s="53" t="s">
        <v>422</v>
      </c>
      <c r="R313" s="53" t="s">
        <v>3272</v>
      </c>
      <c r="S313" s="53" t="s">
        <v>1950</v>
      </c>
      <c r="T313" s="8"/>
      <c r="U313" s="8"/>
      <c r="V313" s="8"/>
      <c r="W313" s="8"/>
      <c r="X313" s="8"/>
      <c r="Y313" s="8"/>
    </row>
    <row r="314" spans="1:25" x14ac:dyDescent="0.2">
      <c r="A314" s="8"/>
      <c r="B314" s="8"/>
      <c r="C314" s="8"/>
      <c r="D314" s="8"/>
      <c r="E314" s="8"/>
      <c r="F314" s="8"/>
      <c r="G314" s="8"/>
      <c r="H314" s="8"/>
      <c r="I314" s="8"/>
      <c r="J314" s="8"/>
      <c r="K314" s="8"/>
      <c r="L314" s="8"/>
      <c r="M314" s="8"/>
      <c r="N314" s="8"/>
      <c r="O314" s="8"/>
      <c r="P314" s="8"/>
      <c r="Q314" s="53" t="s">
        <v>422</v>
      </c>
      <c r="R314" s="53" t="s">
        <v>423</v>
      </c>
      <c r="S314" s="53" t="s">
        <v>432</v>
      </c>
      <c r="T314" s="8"/>
      <c r="U314" s="8"/>
      <c r="V314" s="8"/>
      <c r="W314" s="8"/>
      <c r="X314" s="8"/>
      <c r="Y314" s="8"/>
    </row>
    <row r="315" spans="1:25" x14ac:dyDescent="0.2">
      <c r="A315" s="8"/>
      <c r="B315" s="8"/>
      <c r="C315" s="8"/>
      <c r="D315" s="8"/>
      <c r="E315" s="8"/>
      <c r="F315" s="8"/>
      <c r="G315" s="8"/>
      <c r="H315" s="8"/>
      <c r="I315" s="8"/>
      <c r="J315" s="8"/>
      <c r="K315" s="8"/>
      <c r="L315" s="8"/>
      <c r="M315" s="8"/>
      <c r="N315" s="8"/>
      <c r="O315" s="8"/>
      <c r="P315" s="8"/>
      <c r="Q315" s="53" t="s">
        <v>422</v>
      </c>
      <c r="R315" s="53" t="s">
        <v>1205</v>
      </c>
      <c r="S315" s="53" t="s">
        <v>1206</v>
      </c>
      <c r="T315" s="8"/>
      <c r="U315" s="8"/>
      <c r="V315" s="8"/>
      <c r="W315" s="8"/>
      <c r="X315" s="8"/>
      <c r="Y315" s="8"/>
    </row>
    <row r="316" spans="1:25" x14ac:dyDescent="0.2">
      <c r="A316" s="8"/>
      <c r="B316" s="8"/>
      <c r="C316" s="8"/>
      <c r="D316" s="8"/>
      <c r="E316" s="8"/>
      <c r="F316" s="8"/>
      <c r="G316" s="8"/>
      <c r="H316" s="8"/>
      <c r="I316" s="8"/>
      <c r="J316" s="8"/>
      <c r="K316" s="8"/>
      <c r="L316" s="8"/>
      <c r="M316" s="8"/>
      <c r="N316" s="8"/>
      <c r="O316" s="8"/>
      <c r="P316" s="8"/>
      <c r="Q316" s="53" t="s">
        <v>422</v>
      </c>
      <c r="R316" s="53" t="s">
        <v>1202</v>
      </c>
      <c r="S316" s="53" t="s">
        <v>1149</v>
      </c>
      <c r="T316" s="8"/>
      <c r="U316" s="8"/>
      <c r="V316" s="8"/>
      <c r="W316" s="8"/>
      <c r="X316" s="8"/>
      <c r="Y316" s="8"/>
    </row>
    <row r="317" spans="1:25" x14ac:dyDescent="0.2">
      <c r="A317" s="8"/>
      <c r="B317" s="8"/>
      <c r="C317" s="8"/>
      <c r="D317" s="8"/>
      <c r="E317" s="8"/>
      <c r="F317" s="8"/>
      <c r="G317" s="8"/>
      <c r="H317" s="8"/>
      <c r="I317" s="8"/>
      <c r="J317" s="8"/>
      <c r="K317" s="8"/>
      <c r="L317" s="8"/>
      <c r="M317" s="8"/>
      <c r="N317" s="8"/>
      <c r="O317" s="8"/>
      <c r="P317" s="8"/>
      <c r="Q317" s="53" t="s">
        <v>422</v>
      </c>
      <c r="R317" s="53" t="s">
        <v>1203</v>
      </c>
      <c r="S317" s="53" t="s">
        <v>1204</v>
      </c>
      <c r="T317" s="8"/>
      <c r="U317" s="8"/>
      <c r="V317" s="8"/>
      <c r="W317" s="8"/>
      <c r="X317" s="8"/>
      <c r="Y317" s="8"/>
    </row>
    <row r="318" spans="1:25" x14ac:dyDescent="0.2">
      <c r="A318" s="8"/>
      <c r="B318" s="8"/>
      <c r="C318" s="8"/>
      <c r="D318" s="8"/>
      <c r="E318" s="8"/>
      <c r="F318" s="8"/>
      <c r="G318" s="8"/>
      <c r="H318" s="8"/>
      <c r="I318" s="8"/>
      <c r="J318" s="8"/>
      <c r="K318" s="8"/>
      <c r="L318" s="8"/>
      <c r="M318" s="8"/>
      <c r="N318" s="8"/>
      <c r="O318" s="8"/>
      <c r="P318" s="8"/>
      <c r="Q318" s="53" t="s">
        <v>422</v>
      </c>
      <c r="R318" s="53" t="s">
        <v>1207</v>
      </c>
      <c r="S318" s="53" t="s">
        <v>1124</v>
      </c>
      <c r="T318" s="8"/>
      <c r="U318" s="8"/>
      <c r="V318" s="8"/>
      <c r="W318" s="8"/>
      <c r="X318" s="8"/>
      <c r="Y318" s="8"/>
    </row>
    <row r="319" spans="1:25" x14ac:dyDescent="0.2">
      <c r="A319" s="8"/>
      <c r="B319" s="8"/>
      <c r="C319" s="8"/>
      <c r="D319" s="8"/>
      <c r="E319" s="8"/>
      <c r="F319" s="8"/>
      <c r="G319" s="8"/>
      <c r="H319" s="8"/>
      <c r="I319" s="8"/>
      <c r="J319" s="8"/>
      <c r="K319" s="8"/>
      <c r="L319" s="8"/>
      <c r="M319" s="8"/>
      <c r="N319" s="8"/>
      <c r="O319" s="8"/>
      <c r="P319" s="8"/>
      <c r="Q319" s="53" t="s">
        <v>424</v>
      </c>
      <c r="R319" s="53" t="s">
        <v>425</v>
      </c>
      <c r="S319" s="53" t="s">
        <v>1068</v>
      </c>
      <c r="T319" s="8"/>
      <c r="U319" s="8"/>
      <c r="V319" s="8"/>
      <c r="W319" s="8"/>
      <c r="X319" s="8"/>
      <c r="Y319" s="8"/>
    </row>
    <row r="320" spans="1:25" x14ac:dyDescent="0.2">
      <c r="A320" s="8"/>
      <c r="B320" s="8"/>
      <c r="C320" s="8"/>
      <c r="D320" s="8"/>
      <c r="E320" s="8"/>
      <c r="F320" s="8"/>
      <c r="G320" s="8"/>
      <c r="H320" s="8"/>
      <c r="I320" s="8"/>
      <c r="J320" s="8"/>
      <c r="K320" s="8"/>
      <c r="L320" s="8"/>
      <c r="M320" s="8"/>
      <c r="N320" s="8"/>
      <c r="O320" s="8"/>
      <c r="P320" s="8"/>
      <c r="Q320" s="53" t="s">
        <v>424</v>
      </c>
      <c r="R320" s="53" t="s">
        <v>1069</v>
      </c>
      <c r="S320" s="53" t="s">
        <v>1070</v>
      </c>
      <c r="T320" s="8"/>
      <c r="U320" s="8"/>
      <c r="V320" s="8"/>
      <c r="W320" s="8"/>
      <c r="X320" s="8"/>
      <c r="Y320" s="8"/>
    </row>
    <row r="321" spans="1:25" x14ac:dyDescent="0.2">
      <c r="A321" s="8"/>
      <c r="B321" s="8"/>
      <c r="C321" s="8"/>
      <c r="D321" s="8"/>
      <c r="E321" s="8"/>
      <c r="F321" s="8"/>
      <c r="G321" s="8"/>
      <c r="H321" s="8"/>
      <c r="I321" s="8"/>
      <c r="J321" s="8"/>
      <c r="K321" s="8"/>
      <c r="L321" s="8"/>
      <c r="M321" s="8"/>
      <c r="N321" s="8"/>
      <c r="O321" s="8"/>
      <c r="P321" s="8"/>
      <c r="Q321" s="53" t="s">
        <v>426</v>
      </c>
      <c r="R321" s="53" t="s">
        <v>427</v>
      </c>
      <c r="S321" s="53" t="s">
        <v>874</v>
      </c>
      <c r="T321" s="8"/>
      <c r="U321" s="8"/>
      <c r="V321" s="8"/>
      <c r="W321" s="8"/>
      <c r="X321" s="8"/>
      <c r="Y321" s="8"/>
    </row>
    <row r="322" spans="1:25" x14ac:dyDescent="0.2">
      <c r="A322" s="8"/>
      <c r="B322" s="8"/>
      <c r="C322" s="8"/>
      <c r="D322" s="8"/>
      <c r="E322" s="8"/>
      <c r="F322" s="8"/>
      <c r="G322" s="8"/>
      <c r="H322" s="8"/>
      <c r="I322" s="8"/>
      <c r="J322" s="8"/>
      <c r="K322" s="8"/>
      <c r="L322" s="8"/>
      <c r="M322" s="8"/>
      <c r="N322" s="8"/>
      <c r="O322" s="8"/>
      <c r="P322" s="8"/>
      <c r="Q322" s="53" t="s">
        <v>426</v>
      </c>
      <c r="R322" s="53" t="s">
        <v>1071</v>
      </c>
      <c r="S322" s="53" t="s">
        <v>1072</v>
      </c>
      <c r="T322" s="8"/>
      <c r="U322" s="8"/>
      <c r="V322" s="8"/>
      <c r="W322" s="8"/>
      <c r="X322" s="8"/>
      <c r="Y322" s="8"/>
    </row>
    <row r="323" spans="1:25" x14ac:dyDescent="0.2">
      <c r="A323" s="8"/>
      <c r="B323" s="8"/>
      <c r="C323" s="8"/>
      <c r="D323" s="8"/>
      <c r="E323" s="8"/>
      <c r="F323" s="8"/>
      <c r="G323" s="8"/>
      <c r="H323" s="8"/>
      <c r="I323" s="8"/>
      <c r="J323" s="8"/>
      <c r="K323" s="8"/>
      <c r="L323" s="8"/>
      <c r="M323" s="8"/>
      <c r="N323" s="8"/>
      <c r="O323" s="8"/>
      <c r="P323" s="8"/>
      <c r="Q323" s="53" t="s">
        <v>426</v>
      </c>
      <c r="R323" s="53" t="s">
        <v>429</v>
      </c>
      <c r="S323" s="53" t="s">
        <v>1073</v>
      </c>
      <c r="T323" s="8"/>
      <c r="U323" s="8"/>
      <c r="V323" s="8"/>
      <c r="W323" s="8"/>
      <c r="X323" s="8"/>
      <c r="Y323" s="8"/>
    </row>
    <row r="324" spans="1:25" x14ac:dyDescent="0.2">
      <c r="A324" s="8"/>
      <c r="B324" s="8"/>
      <c r="C324" s="8"/>
      <c r="D324" s="8"/>
      <c r="E324" s="8"/>
      <c r="F324" s="8"/>
      <c r="G324" s="8"/>
      <c r="H324" s="8"/>
      <c r="I324" s="8"/>
      <c r="J324" s="8"/>
      <c r="K324" s="8"/>
      <c r="L324" s="8"/>
      <c r="M324" s="8"/>
      <c r="N324" s="8"/>
      <c r="O324" s="8"/>
      <c r="P324" s="8"/>
      <c r="Q324" s="53" t="s">
        <v>426</v>
      </c>
      <c r="R324" s="53" t="s">
        <v>428</v>
      </c>
      <c r="S324" s="53" t="s">
        <v>1208</v>
      </c>
      <c r="T324" s="8"/>
      <c r="U324" s="8"/>
      <c r="V324" s="8"/>
      <c r="W324" s="8"/>
      <c r="X324" s="8"/>
      <c r="Y324" s="8"/>
    </row>
    <row r="325" spans="1:25" x14ac:dyDescent="0.2">
      <c r="A325" s="8"/>
      <c r="B325" s="8"/>
      <c r="C325" s="8"/>
      <c r="D325" s="8"/>
      <c r="E325" s="8"/>
      <c r="F325" s="8"/>
      <c r="G325" s="8"/>
      <c r="H325" s="8"/>
      <c r="I325" s="8"/>
      <c r="J325" s="8"/>
      <c r="K325" s="8"/>
      <c r="L325" s="8"/>
      <c r="M325" s="8"/>
      <c r="N325" s="8"/>
      <c r="O325" s="8"/>
      <c r="P325" s="8"/>
      <c r="Q325" s="53" t="s">
        <v>431</v>
      </c>
      <c r="R325" s="53" t="s">
        <v>1074</v>
      </c>
      <c r="S325" s="53" t="s">
        <v>432</v>
      </c>
      <c r="T325" s="8"/>
      <c r="U325" s="8"/>
      <c r="V325" s="8"/>
      <c r="W325" s="8"/>
      <c r="X325" s="8"/>
      <c r="Y325" s="8"/>
    </row>
    <row r="326" spans="1:25" x14ac:dyDescent="0.2">
      <c r="A326" s="8"/>
      <c r="B326" s="8"/>
      <c r="C326" s="8"/>
      <c r="D326" s="8"/>
      <c r="E326" s="8"/>
      <c r="F326" s="8"/>
      <c r="G326" s="8"/>
      <c r="H326" s="8"/>
      <c r="I326" s="8"/>
      <c r="J326" s="8"/>
      <c r="K326" s="8"/>
      <c r="L326" s="8"/>
      <c r="M326" s="8"/>
      <c r="N326" s="8"/>
      <c r="O326" s="8"/>
      <c r="P326" s="8"/>
      <c r="Q326" s="53" t="s">
        <v>431</v>
      </c>
      <c r="R326" s="53" t="s">
        <v>1213</v>
      </c>
      <c r="S326" s="53" t="s">
        <v>1214</v>
      </c>
      <c r="T326" s="8"/>
      <c r="U326" s="8"/>
      <c r="V326" s="8"/>
      <c r="W326" s="8"/>
      <c r="X326" s="8"/>
      <c r="Y326" s="8"/>
    </row>
    <row r="327" spans="1:25" x14ac:dyDescent="0.2">
      <c r="A327" s="8"/>
      <c r="B327" s="8"/>
      <c r="C327" s="8"/>
      <c r="D327" s="8"/>
      <c r="E327" s="8"/>
      <c r="F327" s="8"/>
      <c r="G327" s="8"/>
      <c r="H327" s="8"/>
      <c r="I327" s="8"/>
      <c r="J327" s="8"/>
      <c r="K327" s="8"/>
      <c r="L327" s="8"/>
      <c r="M327" s="8"/>
      <c r="N327" s="8"/>
      <c r="O327" s="8"/>
      <c r="P327" s="8"/>
      <c r="Q327" s="53" t="s">
        <v>431</v>
      </c>
      <c r="R327" s="53" t="s">
        <v>1211</v>
      </c>
      <c r="S327" s="53" t="s">
        <v>1212</v>
      </c>
      <c r="T327" s="8"/>
      <c r="U327" s="8"/>
      <c r="V327" s="8"/>
      <c r="W327" s="8"/>
      <c r="X327" s="8"/>
      <c r="Y327" s="8"/>
    </row>
    <row r="328" spans="1:25" x14ac:dyDescent="0.2">
      <c r="A328" s="8"/>
      <c r="B328" s="8"/>
      <c r="C328" s="8"/>
      <c r="D328" s="8"/>
      <c r="E328" s="8"/>
      <c r="F328" s="8"/>
      <c r="G328" s="8"/>
      <c r="H328" s="8"/>
      <c r="I328" s="8"/>
      <c r="J328" s="8"/>
      <c r="K328" s="8"/>
      <c r="L328" s="8"/>
      <c r="M328" s="8"/>
      <c r="N328" s="8"/>
      <c r="O328" s="8"/>
      <c r="P328" s="8"/>
      <c r="Q328" s="53" t="s">
        <v>431</v>
      </c>
      <c r="R328" s="53" t="s">
        <v>1209</v>
      </c>
      <c r="S328" s="53" t="s">
        <v>1210</v>
      </c>
      <c r="T328" s="8"/>
      <c r="U328" s="8"/>
      <c r="V328" s="8"/>
      <c r="W328" s="8"/>
      <c r="X328" s="8"/>
      <c r="Y328" s="8"/>
    </row>
    <row r="329" spans="1:25" x14ac:dyDescent="0.2">
      <c r="A329" s="8"/>
      <c r="B329" s="8"/>
      <c r="C329" s="8"/>
      <c r="D329" s="8"/>
      <c r="E329" s="8"/>
      <c r="F329" s="8"/>
      <c r="G329" s="8"/>
      <c r="H329" s="8"/>
      <c r="I329" s="8"/>
      <c r="J329" s="8"/>
      <c r="K329" s="8"/>
      <c r="L329" s="8"/>
      <c r="M329" s="8"/>
      <c r="N329" s="8"/>
      <c r="O329" s="8"/>
      <c r="P329" s="8"/>
      <c r="Q329" s="53" t="s">
        <v>433</v>
      </c>
      <c r="R329" s="53" t="s">
        <v>434</v>
      </c>
      <c r="S329" s="53" t="s">
        <v>430</v>
      </c>
      <c r="T329" s="8"/>
      <c r="U329" s="8"/>
      <c r="V329" s="8"/>
      <c r="W329" s="8"/>
      <c r="X329" s="8"/>
      <c r="Y329" s="8"/>
    </row>
    <row r="330" spans="1:25" x14ac:dyDescent="0.2">
      <c r="A330" s="8"/>
      <c r="B330" s="8"/>
      <c r="C330" s="8"/>
      <c r="D330" s="8"/>
      <c r="E330" s="8"/>
      <c r="F330" s="8"/>
      <c r="G330" s="8"/>
      <c r="H330" s="8"/>
      <c r="I330" s="8"/>
      <c r="J330" s="8"/>
      <c r="K330" s="8"/>
      <c r="L330" s="8"/>
      <c r="M330" s="8"/>
      <c r="N330" s="8"/>
      <c r="O330" s="8"/>
      <c r="P330" s="8"/>
      <c r="Q330" s="53" t="s">
        <v>433</v>
      </c>
      <c r="R330" s="53" t="s">
        <v>435</v>
      </c>
      <c r="S330" s="53" t="s">
        <v>1215</v>
      </c>
      <c r="T330" s="8"/>
      <c r="U330" s="8"/>
      <c r="V330" s="8"/>
      <c r="W330" s="8"/>
      <c r="X330" s="8"/>
      <c r="Y330" s="8"/>
    </row>
    <row r="331" spans="1:25" x14ac:dyDescent="0.2">
      <c r="A331" s="8"/>
      <c r="B331" s="8"/>
      <c r="C331" s="8"/>
      <c r="D331" s="8"/>
      <c r="E331" s="8"/>
      <c r="F331" s="8"/>
      <c r="G331" s="8"/>
      <c r="H331" s="8"/>
      <c r="I331" s="8"/>
      <c r="J331" s="8"/>
      <c r="K331" s="8"/>
      <c r="L331" s="8"/>
      <c r="M331" s="8"/>
      <c r="N331" s="8"/>
      <c r="O331" s="8"/>
      <c r="P331" s="8"/>
      <c r="Q331" s="53" t="s">
        <v>436</v>
      </c>
      <c r="R331" s="53" t="s">
        <v>437</v>
      </c>
      <c r="S331" s="53" t="s">
        <v>438</v>
      </c>
      <c r="T331" s="8"/>
      <c r="U331" s="8"/>
      <c r="V331" s="8"/>
      <c r="W331" s="8"/>
      <c r="X331" s="8"/>
      <c r="Y331" s="8"/>
    </row>
    <row r="332" spans="1:25" x14ac:dyDescent="0.2">
      <c r="A332" s="8"/>
      <c r="B332" s="8"/>
      <c r="C332" s="8"/>
      <c r="D332" s="8"/>
      <c r="E332" s="8"/>
      <c r="F332" s="8"/>
      <c r="G332" s="8"/>
      <c r="H332" s="8"/>
      <c r="I332" s="8"/>
      <c r="J332" s="8"/>
      <c r="K332" s="8"/>
      <c r="L332" s="8"/>
      <c r="M332" s="8"/>
      <c r="N332" s="8"/>
      <c r="O332" s="8"/>
      <c r="P332" s="8"/>
      <c r="Q332" s="53" t="s">
        <v>436</v>
      </c>
      <c r="R332" s="53" t="s">
        <v>439</v>
      </c>
      <c r="S332" s="53" t="s">
        <v>440</v>
      </c>
      <c r="T332" s="8"/>
      <c r="U332" s="8"/>
      <c r="V332" s="8"/>
      <c r="W332" s="8"/>
      <c r="X332" s="8"/>
      <c r="Y332" s="8"/>
    </row>
    <row r="333" spans="1:25" x14ac:dyDescent="0.2">
      <c r="A333" s="8"/>
      <c r="B333" s="8"/>
      <c r="C333" s="8"/>
      <c r="D333" s="8"/>
      <c r="E333" s="8"/>
      <c r="F333" s="8"/>
      <c r="G333" s="8"/>
      <c r="H333" s="8"/>
      <c r="I333" s="8"/>
      <c r="J333" s="8"/>
      <c r="K333" s="8"/>
      <c r="L333" s="8"/>
      <c r="M333" s="8"/>
      <c r="N333" s="8"/>
      <c r="O333" s="8"/>
      <c r="P333" s="8"/>
      <c r="Q333" s="53" t="s">
        <v>436</v>
      </c>
      <c r="R333" s="53" t="s">
        <v>442</v>
      </c>
      <c r="S333" s="53" t="s">
        <v>1217</v>
      </c>
      <c r="T333" s="8"/>
      <c r="U333" s="8"/>
      <c r="V333" s="8"/>
      <c r="W333" s="8"/>
      <c r="X333" s="8"/>
      <c r="Y333" s="8"/>
    </row>
    <row r="334" spans="1:25" x14ac:dyDescent="0.2">
      <c r="A334" s="8"/>
      <c r="B334" s="8"/>
      <c r="C334" s="8"/>
      <c r="D334" s="8"/>
      <c r="E334" s="8"/>
      <c r="F334" s="8"/>
      <c r="G334" s="8"/>
      <c r="H334" s="8"/>
      <c r="I334" s="8"/>
      <c r="J334" s="8"/>
      <c r="K334" s="8"/>
      <c r="L334" s="8"/>
      <c r="M334" s="8"/>
      <c r="N334" s="8"/>
      <c r="O334" s="8"/>
      <c r="P334" s="8"/>
      <c r="Q334" s="53" t="s">
        <v>436</v>
      </c>
      <c r="R334" s="53" t="s">
        <v>441</v>
      </c>
      <c r="S334" s="163" t="s">
        <v>1216</v>
      </c>
      <c r="T334" s="8"/>
      <c r="U334" s="8"/>
      <c r="V334" s="8"/>
      <c r="W334" s="8"/>
      <c r="X334" s="8"/>
      <c r="Y334" s="8"/>
    </row>
    <row r="335" spans="1:25" x14ac:dyDescent="0.2">
      <c r="A335" s="8"/>
      <c r="B335" s="8"/>
      <c r="C335" s="8"/>
      <c r="D335" s="8"/>
      <c r="E335" s="8"/>
      <c r="F335" s="8"/>
      <c r="G335" s="8"/>
      <c r="H335" s="8"/>
      <c r="I335" s="8"/>
      <c r="J335" s="8"/>
      <c r="K335" s="8"/>
      <c r="L335" s="8"/>
      <c r="M335" s="8"/>
      <c r="N335" s="8"/>
      <c r="O335" s="8"/>
      <c r="P335" s="8"/>
      <c r="Q335" s="53" t="s">
        <v>443</v>
      </c>
      <c r="R335" s="53" t="s">
        <v>3293</v>
      </c>
      <c r="S335" s="53" t="s">
        <v>865</v>
      </c>
      <c r="T335" s="8"/>
      <c r="U335" s="8"/>
      <c r="V335" s="8"/>
      <c r="W335" s="8"/>
      <c r="X335" s="8"/>
      <c r="Y335" s="8"/>
    </row>
    <row r="336" spans="1:25" x14ac:dyDescent="0.2">
      <c r="A336" s="8"/>
      <c r="B336" s="8"/>
      <c r="C336" s="8"/>
      <c r="D336" s="8"/>
      <c r="E336" s="8"/>
      <c r="F336" s="8"/>
      <c r="G336" s="8"/>
      <c r="H336" s="8"/>
      <c r="I336" s="8"/>
      <c r="J336" s="8"/>
      <c r="K336" s="8"/>
      <c r="L336" s="8"/>
      <c r="M336" s="8"/>
      <c r="N336" s="8"/>
      <c r="O336" s="8"/>
      <c r="P336" s="8"/>
      <c r="Q336" s="53" t="s">
        <v>443</v>
      </c>
      <c r="R336" s="53" t="s">
        <v>444</v>
      </c>
      <c r="S336" s="53" t="s">
        <v>1950</v>
      </c>
      <c r="T336" s="8"/>
      <c r="U336" s="8"/>
      <c r="V336" s="8"/>
      <c r="W336" s="8"/>
      <c r="X336" s="8"/>
      <c r="Y336" s="8"/>
    </row>
    <row r="337" spans="1:25" x14ac:dyDescent="0.2">
      <c r="A337" s="8"/>
      <c r="B337" s="8"/>
      <c r="C337" s="8"/>
      <c r="D337" s="8"/>
      <c r="E337" s="8"/>
      <c r="F337" s="8"/>
      <c r="G337" s="8"/>
      <c r="H337" s="8"/>
      <c r="I337" s="8"/>
      <c r="J337" s="8"/>
      <c r="K337" s="8"/>
      <c r="L337" s="8"/>
      <c r="M337" s="8"/>
      <c r="N337" s="8"/>
      <c r="O337" s="8"/>
      <c r="P337" s="8"/>
      <c r="Q337" s="53" t="s">
        <v>445</v>
      </c>
      <c r="R337" s="53" t="s">
        <v>446</v>
      </c>
      <c r="S337" s="53" t="s">
        <v>1121</v>
      </c>
      <c r="T337" s="8"/>
      <c r="U337" s="8"/>
      <c r="V337" s="8"/>
      <c r="W337" s="8"/>
      <c r="X337" s="8"/>
      <c r="Y337" s="8"/>
    </row>
    <row r="338" spans="1:25" x14ac:dyDescent="0.2">
      <c r="A338" s="8"/>
      <c r="B338" s="8"/>
      <c r="C338" s="8"/>
      <c r="D338" s="8"/>
      <c r="E338" s="8"/>
      <c r="F338" s="8"/>
      <c r="G338" s="8"/>
      <c r="H338" s="8"/>
      <c r="I338" s="8"/>
      <c r="J338" s="8"/>
      <c r="K338" s="8"/>
      <c r="L338" s="8"/>
      <c r="M338" s="8"/>
      <c r="N338" s="8"/>
      <c r="O338" s="8"/>
      <c r="P338" s="8"/>
      <c r="Q338" s="53" t="s">
        <v>447</v>
      </c>
      <c r="R338" s="53" t="s">
        <v>1075</v>
      </c>
      <c r="S338" s="53" t="s">
        <v>907</v>
      </c>
      <c r="T338" s="8"/>
      <c r="U338" s="8"/>
      <c r="V338" s="8"/>
      <c r="W338" s="8"/>
      <c r="X338" s="8"/>
      <c r="Y338" s="8"/>
    </row>
    <row r="339" spans="1:25" x14ac:dyDescent="0.2">
      <c r="A339" s="8"/>
      <c r="B339" s="8"/>
      <c r="C339" s="8"/>
      <c r="D339" s="8"/>
      <c r="E339" s="8"/>
      <c r="F339" s="8"/>
      <c r="G339" s="8"/>
      <c r="H339" s="8"/>
      <c r="I339" s="8"/>
      <c r="J339" s="8"/>
      <c r="K339" s="8"/>
      <c r="L339" s="8"/>
      <c r="M339" s="8"/>
      <c r="N339" s="8"/>
      <c r="O339" s="8"/>
      <c r="P339" s="8"/>
      <c r="Q339" s="53" t="s">
        <v>447</v>
      </c>
      <c r="R339" s="53" t="s">
        <v>1076</v>
      </c>
      <c r="S339" s="53" t="s">
        <v>865</v>
      </c>
      <c r="T339" s="8"/>
      <c r="U339" s="8"/>
      <c r="V339" s="8"/>
      <c r="W339" s="8"/>
      <c r="X339" s="8"/>
      <c r="Y339" s="8"/>
    </row>
    <row r="340" spans="1:25" x14ac:dyDescent="0.2">
      <c r="A340" s="8"/>
      <c r="B340" s="8"/>
      <c r="C340" s="8"/>
      <c r="D340" s="8"/>
      <c r="E340" s="8"/>
      <c r="F340" s="8"/>
      <c r="G340" s="8"/>
      <c r="H340" s="8"/>
      <c r="I340" s="8"/>
      <c r="J340" s="8"/>
      <c r="K340" s="8"/>
      <c r="L340" s="8"/>
      <c r="M340" s="8"/>
      <c r="N340" s="8"/>
      <c r="O340" s="8"/>
      <c r="P340" s="8"/>
      <c r="Q340" s="53" t="s">
        <v>447</v>
      </c>
      <c r="R340" s="53" t="s">
        <v>1077</v>
      </c>
      <c r="S340" s="53" t="s">
        <v>1078</v>
      </c>
      <c r="T340" s="8"/>
      <c r="U340" s="8"/>
      <c r="V340" s="8"/>
      <c r="W340" s="8"/>
      <c r="X340" s="8"/>
      <c r="Y340" s="8"/>
    </row>
    <row r="341" spans="1:25" x14ac:dyDescent="0.2">
      <c r="A341" s="8"/>
      <c r="B341" s="8"/>
      <c r="C341" s="8"/>
      <c r="D341" s="8"/>
      <c r="E341" s="8"/>
      <c r="F341" s="8"/>
      <c r="G341" s="8"/>
      <c r="H341" s="8"/>
      <c r="I341" s="8"/>
      <c r="J341" s="8"/>
      <c r="K341" s="8"/>
      <c r="L341" s="8"/>
      <c r="M341" s="8"/>
      <c r="N341" s="8"/>
      <c r="O341" s="8"/>
      <c r="P341" s="8"/>
      <c r="Q341" s="53" t="s">
        <v>447</v>
      </c>
      <c r="R341" s="53" t="s">
        <v>1079</v>
      </c>
      <c r="S341" s="53" t="s">
        <v>1080</v>
      </c>
      <c r="T341" s="8"/>
      <c r="U341" s="8"/>
      <c r="V341" s="8"/>
      <c r="W341" s="8"/>
      <c r="X341" s="8"/>
      <c r="Y341" s="8"/>
    </row>
    <row r="342" spans="1:25" x14ac:dyDescent="0.2">
      <c r="A342" s="8"/>
      <c r="B342" s="8"/>
      <c r="C342" s="8"/>
      <c r="D342" s="8"/>
      <c r="E342" s="8"/>
      <c r="F342" s="8"/>
      <c r="G342" s="8"/>
      <c r="H342" s="8"/>
      <c r="I342" s="8"/>
      <c r="J342" s="8"/>
      <c r="K342" s="8"/>
      <c r="L342" s="8"/>
      <c r="M342" s="8"/>
      <c r="N342" s="8"/>
      <c r="O342" s="8"/>
      <c r="P342" s="8"/>
      <c r="Q342" s="53" t="s">
        <v>447</v>
      </c>
      <c r="R342" s="53" t="s">
        <v>3294</v>
      </c>
      <c r="S342" s="53" t="s">
        <v>3295</v>
      </c>
      <c r="T342" s="8"/>
      <c r="U342" s="8"/>
      <c r="V342" s="8"/>
      <c r="W342" s="8"/>
      <c r="X342" s="8"/>
      <c r="Y342" s="8"/>
    </row>
    <row r="343" spans="1:25" x14ac:dyDescent="0.2">
      <c r="A343" s="8"/>
      <c r="B343" s="8"/>
      <c r="C343" s="8"/>
      <c r="D343" s="8"/>
      <c r="E343" s="8"/>
      <c r="F343" s="8"/>
      <c r="G343" s="8"/>
      <c r="H343" s="8"/>
      <c r="I343" s="8"/>
      <c r="J343" s="8"/>
      <c r="K343" s="8"/>
      <c r="L343" s="8"/>
      <c r="M343" s="8"/>
      <c r="N343" s="8"/>
      <c r="O343" s="8"/>
      <c r="P343" s="8"/>
      <c r="Q343" s="53" t="s">
        <v>447</v>
      </c>
      <c r="R343" s="53" t="s">
        <v>1218</v>
      </c>
      <c r="S343" s="53" t="s">
        <v>1135</v>
      </c>
      <c r="T343" s="8"/>
      <c r="U343" s="8"/>
      <c r="V343" s="8"/>
      <c r="W343" s="8"/>
      <c r="X343" s="8"/>
      <c r="Y343" s="8"/>
    </row>
    <row r="344" spans="1:25" x14ac:dyDescent="0.2">
      <c r="A344" s="8"/>
      <c r="B344" s="8"/>
      <c r="C344" s="8"/>
      <c r="D344" s="8"/>
      <c r="E344" s="8"/>
      <c r="F344" s="8"/>
      <c r="G344" s="8"/>
      <c r="H344" s="8"/>
      <c r="I344" s="8"/>
      <c r="J344" s="8"/>
      <c r="K344" s="8"/>
      <c r="L344" s="8"/>
      <c r="M344" s="8"/>
      <c r="N344" s="8"/>
      <c r="O344" s="8"/>
      <c r="P344" s="8"/>
      <c r="Q344" s="53" t="s">
        <v>447</v>
      </c>
      <c r="R344" s="53" t="s">
        <v>3296</v>
      </c>
      <c r="S344" s="53" t="s">
        <v>3297</v>
      </c>
      <c r="T344" s="8"/>
      <c r="U344" s="8"/>
      <c r="V344" s="8"/>
      <c r="W344" s="8"/>
      <c r="X344" s="8"/>
      <c r="Y344" s="8"/>
    </row>
    <row r="345" spans="1:25" x14ac:dyDescent="0.2">
      <c r="A345" s="8"/>
      <c r="B345" s="8"/>
      <c r="C345" s="8"/>
      <c r="D345" s="8"/>
      <c r="E345" s="8"/>
      <c r="F345" s="8"/>
      <c r="G345" s="8"/>
      <c r="H345" s="8"/>
      <c r="I345" s="8"/>
      <c r="J345" s="8"/>
      <c r="K345" s="8"/>
      <c r="L345" s="8"/>
      <c r="M345" s="8"/>
      <c r="N345" s="8"/>
      <c r="O345" s="8"/>
      <c r="P345" s="8"/>
      <c r="Q345" s="53" t="s">
        <v>448</v>
      </c>
      <c r="R345" s="53" t="s">
        <v>449</v>
      </c>
      <c r="S345" s="53" t="s">
        <v>1081</v>
      </c>
      <c r="T345" s="8"/>
      <c r="U345" s="8"/>
      <c r="V345" s="8"/>
      <c r="W345" s="8"/>
      <c r="X345" s="8"/>
      <c r="Y345" s="8"/>
    </row>
    <row r="346" spans="1:25" x14ac:dyDescent="0.2">
      <c r="B346" s="8"/>
      <c r="C346" s="8"/>
      <c r="D346" s="8"/>
      <c r="E346" s="8"/>
      <c r="F346" s="8"/>
      <c r="G346" s="8"/>
      <c r="H346" s="8"/>
      <c r="I346" s="8"/>
      <c r="J346" s="8"/>
      <c r="K346" s="8"/>
      <c r="L346" s="8"/>
      <c r="M346" s="8"/>
      <c r="N346" s="8"/>
      <c r="O346" s="8"/>
      <c r="P346" s="8"/>
      <c r="Q346" s="53" t="s">
        <v>448</v>
      </c>
      <c r="R346" s="53" t="s">
        <v>1082</v>
      </c>
      <c r="S346" s="53" t="s">
        <v>430</v>
      </c>
      <c r="T346" s="8"/>
      <c r="U346" s="8"/>
      <c r="V346" s="8"/>
      <c r="W346" s="8"/>
      <c r="X346" s="8"/>
      <c r="Y346" s="8"/>
    </row>
    <row r="347" spans="1:25" x14ac:dyDescent="0.2">
      <c r="C347" s="8"/>
      <c r="D347" s="8"/>
      <c r="E347" s="8"/>
      <c r="F347" s="8"/>
      <c r="G347" s="8"/>
      <c r="H347" s="8"/>
      <c r="I347" s="8"/>
      <c r="J347" s="8"/>
      <c r="K347" s="8"/>
      <c r="L347" s="8"/>
      <c r="M347" s="8"/>
      <c r="Q347" s="53" t="s">
        <v>448</v>
      </c>
      <c r="R347" s="53" t="s">
        <v>451</v>
      </c>
      <c r="S347" s="53" t="s">
        <v>1220</v>
      </c>
      <c r="T347" s="8"/>
      <c r="U347" s="8"/>
      <c r="V347" s="8"/>
      <c r="W347" s="8"/>
      <c r="X347" s="8"/>
      <c r="Y347" s="8"/>
    </row>
    <row r="348" spans="1:25" x14ac:dyDescent="0.2">
      <c r="C348" s="8"/>
      <c r="D348" s="8"/>
      <c r="E348" s="8"/>
      <c r="H348" s="8"/>
      <c r="I348" s="8"/>
      <c r="J348" s="8"/>
      <c r="K348" s="8"/>
      <c r="L348" s="8"/>
      <c r="Q348" s="53" t="s">
        <v>448</v>
      </c>
      <c r="R348" s="53" t="s">
        <v>450</v>
      </c>
      <c r="S348" s="53" t="s">
        <v>1219</v>
      </c>
    </row>
    <row r="349" spans="1:25" x14ac:dyDescent="0.2">
      <c r="C349" s="8"/>
      <c r="D349" s="8"/>
      <c r="E349" s="8"/>
      <c r="I349" s="8"/>
      <c r="J349" s="8"/>
      <c r="K349" s="8"/>
      <c r="L349" s="8"/>
      <c r="Q349" s="53" t="s">
        <v>452</v>
      </c>
      <c r="R349" s="53" t="s">
        <v>1083</v>
      </c>
      <c r="S349" s="53" t="s">
        <v>845</v>
      </c>
    </row>
    <row r="350" spans="1:25" x14ac:dyDescent="0.2">
      <c r="C350" s="8"/>
      <c r="D350" s="8"/>
      <c r="E350" s="8"/>
      <c r="I350" s="8"/>
      <c r="J350" s="8"/>
      <c r="K350" s="8"/>
      <c r="L350" s="8"/>
      <c r="Q350" s="53" t="s">
        <v>452</v>
      </c>
      <c r="R350" s="53" t="s">
        <v>454</v>
      </c>
      <c r="S350" s="53" t="s">
        <v>430</v>
      </c>
    </row>
    <row r="351" spans="1:25" x14ac:dyDescent="0.2">
      <c r="C351" s="8"/>
      <c r="D351" s="8"/>
      <c r="E351" s="8"/>
      <c r="I351" s="8"/>
      <c r="J351" s="8"/>
      <c r="K351" s="8"/>
      <c r="L351" s="8"/>
      <c r="Q351" s="53" t="s">
        <v>452</v>
      </c>
      <c r="R351" s="53" t="s">
        <v>1084</v>
      </c>
      <c r="S351" s="53" t="s">
        <v>937</v>
      </c>
    </row>
    <row r="352" spans="1:25" x14ac:dyDescent="0.2">
      <c r="C352" s="8"/>
      <c r="D352" s="8"/>
      <c r="E352" s="8"/>
      <c r="I352" s="8"/>
      <c r="J352" s="8"/>
      <c r="K352" s="8"/>
      <c r="L352" s="8"/>
      <c r="Q352" s="53" t="s">
        <v>452</v>
      </c>
      <c r="R352" s="53" t="s">
        <v>1221</v>
      </c>
      <c r="S352" s="53" t="s">
        <v>453</v>
      </c>
    </row>
    <row r="353" spans="9:19" x14ac:dyDescent="0.2">
      <c r="I353" s="8"/>
      <c r="J353" s="8"/>
      <c r="K353" s="8"/>
      <c r="L353" s="8"/>
      <c r="Q353" s="53" t="s">
        <v>1191</v>
      </c>
      <c r="R353" s="53" t="s">
        <v>398</v>
      </c>
      <c r="S353" s="53" t="s">
        <v>1190</v>
      </c>
    </row>
    <row r="354" spans="9:19" x14ac:dyDescent="0.2">
      <c r="I354" s="8"/>
      <c r="J354" s="8"/>
      <c r="K354" s="8"/>
      <c r="L354" s="8"/>
      <c r="Q354" s="53" t="s">
        <v>455</v>
      </c>
      <c r="R354" s="53" t="s">
        <v>456</v>
      </c>
      <c r="S354" s="53" t="s">
        <v>1168</v>
      </c>
    </row>
    <row r="355" spans="9:19" x14ac:dyDescent="0.2">
      <c r="Q355" s="53" t="s">
        <v>455</v>
      </c>
      <c r="R355" s="53" t="s">
        <v>1222</v>
      </c>
      <c r="S355" s="53" t="s">
        <v>1124</v>
      </c>
    </row>
    <row r="356" spans="9:19" x14ac:dyDescent="0.2">
      <c r="Q356" s="53" t="s">
        <v>457</v>
      </c>
      <c r="R356" s="53" t="s">
        <v>1085</v>
      </c>
      <c r="S356" s="53" t="s">
        <v>430</v>
      </c>
    </row>
    <row r="357" spans="9:19" x14ac:dyDescent="0.2">
      <c r="Q357" s="53" t="s">
        <v>457</v>
      </c>
      <c r="R357" s="53" t="s">
        <v>1086</v>
      </c>
      <c r="S357" s="53" t="s">
        <v>1087</v>
      </c>
    </row>
    <row r="358" spans="9:19" x14ac:dyDescent="0.2">
      <c r="Q358" s="53" t="s">
        <v>457</v>
      </c>
      <c r="R358" s="53" t="s">
        <v>459</v>
      </c>
      <c r="S358" s="53" t="s">
        <v>839</v>
      </c>
    </row>
    <row r="359" spans="9:19" x14ac:dyDescent="0.2">
      <c r="Q359" s="53" t="s">
        <v>457</v>
      </c>
      <c r="R359" s="53" t="s">
        <v>1225</v>
      </c>
      <c r="S359" s="53" t="s">
        <v>1226</v>
      </c>
    </row>
    <row r="360" spans="9:19" x14ac:dyDescent="0.2">
      <c r="Q360" s="53" t="s">
        <v>457</v>
      </c>
      <c r="R360" s="53" t="s">
        <v>1224</v>
      </c>
      <c r="S360" s="53" t="s">
        <v>1428</v>
      </c>
    </row>
    <row r="361" spans="9:19" x14ac:dyDescent="0.2">
      <c r="Q361" s="53" t="s">
        <v>457</v>
      </c>
      <c r="R361" s="53" t="s">
        <v>458</v>
      </c>
      <c r="S361" s="53" t="s">
        <v>1223</v>
      </c>
    </row>
    <row r="362" spans="9:19" x14ac:dyDescent="0.2">
      <c r="Q362" s="53" t="s">
        <v>1151</v>
      </c>
      <c r="R362" s="53" t="s">
        <v>1227</v>
      </c>
      <c r="S362" s="53" t="s">
        <v>1149</v>
      </c>
    </row>
    <row r="363" spans="9:19" x14ac:dyDescent="0.2">
      <c r="Q363" s="53" t="s">
        <v>1151</v>
      </c>
      <c r="R363" s="53" t="s">
        <v>1150</v>
      </c>
      <c r="S363" s="53" t="s">
        <v>1149</v>
      </c>
    </row>
    <row r="364" spans="9:19" x14ac:dyDescent="0.2">
      <c r="Q364" s="53" t="s">
        <v>1151</v>
      </c>
      <c r="R364" s="53" t="s">
        <v>3298</v>
      </c>
      <c r="S364" s="53" t="s">
        <v>1121</v>
      </c>
    </row>
    <row r="365" spans="9:19" x14ac:dyDescent="0.2">
      <c r="Q365" s="53" t="s">
        <v>1151</v>
      </c>
      <c r="R365" s="53" t="s">
        <v>464</v>
      </c>
      <c r="S365" s="53" t="s">
        <v>1121</v>
      </c>
    </row>
    <row r="366" spans="9:19" x14ac:dyDescent="0.2">
      <c r="Q366" s="53" t="s">
        <v>460</v>
      </c>
      <c r="R366" s="53" t="s">
        <v>461</v>
      </c>
      <c r="S366" s="53" t="s">
        <v>1088</v>
      </c>
    </row>
    <row r="367" spans="9:19" x14ac:dyDescent="0.2">
      <c r="Q367" s="53" t="s">
        <v>460</v>
      </c>
      <c r="R367" s="53" t="s">
        <v>1089</v>
      </c>
      <c r="S367" s="53" t="s">
        <v>430</v>
      </c>
    </row>
    <row r="368" spans="9:19" x14ac:dyDescent="0.2">
      <c r="Q368" s="53" t="s">
        <v>460</v>
      </c>
      <c r="R368" s="53" t="s">
        <v>1230</v>
      </c>
      <c r="S368" s="53" t="s">
        <v>1038</v>
      </c>
    </row>
    <row r="369" spans="17:19" x14ac:dyDescent="0.2">
      <c r="Q369" s="53" t="s">
        <v>460</v>
      </c>
      <c r="R369" s="53" t="s">
        <v>1228</v>
      </c>
      <c r="S369" s="53" t="s">
        <v>1229</v>
      </c>
    </row>
    <row r="370" spans="17:19" x14ac:dyDescent="0.2">
      <c r="Q370" s="53" t="s">
        <v>462</v>
      </c>
      <c r="R370" s="53" t="s">
        <v>3272</v>
      </c>
      <c r="S370" s="53" t="s">
        <v>1950</v>
      </c>
    </row>
    <row r="371" spans="17:19" x14ac:dyDescent="0.2">
      <c r="Q371" s="53" t="s">
        <v>462</v>
      </c>
      <c r="R371" s="53" t="s">
        <v>1227</v>
      </c>
      <c r="S371" s="53" t="s">
        <v>1149</v>
      </c>
    </row>
    <row r="372" spans="17:19" x14ac:dyDescent="0.2">
      <c r="Q372" s="53" t="s">
        <v>462</v>
      </c>
      <c r="R372" s="53" t="s">
        <v>464</v>
      </c>
      <c r="S372" s="53" t="s">
        <v>1121</v>
      </c>
    </row>
    <row r="373" spans="17:19" x14ac:dyDescent="0.2">
      <c r="Q373" s="53" t="s">
        <v>462</v>
      </c>
      <c r="R373" s="53" t="s">
        <v>463</v>
      </c>
      <c r="S373" s="53" t="s">
        <v>1121</v>
      </c>
    </row>
    <row r="374" spans="17:19" x14ac:dyDescent="0.2">
      <c r="Q374" s="53" t="s">
        <v>465</v>
      </c>
      <c r="R374" s="53" t="s">
        <v>466</v>
      </c>
      <c r="S374" s="53" t="s">
        <v>1090</v>
      </c>
    </row>
    <row r="375" spans="17:19" x14ac:dyDescent="0.2">
      <c r="Q375" s="53" t="s">
        <v>465</v>
      </c>
      <c r="R375" s="53" t="s">
        <v>1091</v>
      </c>
      <c r="S375" s="53" t="s">
        <v>430</v>
      </c>
    </row>
    <row r="376" spans="17:19" x14ac:dyDescent="0.2">
      <c r="Q376" s="53" t="s">
        <v>467</v>
      </c>
      <c r="R376" s="53" t="s">
        <v>1092</v>
      </c>
      <c r="S376" s="53" t="s">
        <v>1093</v>
      </c>
    </row>
    <row r="377" spans="17:19" x14ac:dyDescent="0.2">
      <c r="Q377" s="53" t="s">
        <v>1231</v>
      </c>
      <c r="R377" s="53" t="s">
        <v>1232</v>
      </c>
      <c r="S377" s="53" t="s">
        <v>3299</v>
      </c>
    </row>
    <row r="378" spans="17:19" x14ac:dyDescent="0.2">
      <c r="Q378" s="53" t="s">
        <v>468</v>
      </c>
      <c r="R378" s="53" t="s">
        <v>1233</v>
      </c>
      <c r="S378" s="53" t="s">
        <v>1121</v>
      </c>
    </row>
    <row r="379" spans="17:19" x14ac:dyDescent="0.2">
      <c r="Q379" s="53" t="s">
        <v>469</v>
      </c>
      <c r="R379" s="53" t="s">
        <v>471</v>
      </c>
      <c r="S379" s="53" t="s">
        <v>1170</v>
      </c>
    </row>
    <row r="380" spans="17:19" x14ac:dyDescent="0.2">
      <c r="Q380" s="53" t="s">
        <v>469</v>
      </c>
      <c r="R380" s="53" t="s">
        <v>470</v>
      </c>
      <c r="S380" s="53" t="s">
        <v>1121</v>
      </c>
    </row>
    <row r="381" spans="17:19" x14ac:dyDescent="0.2">
      <c r="Q381" s="53" t="s">
        <v>472</v>
      </c>
      <c r="R381" s="53" t="s">
        <v>3281</v>
      </c>
      <c r="S381" s="53" t="s">
        <v>983</v>
      </c>
    </row>
    <row r="382" spans="17:19" x14ac:dyDescent="0.2">
      <c r="Q382" s="53" t="s">
        <v>472</v>
      </c>
      <c r="R382" s="53" t="s">
        <v>3300</v>
      </c>
      <c r="S382" s="53" t="s">
        <v>1950</v>
      </c>
    </row>
    <row r="383" spans="17:19" x14ac:dyDescent="0.2">
      <c r="Q383" s="53" t="s">
        <v>472</v>
      </c>
      <c r="R383" s="53" t="s">
        <v>1094</v>
      </c>
      <c r="S383" s="53" t="s">
        <v>1095</v>
      </c>
    </row>
    <row r="384" spans="17:19" x14ac:dyDescent="0.2">
      <c r="Q384" s="53" t="s">
        <v>472</v>
      </c>
      <c r="R384" s="53" t="s">
        <v>1096</v>
      </c>
      <c r="S384" s="53" t="s">
        <v>430</v>
      </c>
    </row>
    <row r="385" spans="17:19" x14ac:dyDescent="0.2">
      <c r="Q385" s="53" t="s">
        <v>472</v>
      </c>
      <c r="R385" s="53" t="s">
        <v>1234</v>
      </c>
      <c r="S385" s="53" t="s">
        <v>1178</v>
      </c>
    </row>
    <row r="386" spans="17:19" x14ac:dyDescent="0.2">
      <c r="Q386" s="53" t="s">
        <v>472</v>
      </c>
      <c r="R386" s="53" t="s">
        <v>1235</v>
      </c>
      <c r="S386" s="53" t="s">
        <v>1149</v>
      </c>
    </row>
    <row r="387" spans="17:19" x14ac:dyDescent="0.2">
      <c r="Q387" s="53" t="s">
        <v>473</v>
      </c>
      <c r="R387" s="53" t="s">
        <v>1097</v>
      </c>
      <c r="S387" s="53" t="s">
        <v>1098</v>
      </c>
    </row>
    <row r="388" spans="17:19" x14ac:dyDescent="0.2">
      <c r="Q388" s="53" t="s">
        <v>473</v>
      </c>
      <c r="R388" s="53" t="s">
        <v>474</v>
      </c>
      <c r="S388" s="53" t="s">
        <v>430</v>
      </c>
    </row>
    <row r="389" spans="17:19" x14ac:dyDescent="0.2">
      <c r="Q389" s="53" t="s">
        <v>473</v>
      </c>
      <c r="R389" s="53" t="s">
        <v>1150</v>
      </c>
      <c r="S389" s="53" t="s">
        <v>1149</v>
      </c>
    </row>
    <row r="390" spans="17:19" x14ac:dyDescent="0.2">
      <c r="Q390" s="53" t="s">
        <v>473</v>
      </c>
      <c r="R390" s="53" t="s">
        <v>475</v>
      </c>
      <c r="S390" s="53" t="s">
        <v>1236</v>
      </c>
    </row>
    <row r="391" spans="17:19" x14ac:dyDescent="0.2">
      <c r="Q391" s="53" t="s">
        <v>473</v>
      </c>
      <c r="R391" s="53" t="s">
        <v>1237</v>
      </c>
      <c r="S391" s="53" t="s">
        <v>1124</v>
      </c>
    </row>
    <row r="392" spans="17:19" x14ac:dyDescent="0.2">
      <c r="Q392" s="53" t="s">
        <v>476</v>
      </c>
      <c r="R392" s="53" t="s">
        <v>1099</v>
      </c>
      <c r="S392" s="53" t="s">
        <v>832</v>
      </c>
    </row>
    <row r="393" spans="17:19" x14ac:dyDescent="0.2">
      <c r="Q393" s="53" t="s">
        <v>477</v>
      </c>
      <c r="R393" s="53" t="s">
        <v>479</v>
      </c>
      <c r="S393" s="53" t="s">
        <v>430</v>
      </c>
    </row>
    <row r="394" spans="17:19" x14ac:dyDescent="0.2">
      <c r="Q394" s="53" t="s">
        <v>477</v>
      </c>
      <c r="R394" s="53" t="s">
        <v>167</v>
      </c>
      <c r="S394" s="53" t="s">
        <v>1145</v>
      </c>
    </row>
    <row r="395" spans="17:19" x14ac:dyDescent="0.2">
      <c r="Q395" s="53" t="s">
        <v>477</v>
      </c>
      <c r="R395" s="53" t="s">
        <v>3301</v>
      </c>
      <c r="S395" s="53" t="s">
        <v>1128</v>
      </c>
    </row>
    <row r="396" spans="17:19" x14ac:dyDescent="0.2">
      <c r="Q396" s="53" t="s">
        <v>477</v>
      </c>
      <c r="R396" s="53" t="s">
        <v>1238</v>
      </c>
      <c r="S396" s="53" t="s">
        <v>1149</v>
      </c>
    </row>
    <row r="397" spans="17:19" x14ac:dyDescent="0.2">
      <c r="Q397" s="53" t="s">
        <v>477</v>
      </c>
      <c r="R397" s="53" t="s">
        <v>478</v>
      </c>
      <c r="S397" s="53" t="s">
        <v>1121</v>
      </c>
    </row>
    <row r="398" spans="17:19" x14ac:dyDescent="0.2">
      <c r="Q398" s="53" t="s">
        <v>480</v>
      </c>
      <c r="R398" s="53" t="s">
        <v>1100</v>
      </c>
      <c r="S398" s="53" t="s">
        <v>1101</v>
      </c>
    </row>
    <row r="399" spans="17:19" x14ac:dyDescent="0.2">
      <c r="Q399" s="53" t="s">
        <v>480</v>
      </c>
      <c r="R399" s="53" t="s">
        <v>1102</v>
      </c>
      <c r="S399" s="53" t="s">
        <v>1103</v>
      </c>
    </row>
    <row r="400" spans="17:19" x14ac:dyDescent="0.2">
      <c r="Q400" s="53" t="s">
        <v>480</v>
      </c>
      <c r="R400" s="53" t="s">
        <v>1239</v>
      </c>
      <c r="S400" s="53" t="s">
        <v>1240</v>
      </c>
    </row>
    <row r="401" spans="17:19" x14ac:dyDescent="0.2">
      <c r="Q401" s="53" t="s">
        <v>481</v>
      </c>
      <c r="R401" s="53" t="s">
        <v>1104</v>
      </c>
      <c r="S401" s="53" t="s">
        <v>430</v>
      </c>
    </row>
    <row r="402" spans="17:19" x14ac:dyDescent="0.2">
      <c r="Q402" s="53" t="s">
        <v>482</v>
      </c>
      <c r="R402" s="53" t="s">
        <v>1241</v>
      </c>
      <c r="S402" s="53" t="s">
        <v>1121</v>
      </c>
    </row>
    <row r="403" spans="17:19" x14ac:dyDescent="0.2">
      <c r="Q403" s="163" t="s">
        <v>483</v>
      </c>
      <c r="R403" s="7" t="s">
        <v>1105</v>
      </c>
      <c r="S403" s="252" t="s">
        <v>1106</v>
      </c>
    </row>
    <row r="404" spans="17:19" x14ac:dyDescent="0.2">
      <c r="Q404" s="7" t="s">
        <v>483</v>
      </c>
      <c r="R404" s="7" t="s">
        <v>484</v>
      </c>
      <c r="S404" s="7" t="s">
        <v>1107</v>
      </c>
    </row>
    <row r="405" spans="17:19" x14ac:dyDescent="0.2">
      <c r="Q405" s="7" t="s">
        <v>485</v>
      </c>
      <c r="R405" s="7" t="s">
        <v>486</v>
      </c>
      <c r="S405" s="7" t="s">
        <v>1108</v>
      </c>
    </row>
    <row r="406" spans="17:19" x14ac:dyDescent="0.2">
      <c r="Q406" s="7" t="s">
        <v>485</v>
      </c>
      <c r="R406" s="7" t="s">
        <v>487</v>
      </c>
      <c r="S406" s="7" t="s">
        <v>1109</v>
      </c>
    </row>
    <row r="407" spans="17:19" x14ac:dyDescent="0.2">
      <c r="Q407" s="7" t="s">
        <v>485</v>
      </c>
      <c r="R407" s="7" t="s">
        <v>1110</v>
      </c>
      <c r="S407" s="7" t="s">
        <v>1111</v>
      </c>
    </row>
    <row r="408" spans="17:19" x14ac:dyDescent="0.2">
      <c r="Q408" s="7" t="s">
        <v>485</v>
      </c>
      <c r="R408" s="7" t="s">
        <v>1244</v>
      </c>
      <c r="S408" s="7" t="s">
        <v>430</v>
      </c>
    </row>
    <row r="409" spans="17:19" x14ac:dyDescent="0.2">
      <c r="Q409" s="7" t="s">
        <v>485</v>
      </c>
      <c r="R409" s="7" t="s">
        <v>1242</v>
      </c>
      <c r="S409" s="7" t="s">
        <v>1243</v>
      </c>
    </row>
    <row r="410" spans="17:19" x14ac:dyDescent="0.2">
      <c r="Q410" s="7" t="s">
        <v>485</v>
      </c>
      <c r="R410" s="7" t="s">
        <v>1245</v>
      </c>
      <c r="S410" s="7" t="s">
        <v>1121</v>
      </c>
    </row>
    <row r="411" spans="17:19" x14ac:dyDescent="0.2">
      <c r="Q411" s="7" t="s">
        <v>1112</v>
      </c>
      <c r="R411" s="7" t="s">
        <v>1113</v>
      </c>
      <c r="S411" s="7" t="s">
        <v>1114</v>
      </c>
    </row>
    <row r="412" spans="17:19" x14ac:dyDescent="0.2">
      <c r="Q412" s="7" t="s">
        <v>1112</v>
      </c>
      <c r="R412" s="7" t="s">
        <v>1115</v>
      </c>
      <c r="S412" s="7" t="s">
        <v>1116</v>
      </c>
    </row>
    <row r="413" spans="17:19" x14ac:dyDescent="0.2">
      <c r="Q413" s="7" t="s">
        <v>488</v>
      </c>
      <c r="R413" s="7" t="s">
        <v>489</v>
      </c>
      <c r="S413" s="7" t="s">
        <v>978</v>
      </c>
    </row>
    <row r="414" spans="17:19" x14ac:dyDescent="0.2">
      <c r="Q414" s="7" t="s">
        <v>488</v>
      </c>
      <c r="R414" s="7" t="s">
        <v>1247</v>
      </c>
      <c r="S414" s="7" t="s">
        <v>1248</v>
      </c>
    </row>
    <row r="415" spans="17:19" x14ac:dyDescent="0.2">
      <c r="Q415" s="7" t="s">
        <v>488</v>
      </c>
      <c r="R415" s="7" t="s">
        <v>490</v>
      </c>
      <c r="S415" s="7" t="s">
        <v>1246</v>
      </c>
    </row>
    <row r="416" spans="17:19" x14ac:dyDescent="0.2">
      <c r="Q416" s="7" t="s">
        <v>488</v>
      </c>
      <c r="R416" s="7" t="s">
        <v>1249</v>
      </c>
      <c r="S416" s="7" t="s">
        <v>1121</v>
      </c>
    </row>
    <row r="417" spans="17:19" x14ac:dyDescent="0.2">
      <c r="Q417" s="7" t="s">
        <v>491</v>
      </c>
      <c r="R417" s="7" t="s">
        <v>3302</v>
      </c>
      <c r="S417" s="7" t="s">
        <v>1950</v>
      </c>
    </row>
    <row r="418" spans="17:19" x14ac:dyDescent="0.2">
      <c r="Q418" s="7" t="s">
        <v>491</v>
      </c>
      <c r="R418" s="7" t="s">
        <v>3303</v>
      </c>
      <c r="S418" s="7" t="s">
        <v>1117</v>
      </c>
    </row>
    <row r="419" spans="17:19" x14ac:dyDescent="0.2">
      <c r="Q419" s="7" t="s">
        <v>491</v>
      </c>
      <c r="R419" s="7" t="s">
        <v>3304</v>
      </c>
      <c r="S419" s="7" t="s">
        <v>430</v>
      </c>
    </row>
    <row r="420" spans="17:19" x14ac:dyDescent="0.2">
      <c r="Q420" s="7" t="s">
        <v>491</v>
      </c>
      <c r="R420" s="7" t="s">
        <v>3305</v>
      </c>
      <c r="S420" s="7" t="s">
        <v>1250</v>
      </c>
    </row>
    <row r="421" spans="17:19" x14ac:dyDescent="0.2">
      <c r="Q421" s="7" t="s">
        <v>493</v>
      </c>
      <c r="R421" s="7" t="s">
        <v>1253</v>
      </c>
      <c r="S421" s="7" t="s">
        <v>494</v>
      </c>
    </row>
    <row r="422" spans="17:19" x14ac:dyDescent="0.2">
      <c r="Q422" s="7" t="s">
        <v>493</v>
      </c>
      <c r="R422" s="7" t="s">
        <v>496</v>
      </c>
      <c r="S422" s="7" t="s">
        <v>1121</v>
      </c>
    </row>
    <row r="423" spans="17:19" x14ac:dyDescent="0.2">
      <c r="Q423" s="7" t="s">
        <v>493</v>
      </c>
      <c r="R423" s="7" t="s">
        <v>1252</v>
      </c>
      <c r="S423" s="7" t="s">
        <v>924</v>
      </c>
    </row>
    <row r="424" spans="17:19" x14ac:dyDescent="0.2">
      <c r="Q424" s="7" t="s">
        <v>493</v>
      </c>
      <c r="R424" s="7" t="s">
        <v>1251</v>
      </c>
      <c r="S424" s="7" t="s">
        <v>430</v>
      </c>
    </row>
    <row r="425" spans="17:19" x14ac:dyDescent="0.2">
      <c r="Q425" s="7" t="s">
        <v>493</v>
      </c>
      <c r="R425" s="7" t="s">
        <v>1254</v>
      </c>
      <c r="S425" s="7" t="s">
        <v>495</v>
      </c>
    </row>
    <row r="426" spans="17:19" x14ac:dyDescent="0.2">
      <c r="Q426" s="7" t="s">
        <v>497</v>
      </c>
      <c r="R426" s="7" t="s">
        <v>498</v>
      </c>
      <c r="S426" s="7" t="s">
        <v>1118</v>
      </c>
    </row>
    <row r="427" spans="17:19" x14ac:dyDescent="0.2">
      <c r="Q427" s="7" t="s">
        <v>497</v>
      </c>
      <c r="R427" s="7" t="s">
        <v>499</v>
      </c>
      <c r="S427" s="7" t="s">
        <v>839</v>
      </c>
    </row>
    <row r="428" spans="17:19" x14ac:dyDescent="0.2">
      <c r="Q428" s="7" t="s">
        <v>497</v>
      </c>
      <c r="R428" s="7" t="s">
        <v>1119</v>
      </c>
      <c r="S428" s="7" t="s">
        <v>430</v>
      </c>
    </row>
    <row r="429" spans="17:19" x14ac:dyDescent="0.2">
      <c r="Q429" s="7" t="s">
        <v>497</v>
      </c>
      <c r="R429" s="7" t="s">
        <v>1255</v>
      </c>
      <c r="S429" s="7" t="s">
        <v>1121</v>
      </c>
    </row>
    <row r="430" spans="17:19" x14ac:dyDescent="0.2">
      <c r="Q430" s="7" t="s">
        <v>497</v>
      </c>
      <c r="R430" s="7" t="s">
        <v>500</v>
      </c>
      <c r="S430" s="7" t="s">
        <v>501</v>
      </c>
    </row>
    <row r="431" spans="17:19" x14ac:dyDescent="0.2">
      <c r="Q431" s="7" t="s">
        <v>502</v>
      </c>
      <c r="R431" s="7" t="s">
        <v>503</v>
      </c>
      <c r="S431" s="7" t="s">
        <v>1120</v>
      </c>
    </row>
    <row r="432" spans="17:19" x14ac:dyDescent="0.2">
      <c r="Q432" s="7" t="s">
        <v>502</v>
      </c>
      <c r="R432" s="7" t="s">
        <v>504</v>
      </c>
      <c r="S432" s="7" t="s">
        <v>505</v>
      </c>
    </row>
    <row r="433" spans="17:19" x14ac:dyDescent="0.2">
      <c r="Q433" s="7" t="s">
        <v>506</v>
      </c>
      <c r="R433" s="7" t="s">
        <v>507</v>
      </c>
      <c r="S433" s="7" t="s">
        <v>430</v>
      </c>
    </row>
    <row r="434" spans="17:19" x14ac:dyDescent="0.2">
      <c r="Q434" s="7" t="s">
        <v>506</v>
      </c>
      <c r="R434" s="7" t="s">
        <v>509</v>
      </c>
      <c r="S434" s="7" t="s">
        <v>978</v>
      </c>
    </row>
    <row r="435" spans="17:19" x14ac:dyDescent="0.2">
      <c r="Q435" s="7" t="s">
        <v>506</v>
      </c>
      <c r="R435" s="7" t="s">
        <v>508</v>
      </c>
      <c r="S435" s="7" t="s">
        <v>1121</v>
      </c>
    </row>
    <row r="436" spans="17:19" x14ac:dyDescent="0.2">
      <c r="Q436" s="7" t="s">
        <v>506</v>
      </c>
      <c r="R436" s="7" t="s">
        <v>510</v>
      </c>
      <c r="S436" s="7" t="s">
        <v>1256</v>
      </c>
    </row>
  </sheetData>
  <sheetProtection password="C911" sheet="1" objects="1" scenarios="1" insertRows="0" deleteRows="0" sort="0" autoFilter="0"/>
  <mergeCells count="12">
    <mergeCell ref="N1:N2"/>
    <mergeCell ref="Q1:Q2"/>
    <mergeCell ref="R1:R2"/>
    <mergeCell ref="M1:M2"/>
    <mergeCell ref="S1:S2"/>
    <mergeCell ref="O1:O2"/>
    <mergeCell ref="U1:U2"/>
    <mergeCell ref="X1:X2"/>
    <mergeCell ref="Y1:Y2"/>
    <mergeCell ref="T1:T2"/>
    <mergeCell ref="W1:W2"/>
    <mergeCell ref="V1:V2"/>
  </mergeCells>
  <conditionalFormatting sqref="Q3:Q58 Q60:Q72 Q74:Q122 Q124:Q217 Q220:Q345">
    <cfRule type="containsText" dxfId="1" priority="3" stopIfTrue="1" operator="containsText" text=";">
      <formula>NOT(ISERROR(SEARCH(";",Q3)))</formula>
    </cfRule>
  </conditionalFormatting>
  <conditionalFormatting sqref="Q403">
    <cfRule type="containsText" dxfId="0" priority="2" stopIfTrue="1" operator="containsText" text=";">
      <formula>NOT(ISERROR(SEARCH(";",Q403)))</formula>
    </cfRule>
  </conditionalFormatting>
  <dataValidations count="1">
    <dataValidation type="list" allowBlank="1" showInputMessage="1" showErrorMessage="1" sqref="F3">
      <formula1>"PR,R11"</formula1>
    </dataValidation>
  </dataValidations>
  <pageMargins left="0.75" right="0.75" top="1" bottom="1" header="0.5" footer="0.5"/>
  <pageSetup paperSize="9" orientation="portrait"/>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pageSetUpPr fitToPage="1"/>
  </sheetPr>
  <dimension ref="A1:K126"/>
  <sheetViews>
    <sheetView zoomScale="85" zoomScaleNormal="85" zoomScalePageLayoutView="85" workbookViewId="0">
      <pane ySplit="2" topLeftCell="A120" activePane="bottomLeft" state="frozen"/>
      <selection activeCell="D19" sqref="D19"/>
      <selection pane="bottomLeft" activeCell="C127" sqref="C127"/>
    </sheetView>
  </sheetViews>
  <sheetFormatPr defaultColWidth="8.85546875" defaultRowHeight="12.75" x14ac:dyDescent="0.2"/>
  <cols>
    <col min="1" max="2" width="30.7109375" style="525" customWidth="1"/>
    <col min="3" max="3" width="66.7109375" style="525" customWidth="1"/>
    <col min="4" max="4" width="64.85546875" style="525" customWidth="1"/>
    <col min="5" max="5" width="77.85546875" style="525" customWidth="1"/>
    <col min="6" max="6" width="34.140625" style="526" customWidth="1"/>
    <col min="7" max="7" width="48.7109375" style="499" customWidth="1"/>
    <col min="8" max="8" width="53.7109375" style="499" customWidth="1"/>
    <col min="9" max="9" width="62.7109375" style="499" customWidth="1"/>
    <col min="10" max="10" width="38" style="499" customWidth="1"/>
    <col min="11" max="11" width="39.140625" style="499" customWidth="1"/>
    <col min="12" max="16384" width="8.85546875" style="534"/>
  </cols>
  <sheetData>
    <row r="1" spans="1:11" s="528" customFormat="1" ht="20.100000000000001" customHeight="1" x14ac:dyDescent="0.2">
      <c r="A1" s="143" t="s">
        <v>519</v>
      </c>
      <c r="B1" s="525"/>
      <c r="C1" s="525">
        <f>IF(Language="English",0,IF(Language="French",1,IF(Language="Spanish",2,IF(Language="Russian",3))))</f>
        <v>0</v>
      </c>
      <c r="D1" s="525" t="str">
        <f>RIGHT(LEFT(ComponentSelected,2),1)</f>
        <v>I</v>
      </c>
      <c r="E1" s="525"/>
      <c r="F1" s="526"/>
      <c r="G1" s="499" t="s">
        <v>3602</v>
      </c>
      <c r="H1" s="527"/>
      <c r="I1" s="527"/>
      <c r="J1" s="527"/>
      <c r="K1" s="527"/>
    </row>
    <row r="2" spans="1:11" s="528" customFormat="1" ht="20.100000000000001" customHeight="1" x14ac:dyDescent="0.2">
      <c r="A2" s="143" t="s">
        <v>598</v>
      </c>
      <c r="B2" s="143" t="s">
        <v>520</v>
      </c>
      <c r="C2" s="143" t="s">
        <v>599</v>
      </c>
      <c r="D2" s="143" t="s">
        <v>600</v>
      </c>
      <c r="E2" s="529" t="s">
        <v>601</v>
      </c>
      <c r="F2" s="526"/>
      <c r="G2" s="500" t="s">
        <v>598</v>
      </c>
      <c r="H2" s="143" t="s">
        <v>520</v>
      </c>
      <c r="I2" s="530" t="s">
        <v>599</v>
      </c>
      <c r="J2" s="143" t="s">
        <v>600</v>
      </c>
      <c r="K2" s="143" t="s">
        <v>601</v>
      </c>
    </row>
    <row r="3" spans="1:11" s="528" customFormat="1" ht="30.75" customHeight="1" x14ac:dyDescent="0.2">
      <c r="A3" s="4" t="str">
        <f ca="1">OFFSET($B3,0,LangOffset,1,1)</f>
        <v>Modular Approach - Concept Note</v>
      </c>
      <c r="B3" s="4" t="s">
        <v>817</v>
      </c>
      <c r="C3" s="4" t="s">
        <v>3840</v>
      </c>
      <c r="D3" s="4" t="s">
        <v>2872</v>
      </c>
      <c r="E3" s="531" t="s">
        <v>1704</v>
      </c>
      <c r="F3" s="532"/>
      <c r="G3" s="501" t="str">
        <f t="shared" ref="G3:G28" ca="1" si="0">IF(H3="","",OFFSET($H3,0,LangOffset,1,1))</f>
        <v/>
      </c>
      <c r="H3" s="527"/>
      <c r="I3" s="527"/>
      <c r="J3" s="527"/>
      <c r="K3" s="527"/>
    </row>
    <row r="4" spans="1:11" s="528" customFormat="1" ht="63.75" x14ac:dyDescent="0.2">
      <c r="A4" s="4" t="str">
        <f ca="1">OFFSET($B4,0,LangOffset,1,1)</f>
        <v>This table provides guidance on how to fill out the modular approach template. Cells highlighted in green will be completed during grant negotiation.</v>
      </c>
      <c r="B4" s="4" t="s">
        <v>818</v>
      </c>
      <c r="C4" s="4" t="s">
        <v>3841</v>
      </c>
      <c r="D4" s="533" t="s">
        <v>1748</v>
      </c>
      <c r="E4" s="531" t="s">
        <v>1705</v>
      </c>
      <c r="F4" s="532"/>
      <c r="G4" s="501" t="str">
        <f t="shared" ca="1" si="0"/>
        <v/>
      </c>
      <c r="H4" s="527"/>
      <c r="I4" s="527"/>
      <c r="J4" s="527"/>
      <c r="K4" s="527"/>
    </row>
    <row r="5" spans="1:11" ht="12.75" customHeight="1" x14ac:dyDescent="0.2">
      <c r="A5" s="4" t="str">
        <f t="shared" ref="A5:A35" ca="1" si="1">OFFSET($B5,0,LangOffset,1,1)</f>
        <v>Periodic Review</v>
      </c>
      <c r="B5" s="4" t="s">
        <v>518</v>
      </c>
      <c r="C5" s="4" t="s">
        <v>1755</v>
      </c>
      <c r="D5" s="4" t="s">
        <v>763</v>
      </c>
      <c r="E5" s="531" t="s">
        <v>1706</v>
      </c>
      <c r="F5" s="532"/>
      <c r="G5" s="501" t="str">
        <f t="shared" ca="1" si="0"/>
        <v/>
      </c>
    </row>
    <row r="6" spans="1:11" ht="12.95" customHeight="1" x14ac:dyDescent="0.2">
      <c r="A6" s="4" t="str">
        <f t="shared" ca="1" si="1"/>
        <v>Please carefully review the instructions work sheet before completing this template</v>
      </c>
      <c r="B6" s="4" t="s">
        <v>55</v>
      </c>
      <c r="C6" s="4" t="s">
        <v>1756</v>
      </c>
      <c r="D6" s="4" t="s">
        <v>608</v>
      </c>
      <c r="E6" s="531" t="s">
        <v>619</v>
      </c>
      <c r="F6" s="532"/>
      <c r="G6" s="501" t="str">
        <f t="shared" ca="1" si="0"/>
        <v/>
      </c>
    </row>
    <row r="7" spans="1:11" ht="12.95" customHeight="1" x14ac:dyDescent="0.2">
      <c r="A7" s="4" t="str">
        <f t="shared" ca="1" si="1"/>
        <v>A. Program details</v>
      </c>
      <c r="B7" s="4" t="s">
        <v>23</v>
      </c>
      <c r="C7" s="4" t="s">
        <v>1757</v>
      </c>
      <c r="D7" s="4" t="s">
        <v>609</v>
      </c>
      <c r="E7" s="531" t="s">
        <v>1707</v>
      </c>
      <c r="F7" s="532"/>
      <c r="G7" s="501" t="str">
        <f t="shared" ca="1" si="0"/>
        <v/>
      </c>
    </row>
    <row r="8" spans="1:11" ht="12.95" customHeight="1" x14ac:dyDescent="0.2">
      <c r="A8" s="4" t="str">
        <f t="shared" ca="1" si="1"/>
        <v>Country / Applicant</v>
      </c>
      <c r="B8" s="4" t="s">
        <v>3700</v>
      </c>
      <c r="C8" s="4" t="s">
        <v>3699</v>
      </c>
      <c r="D8" s="4" t="s">
        <v>3698</v>
      </c>
      <c r="E8" s="531" t="s">
        <v>3697</v>
      </c>
      <c r="F8" s="532"/>
      <c r="G8" s="501" t="str">
        <f t="shared" ca="1" si="0"/>
        <v>Please select the name of the applicant.</v>
      </c>
      <c r="H8" s="535" t="s">
        <v>3746</v>
      </c>
      <c r="I8" s="536" t="s">
        <v>3747</v>
      </c>
      <c r="J8" s="537" t="s">
        <v>3719</v>
      </c>
      <c r="K8" s="538" t="s">
        <v>3748</v>
      </c>
    </row>
    <row r="9" spans="1:11" ht="114.75" x14ac:dyDescent="0.2">
      <c r="A9" s="4" t="str">
        <f t="shared" ca="1" si="1"/>
        <v>Component:</v>
      </c>
      <c r="B9" s="4" t="s">
        <v>521</v>
      </c>
      <c r="C9" s="4" t="s">
        <v>3694</v>
      </c>
      <c r="D9" s="4" t="s">
        <v>3695</v>
      </c>
      <c r="E9" s="531" t="s">
        <v>3696</v>
      </c>
      <c r="F9" s="532"/>
      <c r="G9" s="501" t="str">
        <f t="shared" ca="1" si="0"/>
        <v>Select the component for this funding request on on the Framework sheet. By doing so, the relevant drop-down boxes in various sections of the template will be activated. One can also choose to complete a blank version of the template which will not offer any drop-down boxes and all fields will have to be filled in manually.</v>
      </c>
      <c r="H9" s="499" t="s">
        <v>3662</v>
      </c>
      <c r="I9" s="499" t="s">
        <v>3603</v>
      </c>
      <c r="J9" s="499" t="s">
        <v>3604</v>
      </c>
      <c r="K9" s="499" t="s">
        <v>3605</v>
      </c>
    </row>
    <row r="10" spans="1:11" ht="12.95" customHeight="1" x14ac:dyDescent="0.2">
      <c r="A10" s="4" t="str">
        <f t="shared" ca="1" si="1"/>
        <v>Start Year</v>
      </c>
      <c r="B10" s="4" t="s">
        <v>3692</v>
      </c>
      <c r="C10" s="4" t="s">
        <v>3693</v>
      </c>
      <c r="D10" s="4" t="s">
        <v>3738</v>
      </c>
      <c r="E10" s="531" t="s">
        <v>3739</v>
      </c>
      <c r="F10" s="532"/>
      <c r="G10" s="501" t="str">
        <f t="shared" ca="1" si="0"/>
        <v>Indicate the calendar year when the grant will start.</v>
      </c>
      <c r="H10" s="535" t="s">
        <v>3749</v>
      </c>
      <c r="I10" s="539" t="s">
        <v>3751</v>
      </c>
      <c r="J10" s="537" t="s">
        <v>3670</v>
      </c>
      <c r="K10" s="538" t="s">
        <v>3753</v>
      </c>
    </row>
    <row r="11" spans="1:11" ht="12.95" customHeight="1" x14ac:dyDescent="0.2">
      <c r="A11" s="4" t="str">
        <f t="shared" ca="1" si="1"/>
        <v>Start Month</v>
      </c>
      <c r="B11" s="4" t="s">
        <v>3735</v>
      </c>
      <c r="C11" s="4" t="s">
        <v>3736</v>
      </c>
      <c r="D11" s="4" t="s">
        <v>3737</v>
      </c>
      <c r="E11" s="531" t="s">
        <v>3740</v>
      </c>
      <c r="F11" s="532"/>
      <c r="G11" s="501" t="str">
        <f t="shared" ca="1" si="0"/>
        <v>Indicate the month when the grant will start.</v>
      </c>
      <c r="H11" s="535" t="s">
        <v>3750</v>
      </c>
      <c r="I11" s="536" t="s">
        <v>3752</v>
      </c>
      <c r="J11" s="537" t="s">
        <v>3671</v>
      </c>
      <c r="K11" s="538" t="s">
        <v>3754</v>
      </c>
    </row>
    <row r="12" spans="1:11" ht="12.95" customHeight="1" x14ac:dyDescent="0.2">
      <c r="A12" s="4" t="str">
        <f t="shared" ca="1" si="1"/>
        <v>SSF/grant number:</v>
      </c>
      <c r="B12" s="4" t="s">
        <v>806</v>
      </c>
      <c r="C12" s="4" t="s">
        <v>1758</v>
      </c>
      <c r="D12" s="4" t="s">
        <v>764</v>
      </c>
      <c r="E12" s="531" t="s">
        <v>1708</v>
      </c>
      <c r="F12" s="532"/>
      <c r="G12" s="501" t="str">
        <f t="shared" ca="1" si="0"/>
        <v/>
      </c>
    </row>
    <row r="13" spans="1:11" ht="51" x14ac:dyDescent="0.2">
      <c r="A13" s="4" t="str">
        <f t="shared" ca="1" si="1"/>
        <v>Principal Recipients</v>
      </c>
      <c r="B13" s="4" t="s">
        <v>525</v>
      </c>
      <c r="C13" s="4" t="s">
        <v>1759</v>
      </c>
      <c r="D13" s="4" t="s">
        <v>765</v>
      </c>
      <c r="E13" s="531" t="s">
        <v>1709</v>
      </c>
      <c r="F13" s="532"/>
      <c r="G13" s="501" t="str">
        <f t="shared" ca="1" si="0"/>
        <v>Please select the Principal Recipients from the drop-down menu or add a new Principal Recipient by typing in the name in the respective field.</v>
      </c>
      <c r="H13" s="499" t="s">
        <v>3606</v>
      </c>
      <c r="I13" s="499" t="s">
        <v>3607</v>
      </c>
      <c r="J13" s="499" t="s">
        <v>3608</v>
      </c>
      <c r="K13" s="499" t="s">
        <v>3609</v>
      </c>
    </row>
    <row r="14" spans="1:11" ht="25.5" x14ac:dyDescent="0.2">
      <c r="A14" s="4" t="str">
        <f t="shared" ca="1" si="1"/>
        <v>(Please select from list or add a new one)</v>
      </c>
      <c r="B14" s="4" t="s">
        <v>529</v>
      </c>
      <c r="C14" s="4" t="s">
        <v>1760</v>
      </c>
      <c r="D14" s="4" t="s">
        <v>766</v>
      </c>
      <c r="E14" s="531" t="s">
        <v>1710</v>
      </c>
      <c r="F14" s="532"/>
      <c r="G14" s="501" t="str">
        <f t="shared" ca="1" si="0"/>
        <v/>
      </c>
    </row>
    <row r="15" spans="1:11" ht="12.95" customHeight="1" x14ac:dyDescent="0.2">
      <c r="A15" s="4" t="str">
        <f t="shared" ca="1" si="1"/>
        <v>Reporting periods</v>
      </c>
      <c r="B15" s="4" t="s">
        <v>524</v>
      </c>
      <c r="C15" s="4" t="s">
        <v>1761</v>
      </c>
      <c r="D15" s="4" t="s">
        <v>756</v>
      </c>
      <c r="E15" s="531" t="s">
        <v>1711</v>
      </c>
      <c r="F15" s="532"/>
      <c r="G15" s="501" t="str">
        <f t="shared" ca="1" si="0"/>
        <v/>
      </c>
    </row>
    <row r="16" spans="1:11" ht="12.95" customHeight="1" x14ac:dyDescent="0.2">
      <c r="A16" s="4" t="str">
        <f t="shared" ca="1" si="1"/>
        <v>Period Covered: from</v>
      </c>
      <c r="B16" s="4" t="s">
        <v>22</v>
      </c>
      <c r="C16" s="4" t="s">
        <v>1762</v>
      </c>
      <c r="D16" s="4" t="s">
        <v>767</v>
      </c>
      <c r="E16" s="531" t="s">
        <v>1712</v>
      </c>
      <c r="F16" s="532"/>
      <c r="G16" s="501" t="str">
        <f t="shared" ca="1" si="0"/>
        <v/>
      </c>
    </row>
    <row r="17" spans="1:11" ht="12.95" customHeight="1" x14ac:dyDescent="0.2">
      <c r="A17" s="4" t="str">
        <f t="shared" ca="1" si="1"/>
        <v>Period Covered: to</v>
      </c>
      <c r="B17" s="4" t="s">
        <v>21</v>
      </c>
      <c r="C17" s="4" t="s">
        <v>1763</v>
      </c>
      <c r="D17" s="4" t="s">
        <v>768</v>
      </c>
      <c r="E17" s="531" t="s">
        <v>1713</v>
      </c>
      <c r="F17" s="532"/>
      <c r="G17" s="501" t="str">
        <f t="shared" ca="1" si="0"/>
        <v/>
      </c>
    </row>
    <row r="18" spans="1:11" ht="12.95" customHeight="1" x14ac:dyDescent="0.2">
      <c r="A18" s="4" t="str">
        <f t="shared" ca="1" si="1"/>
        <v>Due date Progress Update</v>
      </c>
      <c r="B18" s="4" t="s">
        <v>522</v>
      </c>
      <c r="C18" s="4" t="s">
        <v>1764</v>
      </c>
      <c r="D18" s="4" t="s">
        <v>757</v>
      </c>
      <c r="E18" s="531" t="s">
        <v>1714</v>
      </c>
      <c r="F18" s="532"/>
      <c r="G18" s="501" t="str">
        <f t="shared" ca="1" si="0"/>
        <v/>
      </c>
    </row>
    <row r="19" spans="1:11" ht="12.95" customHeight="1" x14ac:dyDescent="0.2">
      <c r="A19" s="4" t="str">
        <f t="shared" ca="1" si="1"/>
        <v>Disbursement Request (Y,N)</v>
      </c>
      <c r="B19" s="4" t="s">
        <v>54</v>
      </c>
      <c r="C19" s="4" t="s">
        <v>1765</v>
      </c>
      <c r="D19" s="4" t="s">
        <v>769</v>
      </c>
      <c r="E19" s="531" t="s">
        <v>620</v>
      </c>
      <c r="F19" s="532"/>
      <c r="G19" s="501" t="str">
        <f t="shared" ca="1" si="0"/>
        <v/>
      </c>
    </row>
    <row r="20" spans="1:11" ht="12.95" customHeight="1" x14ac:dyDescent="0.2">
      <c r="A20" s="4" t="str">
        <f t="shared" ca="1" si="1"/>
        <v xml:space="preserve">Due date periodic review </v>
      </c>
      <c r="B20" s="4" t="s">
        <v>523</v>
      </c>
      <c r="C20" s="4" t="s">
        <v>603</v>
      </c>
      <c r="D20" s="4" t="s">
        <v>610</v>
      </c>
      <c r="E20" s="531" t="s">
        <v>1715</v>
      </c>
      <c r="F20" s="532"/>
      <c r="G20" s="501" t="str">
        <f t="shared" ca="1" si="0"/>
        <v/>
      </c>
    </row>
    <row r="21" spans="1:11" ht="12.95" customHeight="1" x14ac:dyDescent="0.2">
      <c r="A21" s="4" t="str">
        <f t="shared" ca="1" si="1"/>
        <v>Audit report due dates</v>
      </c>
      <c r="B21" s="4" t="s">
        <v>630</v>
      </c>
      <c r="C21" s="4" t="s">
        <v>753</v>
      </c>
      <c r="D21" s="4" t="s">
        <v>611</v>
      </c>
      <c r="E21" s="531" t="s">
        <v>1716</v>
      </c>
      <c r="F21" s="532"/>
      <c r="G21" s="501" t="str">
        <f t="shared" ca="1" si="0"/>
        <v/>
      </c>
    </row>
    <row r="22" spans="1:11" ht="12.95" customHeight="1" x14ac:dyDescent="0.2">
      <c r="A22" s="4" t="str">
        <f t="shared" ca="1" si="1"/>
        <v xml:space="preserve">Period </v>
      </c>
      <c r="B22" s="4" t="s">
        <v>527</v>
      </c>
      <c r="C22" s="4" t="s">
        <v>1766</v>
      </c>
      <c r="D22" s="4" t="s">
        <v>770</v>
      </c>
      <c r="E22" s="531" t="s">
        <v>1717</v>
      </c>
      <c r="F22" s="532"/>
      <c r="G22" s="501" t="str">
        <f t="shared" ca="1" si="0"/>
        <v/>
      </c>
    </row>
    <row r="23" spans="1:11" ht="12.95" customHeight="1" x14ac:dyDescent="0.2">
      <c r="A23" s="4" t="str">
        <f t="shared" ca="1" si="1"/>
        <v>Year 4</v>
      </c>
      <c r="B23" s="4" t="s">
        <v>2</v>
      </c>
      <c r="C23" s="4" t="s">
        <v>1767</v>
      </c>
      <c r="D23" s="4" t="s">
        <v>771</v>
      </c>
      <c r="E23" s="531" t="s">
        <v>1718</v>
      </c>
      <c r="F23" s="532"/>
      <c r="G23" s="501" t="str">
        <f t="shared" ca="1" si="0"/>
        <v/>
      </c>
    </row>
    <row r="24" spans="1:11" ht="12.95" customHeight="1" x14ac:dyDescent="0.2">
      <c r="A24" s="4" t="str">
        <f t="shared" ca="1" si="1"/>
        <v>Year 5</v>
      </c>
      <c r="B24" s="4" t="s">
        <v>1</v>
      </c>
      <c r="C24" s="4" t="s">
        <v>1768</v>
      </c>
      <c r="D24" s="4" t="s">
        <v>772</v>
      </c>
      <c r="E24" s="531" t="s">
        <v>1719</v>
      </c>
      <c r="F24" s="532"/>
      <c r="G24" s="501" t="str">
        <f t="shared" ca="1" si="0"/>
        <v/>
      </c>
    </row>
    <row r="25" spans="1:11" ht="12.95" customHeight="1" x14ac:dyDescent="0.2">
      <c r="A25" s="4" t="str">
        <f t="shared" ca="1" si="1"/>
        <v>B. Program goals and impact indicators</v>
      </c>
      <c r="B25" s="4" t="s">
        <v>20</v>
      </c>
      <c r="C25" s="4" t="s">
        <v>1769</v>
      </c>
      <c r="D25" s="533" t="s">
        <v>754</v>
      </c>
      <c r="E25" s="531" t="s">
        <v>1720</v>
      </c>
      <c r="F25" s="532"/>
      <c r="G25" s="501" t="str">
        <f t="shared" ca="1" si="0"/>
        <v/>
      </c>
    </row>
    <row r="26" spans="1:11" ht="76.5" x14ac:dyDescent="0.2">
      <c r="A26" s="4" t="str">
        <f t="shared" ca="1" si="1"/>
        <v>Goals</v>
      </c>
      <c r="B26" s="4" t="s">
        <v>3704</v>
      </c>
      <c r="C26" s="4" t="s">
        <v>3705</v>
      </c>
      <c r="D26" s="533" t="s">
        <v>774</v>
      </c>
      <c r="E26" s="531" t="s">
        <v>3706</v>
      </c>
      <c r="F26" s="532"/>
      <c r="G26" s="501" t="str">
        <f t="shared" ca="1" si="0"/>
        <v xml:space="preserve">Goal(s) are broad and overarching statements of a desired, medium to long-term impact of the program and should be consistent with the national strategic plan. </v>
      </c>
      <c r="H26" s="499" t="s">
        <v>3610</v>
      </c>
      <c r="I26" s="540" t="s">
        <v>3777</v>
      </c>
      <c r="J26" s="499" t="s">
        <v>3611</v>
      </c>
      <c r="K26" s="499" t="s">
        <v>3612</v>
      </c>
    </row>
    <row r="27" spans="1:11" ht="51" x14ac:dyDescent="0.2">
      <c r="A27" s="4" t="str">
        <f t="shared" ca="1" si="1"/>
        <v>Linked to goal(s) #</v>
      </c>
      <c r="B27" s="4" t="s">
        <v>539</v>
      </c>
      <c r="C27" s="4" t="s">
        <v>604</v>
      </c>
      <c r="D27" s="533" t="s">
        <v>758</v>
      </c>
      <c r="E27" s="531" t="s">
        <v>1721</v>
      </c>
      <c r="F27" s="532"/>
      <c r="G27" s="501" t="str">
        <f t="shared" ca="1" si="0"/>
        <v xml:space="preserve">For each of the indicators, specify the goal number(s) they relate to. One indicator may relate to multiple goals. </v>
      </c>
      <c r="H27" s="499" t="s">
        <v>3714</v>
      </c>
      <c r="I27" s="499" t="s">
        <v>3715</v>
      </c>
      <c r="J27" s="499" t="s">
        <v>3716</v>
      </c>
      <c r="K27" s="499" t="s">
        <v>3717</v>
      </c>
    </row>
    <row r="28" spans="1:11" ht="293.25" x14ac:dyDescent="0.2">
      <c r="A28" s="4" t="str">
        <f t="shared" ca="1" si="1"/>
        <v>Impact indicator</v>
      </c>
      <c r="B28" s="4" t="s">
        <v>57</v>
      </c>
      <c r="C28" s="4" t="s">
        <v>1770</v>
      </c>
      <c r="D28" s="4" t="s">
        <v>773</v>
      </c>
      <c r="E28" s="531" t="s">
        <v>1722</v>
      </c>
      <c r="F28" s="532"/>
      <c r="G28" s="501" t="str">
        <f t="shared" ca="1" si="0"/>
        <v xml:space="preserve">Impact indicators are related to the defined goal(s). Under "impact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goals, appropriate country specific indicators could be included by overwriting this drop down box. The selected indicators should be in line with the national strategic plan and its respective M&amp;E plan. </v>
      </c>
      <c r="H28" s="499" t="s">
        <v>3613</v>
      </c>
      <c r="I28" s="540" t="s">
        <v>3858</v>
      </c>
      <c r="J28" s="499" t="s">
        <v>3664</v>
      </c>
      <c r="K28" s="499" t="s">
        <v>3614</v>
      </c>
    </row>
    <row r="29" spans="1:11" ht="140.25" x14ac:dyDescent="0.2">
      <c r="A29" s="4" t="str">
        <f t="shared" ca="1" si="1"/>
        <v>Baseline</v>
      </c>
      <c r="B29" s="4" t="s">
        <v>19</v>
      </c>
      <c r="C29" s="4" t="s">
        <v>1771</v>
      </c>
      <c r="D29" s="533" t="s">
        <v>759</v>
      </c>
      <c r="E29" s="531" t="s">
        <v>1723</v>
      </c>
      <c r="F29" s="532"/>
      <c r="G29" s="501" t="str">
        <f ca="1">IF(H121="","",OFFSET($H121,0,LangOffset,1,1))</f>
        <v>Baselines serve as the starting point against which the performance of the program will be measured. Baselines refer to the latest available results from valid data sources. Baseline data (value, year and source) need to be provided for each indicator. If no data is available, then baselines should be determined during the implementation of the grant.</v>
      </c>
      <c r="H29" s="501" t="str">
        <f ca="1">IF(I121="","",OFFSET($H121,0,LangOffset,1,1))</f>
        <v>Baselines serve as the starting point against which the performance of the program will be measured. Baselines refer to the latest available results from valid data sources. Baseline data (value, year and source) need to be provided for each indicator. If no data is available, then baselines should be determined during the implementation of the grant.</v>
      </c>
      <c r="I29" s="541" t="s">
        <v>3859</v>
      </c>
      <c r="J29" s="542" t="s">
        <v>3789</v>
      </c>
      <c r="K29" s="543" t="s">
        <v>3734</v>
      </c>
    </row>
    <row r="30" spans="1:11" ht="178.5" x14ac:dyDescent="0.2">
      <c r="A30" s="4" t="str">
        <f t="shared" ca="1" si="1"/>
        <v xml:space="preserve">Targets </v>
      </c>
      <c r="B30" s="4" t="s">
        <v>3635</v>
      </c>
      <c r="C30" s="4" t="s">
        <v>1772</v>
      </c>
      <c r="D30" s="4" t="s">
        <v>774</v>
      </c>
      <c r="E30" s="531" t="s">
        <v>1724</v>
      </c>
      <c r="F30" s="532"/>
      <c r="G30" s="501" t="str">
        <f t="shared" ref="G30:G64" ca="1" si="2">IF(H30="","",OFFSET($H30,0,LangOffset,1,1))</f>
        <v xml:space="preserve">Targets should be consistent with the national strategic plan or any other updated and agreed country targets. These should be included according to the frequency of their measurement. For example, if surveys are conducted in year 1 and 3, only in these years targets should be provided. Please include the targets in the calendar year during which the data will be collected. 
</v>
      </c>
      <c r="H30" s="525" t="s">
        <v>3755</v>
      </c>
      <c r="I30" s="540" t="s">
        <v>3860</v>
      </c>
      <c r="J30" s="499" t="s">
        <v>3756</v>
      </c>
      <c r="K30" s="499" t="s">
        <v>3757</v>
      </c>
    </row>
    <row r="31" spans="1:11" ht="178.5" x14ac:dyDescent="0.2">
      <c r="A31" s="346"/>
      <c r="B31" s="346"/>
      <c r="C31" s="346"/>
      <c r="D31" s="346"/>
      <c r="E31" s="531"/>
      <c r="F31" s="532"/>
      <c r="G31" s="501" t="str">
        <f t="shared" ca="1" si="2"/>
        <v xml:space="preserve">
Targets - coverage/output indicator
Please include here the targets for each indicator. For coverage indicators provide numerator value, denominator value and percentage, for indicators that are not in percentage only provide the numerator value. Please note that not all indicators need to be reported during each period. Only include targets for periods when data will be collected.</v>
      </c>
      <c r="H31" s="525" t="s">
        <v>3868</v>
      </c>
      <c r="I31" s="525" t="s">
        <v>3772</v>
      </c>
      <c r="J31" s="525" t="s">
        <v>3687</v>
      </c>
      <c r="K31" s="525" t="s">
        <v>3688</v>
      </c>
    </row>
    <row r="32" spans="1:11" ht="12.95" customHeight="1" x14ac:dyDescent="0.2">
      <c r="A32" s="4" t="str">
        <f t="shared" ca="1" si="1"/>
        <v>Value</v>
      </c>
      <c r="B32" s="4" t="s">
        <v>1343</v>
      </c>
      <c r="C32" s="4" t="s">
        <v>1773</v>
      </c>
      <c r="D32" s="4" t="s">
        <v>612</v>
      </c>
      <c r="E32" s="531" t="s">
        <v>1725</v>
      </c>
      <c r="F32" s="532"/>
      <c r="G32" s="501" t="str">
        <f t="shared" ca="1" si="2"/>
        <v xml:space="preserve">Latest available baseline/result: Baselines serve as the starting point against which the performance of the program will be measured. Baselines should take into consideration the latest available results and/or the latest available information provided by technical partners and other valid sources. Baseline data (value, year and source) need to be provided for each indicator. In the source field a non-exhaustive choice of sources is provided in a drop-down box. If necessary other sources may be included by overwriting the field. </v>
      </c>
      <c r="H32" s="544" t="s">
        <v>3625</v>
      </c>
      <c r="I32" s="499" t="s">
        <v>3773</v>
      </c>
      <c r="J32" s="499" t="s">
        <v>3626</v>
      </c>
      <c r="K32" s="499" t="s">
        <v>3627</v>
      </c>
    </row>
    <row r="33" spans="1:11" ht="12.95" customHeight="1" x14ac:dyDescent="0.2">
      <c r="A33" s="4" t="str">
        <f t="shared" ca="1" si="1"/>
        <v xml:space="preserve">Year </v>
      </c>
      <c r="B33" s="4" t="s">
        <v>528</v>
      </c>
      <c r="C33" s="4" t="s">
        <v>1774</v>
      </c>
      <c r="D33" s="4" t="s">
        <v>775</v>
      </c>
      <c r="E33" s="531" t="s">
        <v>1726</v>
      </c>
      <c r="F33" s="532"/>
      <c r="G33" s="501" t="str">
        <f t="shared" ca="1" si="2"/>
        <v>Indicate the baseline year</v>
      </c>
      <c r="H33" s="535" t="s">
        <v>3679</v>
      </c>
      <c r="I33" s="536" t="s">
        <v>3680</v>
      </c>
      <c r="J33" s="545" t="s">
        <v>3681</v>
      </c>
      <c r="K33" s="538" t="s">
        <v>3682</v>
      </c>
    </row>
    <row r="34" spans="1:11" ht="12.95" customHeight="1" x14ac:dyDescent="0.2">
      <c r="A34" s="4" t="str">
        <f t="shared" ca="1" si="1"/>
        <v>Source</v>
      </c>
      <c r="B34" s="4" t="s">
        <v>9</v>
      </c>
      <c r="C34" s="4" t="s">
        <v>9</v>
      </c>
      <c r="D34" s="4" t="s">
        <v>776</v>
      </c>
      <c r="E34" s="531" t="s">
        <v>1727</v>
      </c>
      <c r="F34" s="532"/>
      <c r="G34" s="501" t="str">
        <f t="shared" ca="1" si="2"/>
        <v>Indicate the data source for the baseline value. In the source field a non-exhaustive choice of sources is provided in a drop-down box. If necessary other sources may be included by overwriting the field. If the data source for the baseline is different from the data source that will be used to report on the indicator,  please specify this in the "comments" field.</v>
      </c>
      <c r="H34" s="546" t="s">
        <v>3666</v>
      </c>
      <c r="I34" s="539" t="s">
        <v>3774</v>
      </c>
      <c r="J34" s="542" t="s">
        <v>3667</v>
      </c>
      <c r="K34" s="543" t="s">
        <v>3668</v>
      </c>
    </row>
    <row r="35" spans="1:11" ht="12.95" customHeight="1" x14ac:dyDescent="0.2">
      <c r="A35" s="4" t="str">
        <f t="shared" ca="1" si="1"/>
        <v xml:space="preserve">Year </v>
      </c>
      <c r="B35" s="279" t="s">
        <v>528</v>
      </c>
      <c r="C35" s="4" t="s">
        <v>1774</v>
      </c>
      <c r="D35" s="4" t="s">
        <v>775</v>
      </c>
      <c r="E35" s="531" t="s">
        <v>2207</v>
      </c>
      <c r="F35" s="532"/>
      <c r="G35" s="501" t="str">
        <f t="shared" ca="1" si="2"/>
        <v>Complete the budget of your funding request to the Global Fund for this intervention for each year.</v>
      </c>
      <c r="H35" s="499" t="s">
        <v>3655</v>
      </c>
      <c r="I35" s="499" t="s">
        <v>3778</v>
      </c>
      <c r="J35" s="499" t="s">
        <v>3656</v>
      </c>
      <c r="K35" s="499" t="s">
        <v>3657</v>
      </c>
    </row>
    <row r="36" spans="1:11" ht="12.95" customHeight="1" x14ac:dyDescent="0.2">
      <c r="A36" s="278"/>
      <c r="B36" s="278"/>
      <c r="C36" s="547"/>
      <c r="D36" s="547"/>
      <c r="E36" s="531"/>
      <c r="F36" s="532"/>
      <c r="G36" s="501" t="str">
        <f t="shared" ca="1" si="2"/>
        <v/>
      </c>
    </row>
    <row r="37" spans="1:11" ht="12.95" customHeight="1" x14ac:dyDescent="0.2">
      <c r="A37" s="278"/>
      <c r="B37" s="278"/>
      <c r="C37" s="547"/>
      <c r="D37" s="547"/>
      <c r="E37" s="531"/>
      <c r="F37" s="532"/>
      <c r="G37" s="501" t="str">
        <f t="shared" ca="1" si="2"/>
        <v/>
      </c>
    </row>
    <row r="38" spans="1:11" ht="12.95" customHeight="1" x14ac:dyDescent="0.2">
      <c r="A38" s="278"/>
      <c r="B38" s="278"/>
      <c r="C38" s="547"/>
      <c r="D38" s="547"/>
      <c r="E38" s="531"/>
      <c r="F38" s="532"/>
      <c r="G38" s="501" t="str">
        <f t="shared" ca="1" si="2"/>
        <v/>
      </c>
    </row>
    <row r="39" spans="1:11" ht="12.95" customHeight="1" x14ac:dyDescent="0.2">
      <c r="A39" s="278"/>
      <c r="B39" s="278"/>
      <c r="C39" s="547"/>
      <c r="D39" s="547"/>
      <c r="E39" s="531"/>
      <c r="F39" s="532"/>
      <c r="G39" s="501" t="str">
        <f t="shared" ca="1" si="2"/>
        <v/>
      </c>
    </row>
    <row r="40" spans="1:11" ht="12.95" customHeight="1" x14ac:dyDescent="0.2">
      <c r="A40" s="4" t="str">
        <f t="shared" ref="A40:A70" ca="1" si="3">OFFSET($B40,0,LangOffset,1,1)</f>
        <v>Report due date</v>
      </c>
      <c r="B40" s="4" t="s">
        <v>16</v>
      </c>
      <c r="C40" s="4" t="s">
        <v>752</v>
      </c>
      <c r="D40" s="4" t="s">
        <v>613</v>
      </c>
      <c r="E40" s="531" t="s">
        <v>1728</v>
      </c>
      <c r="F40" s="532"/>
      <c r="G40" s="501" t="str">
        <f t="shared" ca="1" si="2"/>
        <v>Indicate the timelines when results for the outcome indicators will be available in the country</v>
      </c>
      <c r="H40" s="546" t="s">
        <v>3683</v>
      </c>
      <c r="I40" s="539" t="s">
        <v>3684</v>
      </c>
      <c r="J40" s="539" t="s">
        <v>3685</v>
      </c>
      <c r="K40" s="543" t="s">
        <v>3686</v>
      </c>
    </row>
    <row r="41" spans="1:11" ht="204" x14ac:dyDescent="0.2">
      <c r="A41" s="4" t="str">
        <f t="shared" ca="1" si="3"/>
        <v>Comments</v>
      </c>
      <c r="B41" s="4" t="s">
        <v>18</v>
      </c>
      <c r="C41" s="4" t="s">
        <v>755</v>
      </c>
      <c r="D41" s="4" t="s">
        <v>614</v>
      </c>
      <c r="E41" s="531" t="s">
        <v>621</v>
      </c>
      <c r="F41" s="532"/>
      <c r="G41" s="501" t="str">
        <f t="shared" ca="1" si="2"/>
        <v>This column should be used to include:
1. Data sources if they are different from baseline data sources.
2. Agency responsible for conducting the modelling or surveys.
3. Area covered by the surveys.
4. Estimated timeline when survey results will be available
5. Any change in methodology from previous year.</v>
      </c>
      <c r="H41" s="499" t="s">
        <v>3718</v>
      </c>
      <c r="I41" s="540" t="s">
        <v>3779</v>
      </c>
      <c r="J41" s="499" t="s">
        <v>3665</v>
      </c>
      <c r="K41" s="543" t="s">
        <v>3669</v>
      </c>
    </row>
    <row r="42" spans="1:11" ht="12.95" customHeight="1" x14ac:dyDescent="0.2">
      <c r="A42" s="4" t="str">
        <f t="shared" ca="1" si="3"/>
        <v>C. Program objectives and outcome indicators</v>
      </c>
      <c r="B42" s="4" t="s">
        <v>59</v>
      </c>
      <c r="C42" s="4" t="s">
        <v>605</v>
      </c>
      <c r="D42" s="4" t="s">
        <v>615</v>
      </c>
      <c r="E42" s="531" t="s">
        <v>1729</v>
      </c>
      <c r="F42" s="532"/>
      <c r="G42" s="501" t="str">
        <f t="shared" ca="1" si="2"/>
        <v/>
      </c>
    </row>
    <row r="43" spans="1:11" ht="12.95" customHeight="1" x14ac:dyDescent="0.2">
      <c r="A43" s="4" t="str">
        <f t="shared" ca="1" si="3"/>
        <v>Objectives</v>
      </c>
      <c r="B43" s="4" t="s">
        <v>3707</v>
      </c>
      <c r="C43" s="4" t="s">
        <v>3708</v>
      </c>
      <c r="D43" s="4" t="s">
        <v>3709</v>
      </c>
      <c r="E43" s="531" t="s">
        <v>3710</v>
      </c>
      <c r="F43" s="532"/>
      <c r="G43" s="501" t="str">
        <f t="shared" ca="1" si="2"/>
        <v>Each goal should have a set of related, more specific objectives that will permit the program to reach the stated goal(s). These objectives should be consistent with the objectives of the national disease control strategic plan.</v>
      </c>
      <c r="H43" s="499" t="s">
        <v>3615</v>
      </c>
      <c r="I43" s="499" t="s">
        <v>3617</v>
      </c>
      <c r="J43" s="499" t="s">
        <v>3616</v>
      </c>
      <c r="K43" s="499" t="s">
        <v>3618</v>
      </c>
    </row>
    <row r="44" spans="1:11" ht="12.95" customHeight="1" x14ac:dyDescent="0.2">
      <c r="A44" s="4" t="str">
        <f t="shared" ca="1" si="3"/>
        <v xml:space="preserve">Linked to objective(s) # </v>
      </c>
      <c r="B44" s="4" t="s">
        <v>540</v>
      </c>
      <c r="C44" s="4" t="s">
        <v>606</v>
      </c>
      <c r="D44" s="4" t="s">
        <v>616</v>
      </c>
      <c r="E44" s="531" t="s">
        <v>1730</v>
      </c>
      <c r="F44" s="532"/>
      <c r="G44" s="501" t="str">
        <f t="shared" ca="1" si="2"/>
        <v xml:space="preserve"> For each of the indicators, specify the objective number(s) they relate to. One indicator may relate to multiple objectives. </v>
      </c>
      <c r="H44" s="499" t="s">
        <v>3619</v>
      </c>
      <c r="I44" s="499" t="s">
        <v>3861</v>
      </c>
      <c r="J44" s="499" t="s">
        <v>3620</v>
      </c>
      <c r="K44" s="499" t="s">
        <v>3621</v>
      </c>
    </row>
    <row r="45" spans="1:11" ht="12.95" customHeight="1" x14ac:dyDescent="0.2">
      <c r="A45" s="4" t="str">
        <f t="shared" ca="1" si="3"/>
        <v>Outcome indicator</v>
      </c>
      <c r="B45" s="4" t="s">
        <v>58</v>
      </c>
      <c r="C45" s="4" t="s">
        <v>1775</v>
      </c>
      <c r="D45" s="4" t="s">
        <v>777</v>
      </c>
      <c r="E45" s="531" t="s">
        <v>1731</v>
      </c>
      <c r="F45" s="532"/>
      <c r="G45" s="501" t="str">
        <f t="shared" ca="1" si="2"/>
        <v xml:space="preserve">Outcome indicators are related to the defined objective(s). Under "outcome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objectives, appropriate country specific indicators could be included by overwriting this drop down box. The selected indicators should be in line with the national disease control strategic plan and its respective M&amp;E plan. </v>
      </c>
      <c r="H45" s="499" t="s">
        <v>3622</v>
      </c>
      <c r="I45" s="499" t="s">
        <v>3862</v>
      </c>
      <c r="J45" s="499" t="s">
        <v>3623</v>
      </c>
      <c r="K45" s="499" t="s">
        <v>3624</v>
      </c>
    </row>
    <row r="46" spans="1:11" ht="12.95" customHeight="1" x14ac:dyDescent="0.2">
      <c r="A46" s="4" t="str">
        <f t="shared" ca="1" si="3"/>
        <v>D. Service delivery areas and output/coverage indicators</v>
      </c>
      <c r="B46" s="4" t="s">
        <v>537</v>
      </c>
      <c r="C46" s="4" t="s">
        <v>607</v>
      </c>
      <c r="D46" s="533" t="s">
        <v>760</v>
      </c>
      <c r="E46" s="531" t="s">
        <v>622</v>
      </c>
      <c r="F46" s="532"/>
      <c r="G46" s="501" t="str">
        <f t="shared" ca="1" si="2"/>
        <v/>
      </c>
    </row>
    <row r="47" spans="1:11" ht="12.95" customHeight="1" x14ac:dyDescent="0.2">
      <c r="A47" s="4" t="str">
        <f t="shared" ca="1" si="3"/>
        <v>Objective &amp; Indicator Number</v>
      </c>
      <c r="B47" s="4" t="s">
        <v>538</v>
      </c>
      <c r="C47" s="4" t="s">
        <v>1776</v>
      </c>
      <c r="D47" s="4" t="s">
        <v>778</v>
      </c>
      <c r="E47" s="531" t="s">
        <v>1732</v>
      </c>
      <c r="F47" s="532"/>
      <c r="G47" s="501" t="str">
        <f t="shared" ca="1" si="2"/>
        <v/>
      </c>
    </row>
    <row r="48" spans="1:11" ht="12.95" customHeight="1" x14ac:dyDescent="0.2">
      <c r="A48" s="4" t="str">
        <f t="shared" ca="1" si="3"/>
        <v>Indicator</v>
      </c>
      <c r="B48" s="4" t="s">
        <v>11</v>
      </c>
      <c r="C48" s="4" t="s">
        <v>1777</v>
      </c>
      <c r="D48" s="4" t="s">
        <v>779</v>
      </c>
      <c r="E48" s="531" t="s">
        <v>1733</v>
      </c>
      <c r="F48" s="532"/>
      <c r="G48" s="501" t="str">
        <f t="shared" ca="1" si="2"/>
        <v/>
      </c>
    </row>
    <row r="49" spans="1:7" ht="12.95" customHeight="1" x14ac:dyDescent="0.2">
      <c r="A49" s="4" t="str">
        <f t="shared" ca="1" si="3"/>
        <v>Service Delivery Area</v>
      </c>
      <c r="B49" s="4" t="s">
        <v>12</v>
      </c>
      <c r="C49" s="4" t="s">
        <v>1778</v>
      </c>
      <c r="D49" s="4" t="s">
        <v>780</v>
      </c>
      <c r="E49" s="531" t="s">
        <v>1734</v>
      </c>
      <c r="F49" s="532"/>
      <c r="G49" s="501" t="str">
        <f t="shared" ca="1" si="2"/>
        <v/>
      </c>
    </row>
    <row r="50" spans="1:7" ht="12.95" customHeight="1" x14ac:dyDescent="0.2">
      <c r="A50" s="4" t="str">
        <f t="shared" ca="1" si="3"/>
        <v xml:space="preserve">Coverage/Output indicator </v>
      </c>
      <c r="B50" s="4" t="s">
        <v>1420</v>
      </c>
      <c r="C50" s="4" t="s">
        <v>1258</v>
      </c>
      <c r="D50" s="533" t="s">
        <v>1259</v>
      </c>
      <c r="E50" s="531" t="s">
        <v>1260</v>
      </c>
      <c r="F50" s="532"/>
      <c r="G50" s="501" t="str">
        <f t="shared" ca="1" si="2"/>
        <v/>
      </c>
    </row>
    <row r="51" spans="1:7" ht="12.95" customHeight="1" x14ac:dyDescent="0.2">
      <c r="A51" s="4" t="str">
        <f t="shared" ca="1" si="3"/>
        <v>Final target previous implementation period</v>
      </c>
      <c r="B51" s="4" t="s">
        <v>530</v>
      </c>
      <c r="C51" s="4" t="s">
        <v>1779</v>
      </c>
      <c r="D51" s="4" t="s">
        <v>617</v>
      </c>
      <c r="E51" s="531" t="s">
        <v>1735</v>
      </c>
      <c r="F51" s="532"/>
      <c r="G51" s="501" t="str">
        <f t="shared" ca="1" si="2"/>
        <v/>
      </c>
    </row>
    <row r="52" spans="1:7" ht="12.95" customHeight="1" x14ac:dyDescent="0.2">
      <c r="A52" s="4" t="str">
        <f t="shared" ca="1" si="3"/>
        <v>Latest available baseline/result</v>
      </c>
      <c r="B52" s="4" t="s">
        <v>526</v>
      </c>
      <c r="C52" s="4" t="s">
        <v>1780</v>
      </c>
      <c r="D52" s="4" t="s">
        <v>761</v>
      </c>
      <c r="E52" s="531" t="s">
        <v>623</v>
      </c>
      <c r="F52" s="532"/>
      <c r="G52" s="501" t="str">
        <f t="shared" ca="1" si="2"/>
        <v/>
      </c>
    </row>
    <row r="53" spans="1:7" ht="12.95" customHeight="1" x14ac:dyDescent="0.2">
      <c r="A53" s="4" t="str">
        <f t="shared" ca="1" si="3"/>
        <v>Latest available Results</v>
      </c>
      <c r="B53" s="4" t="s">
        <v>3711</v>
      </c>
      <c r="C53" s="4" t="s">
        <v>1781</v>
      </c>
      <c r="D53" s="4" t="s">
        <v>781</v>
      </c>
      <c r="E53" s="531" t="s">
        <v>1736</v>
      </c>
      <c r="F53" s="532"/>
      <c r="G53" s="501" t="str">
        <f t="shared" ca="1" si="2"/>
        <v/>
      </c>
    </row>
    <row r="54" spans="1:7" s="305" customFormat="1" ht="38.25" x14ac:dyDescent="0.2">
      <c r="A54" s="346" t="str">
        <f t="shared" ref="A54" ca="1" si="4">OFFSET($B54,0,LangOffset,1,1)</f>
        <v>Geographic Area
(if Sub-national, specify under “Comments”)</v>
      </c>
      <c r="B54" s="599" t="s">
        <v>3886</v>
      </c>
      <c r="C54" s="600" t="s">
        <v>3887</v>
      </c>
      <c r="D54" s="600" t="s">
        <v>3888</v>
      </c>
      <c r="E54" s="599" t="s">
        <v>3889</v>
      </c>
      <c r="F54" s="601"/>
    </row>
    <row r="55" spans="1:7" s="305" customFormat="1" x14ac:dyDescent="0.2">
      <c r="A55" s="346" t="str">
        <f t="shared" ref="A55:A56" ca="1" si="5">OFFSET($B55,0,LangOffset,1,1)</f>
        <v>National</v>
      </c>
      <c r="B55" s="600" t="s">
        <v>3890</v>
      </c>
      <c r="C55" s="599" t="s">
        <v>3890</v>
      </c>
      <c r="D55" s="599" t="s">
        <v>3891</v>
      </c>
      <c r="E55" s="599" t="s">
        <v>3892</v>
      </c>
      <c r="F55" s="601"/>
    </row>
    <row r="56" spans="1:7" s="305" customFormat="1" x14ac:dyDescent="0.2">
      <c r="A56" s="346" t="str">
        <f t="shared" ca="1" si="5"/>
        <v>Subnational</v>
      </c>
      <c r="B56" s="600" t="s">
        <v>3893</v>
      </c>
      <c r="C56" s="599" t="s">
        <v>3894</v>
      </c>
      <c r="D56" s="599" t="s">
        <v>3895</v>
      </c>
      <c r="E56" s="599" t="s">
        <v>3896</v>
      </c>
      <c r="F56" s="601"/>
    </row>
    <row r="57" spans="1:7" ht="12.95" customHeight="1" x14ac:dyDescent="0.2">
      <c r="A57" s="4" t="str">
        <f t="shared" ca="1" si="3"/>
        <v>Period 1</v>
      </c>
      <c r="B57" s="4" t="s">
        <v>8</v>
      </c>
      <c r="C57" s="4" t="s">
        <v>1782</v>
      </c>
      <c r="D57" s="4" t="s">
        <v>782</v>
      </c>
      <c r="E57" s="531" t="s">
        <v>794</v>
      </c>
      <c r="F57" s="532"/>
      <c r="G57" s="501" t="str">
        <f t="shared" ca="1" si="2"/>
        <v/>
      </c>
    </row>
    <row r="58" spans="1:7" ht="12.95" customHeight="1" x14ac:dyDescent="0.2">
      <c r="A58" s="4" t="str">
        <f t="shared" ca="1" si="3"/>
        <v>Period 2</v>
      </c>
      <c r="B58" s="4" t="s">
        <v>7</v>
      </c>
      <c r="C58" s="4" t="s">
        <v>1783</v>
      </c>
      <c r="D58" s="4" t="s">
        <v>783</v>
      </c>
      <c r="E58" s="531" t="s">
        <v>795</v>
      </c>
      <c r="F58" s="532"/>
      <c r="G58" s="501" t="str">
        <f t="shared" ca="1" si="2"/>
        <v/>
      </c>
    </row>
    <row r="59" spans="1:7" ht="12.95" customHeight="1" x14ac:dyDescent="0.2">
      <c r="A59" s="4" t="str">
        <f t="shared" ca="1" si="3"/>
        <v>Period 3</v>
      </c>
      <c r="B59" s="4" t="s">
        <v>6</v>
      </c>
      <c r="C59" s="4" t="s">
        <v>1784</v>
      </c>
      <c r="D59" s="4" t="s">
        <v>784</v>
      </c>
      <c r="E59" s="531" t="s">
        <v>796</v>
      </c>
      <c r="F59" s="532"/>
      <c r="G59" s="501" t="str">
        <f t="shared" ca="1" si="2"/>
        <v/>
      </c>
    </row>
    <row r="60" spans="1:7" ht="12.95" customHeight="1" x14ac:dyDescent="0.2">
      <c r="A60" s="4" t="str">
        <f t="shared" ca="1" si="3"/>
        <v>Period 4</v>
      </c>
      <c r="B60" s="4" t="s">
        <v>5</v>
      </c>
      <c r="C60" s="4" t="s">
        <v>1785</v>
      </c>
      <c r="D60" s="4" t="s">
        <v>785</v>
      </c>
      <c r="E60" s="531" t="s">
        <v>797</v>
      </c>
      <c r="F60" s="532"/>
      <c r="G60" s="501" t="str">
        <f t="shared" ca="1" si="2"/>
        <v/>
      </c>
    </row>
    <row r="61" spans="1:7" ht="12.95" customHeight="1" x14ac:dyDescent="0.2">
      <c r="A61" s="4" t="str">
        <f t="shared" ca="1" si="3"/>
        <v>Period 5</v>
      </c>
      <c r="B61" s="4" t="s">
        <v>4</v>
      </c>
      <c r="C61" s="4" t="s">
        <v>1786</v>
      </c>
      <c r="D61" s="4" t="s">
        <v>786</v>
      </c>
      <c r="E61" s="531" t="s">
        <v>798</v>
      </c>
      <c r="F61" s="532"/>
      <c r="G61" s="501" t="str">
        <f t="shared" ca="1" si="2"/>
        <v/>
      </c>
    </row>
    <row r="62" spans="1:7" ht="12.95" customHeight="1" x14ac:dyDescent="0.2">
      <c r="A62" s="4" t="str">
        <f t="shared" ca="1" si="3"/>
        <v>Period 6</v>
      </c>
      <c r="B62" s="4" t="s">
        <v>3</v>
      </c>
      <c r="C62" s="4" t="s">
        <v>1787</v>
      </c>
      <c r="D62" s="4" t="s">
        <v>787</v>
      </c>
      <c r="E62" s="531" t="s">
        <v>799</v>
      </c>
      <c r="F62" s="532"/>
      <c r="G62" s="501" t="str">
        <f t="shared" ca="1" si="2"/>
        <v/>
      </c>
    </row>
    <row r="63" spans="1:7" ht="12.95" customHeight="1" x14ac:dyDescent="0.2">
      <c r="A63" s="4" t="str">
        <f t="shared" ca="1" si="3"/>
        <v>Period 7</v>
      </c>
      <c r="B63" s="4" t="s">
        <v>531</v>
      </c>
      <c r="C63" s="4" t="s">
        <v>1788</v>
      </c>
      <c r="D63" s="4" t="s">
        <v>788</v>
      </c>
      <c r="E63" s="531" t="s">
        <v>800</v>
      </c>
      <c r="F63" s="532"/>
      <c r="G63" s="501" t="str">
        <f t="shared" ca="1" si="2"/>
        <v/>
      </c>
    </row>
    <row r="64" spans="1:7" ht="12.95" customHeight="1" x14ac:dyDescent="0.2">
      <c r="A64" s="4" t="str">
        <f t="shared" ca="1" si="3"/>
        <v>Period 8</v>
      </c>
      <c r="B64" s="4" t="s">
        <v>532</v>
      </c>
      <c r="C64" s="4" t="s">
        <v>1789</v>
      </c>
      <c r="D64" s="4" t="s">
        <v>789</v>
      </c>
      <c r="E64" s="531" t="s">
        <v>801</v>
      </c>
      <c r="F64" s="532"/>
      <c r="G64" s="501" t="str">
        <f t="shared" ca="1" si="2"/>
        <v/>
      </c>
    </row>
    <row r="65" spans="1:11" ht="12.95" customHeight="1" x14ac:dyDescent="0.2">
      <c r="A65" s="4" t="str">
        <f t="shared" ca="1" si="3"/>
        <v>Period 9</v>
      </c>
      <c r="B65" s="4" t="s">
        <v>533</v>
      </c>
      <c r="C65" s="4" t="s">
        <v>1790</v>
      </c>
      <c r="D65" s="4" t="s">
        <v>790</v>
      </c>
      <c r="E65" s="531" t="s">
        <v>802</v>
      </c>
      <c r="F65" s="532"/>
      <c r="G65" s="501" t="str">
        <f t="shared" ref="G65:G96" ca="1" si="6">IF(H65="","",OFFSET($H65,0,LangOffset,1,1))</f>
        <v/>
      </c>
    </row>
    <row r="66" spans="1:11" ht="12.95" customHeight="1" x14ac:dyDescent="0.2">
      <c r="A66" s="4" t="str">
        <f t="shared" ca="1" si="3"/>
        <v>Period 10</v>
      </c>
      <c r="B66" s="4" t="s">
        <v>534</v>
      </c>
      <c r="C66" s="4" t="s">
        <v>1791</v>
      </c>
      <c r="D66" s="4" t="s">
        <v>791</v>
      </c>
      <c r="E66" s="531" t="s">
        <v>803</v>
      </c>
      <c r="F66" s="532"/>
      <c r="G66" s="501" t="str">
        <f t="shared" ca="1" si="6"/>
        <v/>
      </c>
    </row>
    <row r="67" spans="1:11" ht="12.95" customHeight="1" x14ac:dyDescent="0.2">
      <c r="A67" s="4" t="str">
        <f t="shared" ca="1" si="3"/>
        <v>Period 11</v>
      </c>
      <c r="B67" s="4" t="s">
        <v>535</v>
      </c>
      <c r="C67" s="4" t="s">
        <v>1792</v>
      </c>
      <c r="D67" s="4" t="s">
        <v>792</v>
      </c>
      <c r="E67" s="531" t="s">
        <v>804</v>
      </c>
      <c r="F67" s="532"/>
      <c r="G67" s="501" t="str">
        <f t="shared" ca="1" si="6"/>
        <v/>
      </c>
    </row>
    <row r="68" spans="1:11" ht="12.95" customHeight="1" x14ac:dyDescent="0.2">
      <c r="A68" s="4" t="str">
        <f t="shared" ca="1" si="3"/>
        <v>Period 12</v>
      </c>
      <c r="B68" s="4" t="s">
        <v>536</v>
      </c>
      <c r="C68" s="4" t="s">
        <v>1793</v>
      </c>
      <c r="D68" s="4" t="s">
        <v>793</v>
      </c>
      <c r="E68" s="531" t="s">
        <v>805</v>
      </c>
      <c r="F68" s="532"/>
      <c r="G68" s="501" t="str">
        <f t="shared" ca="1" si="6"/>
        <v/>
      </c>
    </row>
    <row r="69" spans="1:11" x14ac:dyDescent="0.2">
      <c r="A69" s="4" t="str">
        <f t="shared" ca="1" si="3"/>
        <v>Target cumulation</v>
      </c>
      <c r="B69" s="4" t="s">
        <v>10</v>
      </c>
      <c r="C69" s="4" t="s">
        <v>703</v>
      </c>
      <c r="D69" s="4" t="s">
        <v>762</v>
      </c>
      <c r="E69" s="531" t="s">
        <v>1737</v>
      </c>
      <c r="F69" s="532"/>
      <c r="G69" s="501" t="str">
        <f t="shared" ca="1" si="6"/>
        <v/>
      </c>
    </row>
    <row r="70" spans="1:11" ht="409.5" x14ac:dyDescent="0.2">
      <c r="A70" s="4" t="str">
        <f t="shared" ca="1" si="3"/>
        <v>Tied to</v>
      </c>
      <c r="B70" s="4" t="s">
        <v>53</v>
      </c>
      <c r="C70" s="4" t="s">
        <v>628</v>
      </c>
      <c r="D70" s="4" t="s">
        <v>629</v>
      </c>
      <c r="E70" s="531" t="s">
        <v>702</v>
      </c>
      <c r="F70" s="532"/>
      <c r="G70" s="501" t="str">
        <f t="shared" ca="1" si="6"/>
        <v xml:space="preserve"> Select one of the four options under this column to describe if targets are linked to one of the following sources of funding:
a) Current grant - when targets are a subset of the national targets and represent the portion funded exclusively by the Global Fund grant for one Principle Recipient
b) Multiple Global Fund grants - when targets are a subset of the national targets and represent the portion funded by more than one Global Fund grant. In such case specify in the comments the grant numbers that contribute to the achievement of these targets
c) Global Fund and other donors - when the targets are a subset of the national targets and represent the portion jointly funded by the Global Fund and other multilateral or bilateral donors.
d) National Program - when targets refer to the entire country (national). 
Exception: This option could also be selected in cases where targets refer to an entire region or province in the country (sub-national) to which Global Fund resources are contributing only partially. When the sub-national targets are fully funded by the Global Fund, option a (current grant) or b (Multiple Global Fund grants) should be selected as appropriate. Please specify in the comments box if targets are sub-national. </v>
      </c>
      <c r="H70" s="499" t="s">
        <v>3632</v>
      </c>
      <c r="I70" s="540" t="s">
        <v>3780</v>
      </c>
      <c r="J70" s="499" t="s">
        <v>3633</v>
      </c>
      <c r="K70" s="499" t="s">
        <v>3634</v>
      </c>
    </row>
    <row r="71" spans="1:11" ht="140.25" x14ac:dyDescent="0.2">
      <c r="A71" s="4" t="str">
        <f ca="1">OFFSET($B71,0,LangOffset,1,1)</f>
        <v>Responsible Principal Recipient(s)</v>
      </c>
      <c r="B71" s="4" t="s">
        <v>822</v>
      </c>
      <c r="C71" s="4" t="s">
        <v>1794</v>
      </c>
      <c r="D71" s="4" t="s">
        <v>765</v>
      </c>
      <c r="E71" s="531" t="s">
        <v>1738</v>
      </c>
      <c r="F71" s="532"/>
      <c r="G71" s="501" t="str">
        <f t="shared" ca="1" si="6"/>
        <v xml:space="preserve">If more than one Principal Recipient is envisioned in this request, please list in this field the PR (s) who will be responsible for the implementation of interventions related to this indicator. If more than one,  please disaggregate targets (to the extent possible) by PR. 
</v>
      </c>
      <c r="H71" s="499" t="s">
        <v>3870</v>
      </c>
      <c r="I71" s="499" t="s">
        <v>3871</v>
      </c>
      <c r="J71" s="499" t="s">
        <v>3872</v>
      </c>
      <c r="K71" s="499" t="s">
        <v>3873</v>
      </c>
    </row>
    <row r="72" spans="1:11" ht="89.25" x14ac:dyDescent="0.2">
      <c r="A72" s="346"/>
      <c r="B72" s="346"/>
      <c r="C72" s="346"/>
      <c r="D72" s="501"/>
      <c r="E72" s="531"/>
      <c r="F72" s="532"/>
      <c r="G72" s="501" t="str">
        <f t="shared" ca="1" si="6"/>
        <v xml:space="preserve">Responsible Principal Recipient(s) - Module budget
If more than one PR will be responsible for an intervention, indicate funding amounts requested per PR. </v>
      </c>
      <c r="H72" s="499" t="s">
        <v>3741</v>
      </c>
      <c r="I72" s="499" t="s">
        <v>3775</v>
      </c>
      <c r="J72" s="499" t="s">
        <v>3742</v>
      </c>
      <c r="K72" s="499" t="s">
        <v>3743</v>
      </c>
    </row>
    <row r="73" spans="1:11" ht="12.95" customHeight="1" x14ac:dyDescent="0.2">
      <c r="A73" s="4" t="str">
        <f t="shared" ref="A73:A77" ca="1" si="7">OFFSET($B73,0,LangOffset,1,1)</f>
        <v>Top 10</v>
      </c>
      <c r="B73" s="4" t="s">
        <v>56</v>
      </c>
      <c r="C73" s="4" t="s">
        <v>56</v>
      </c>
      <c r="D73" s="548" t="s">
        <v>56</v>
      </c>
      <c r="E73" s="531" t="s">
        <v>1739</v>
      </c>
      <c r="F73" s="532"/>
      <c r="G73" s="501" t="str">
        <f t="shared" ca="1" si="6"/>
        <v/>
      </c>
    </row>
    <row r="74" spans="1:11" ht="51" x14ac:dyDescent="0.2">
      <c r="A74" s="4" t="str">
        <f t="shared" ca="1" si="7"/>
        <v>PLEASE PROVIDE TARGET ASSUMPTIONS FOR OUTPUT AND COVERAGE INDICATORS HERE</v>
      </c>
      <c r="B74" s="4" t="s">
        <v>810</v>
      </c>
      <c r="C74" s="4" t="s">
        <v>1795</v>
      </c>
      <c r="D74" s="533" t="s">
        <v>811</v>
      </c>
      <c r="E74" s="531" t="s">
        <v>812</v>
      </c>
      <c r="F74" s="532"/>
      <c r="G74" s="501" t="str">
        <f t="shared" ca="1" si="6"/>
        <v/>
      </c>
    </row>
    <row r="75" spans="1:11" ht="140.25" x14ac:dyDescent="0.2">
      <c r="A75" s="4" t="str">
        <f t="shared" ca="1" si="7"/>
        <v>It is not compulsory to provide target assumptions for the indicators included in the performance framework, however providing additional information on how targets were set may help to reach a common understanding and agreement between the Principal Recipient and the Global Fund Secretariat and speed up the negotiation process.</v>
      </c>
      <c r="B75" s="4" t="s">
        <v>602</v>
      </c>
      <c r="C75" s="4" t="s">
        <v>3842</v>
      </c>
      <c r="D75" s="4" t="s">
        <v>618</v>
      </c>
      <c r="E75" s="531" t="s">
        <v>1740</v>
      </c>
      <c r="F75" s="532"/>
      <c r="G75" s="501" t="str">
        <f t="shared" ca="1" si="6"/>
        <v/>
      </c>
    </row>
    <row r="76" spans="1:11" x14ac:dyDescent="0.2">
      <c r="A76" s="4" t="str">
        <f t="shared" ca="1" si="7"/>
        <v>PR</v>
      </c>
      <c r="B76" s="4" t="s">
        <v>65</v>
      </c>
      <c r="C76" s="549" t="s">
        <v>704</v>
      </c>
      <c r="D76" s="4" t="s">
        <v>704</v>
      </c>
      <c r="E76" s="531" t="s">
        <v>705</v>
      </c>
      <c r="F76" s="532"/>
      <c r="G76" s="501" t="str">
        <f t="shared" ca="1" si="6"/>
        <v/>
      </c>
    </row>
    <row r="77" spans="1:11" x14ac:dyDescent="0.2">
      <c r="A77" s="4" t="str">
        <f t="shared" ca="1" si="7"/>
        <v>Please select…</v>
      </c>
      <c r="B77" s="4" t="s">
        <v>0</v>
      </c>
      <c r="C77" s="4" t="s">
        <v>701</v>
      </c>
      <c r="D77" s="4" t="s">
        <v>700</v>
      </c>
      <c r="E77" s="531" t="s">
        <v>1741</v>
      </c>
      <c r="F77" s="532"/>
      <c r="G77" s="501" t="str">
        <f t="shared" ca="1" si="6"/>
        <v/>
      </c>
    </row>
    <row r="78" spans="1:11" x14ac:dyDescent="0.2">
      <c r="A78" s="4" t="str">
        <f t="shared" ref="A78:A124" ca="1" si="8">OFFSET($B78,0,LangOffset,1,1)</f>
        <v>Comments and Assumptions</v>
      </c>
      <c r="B78" s="550" t="s">
        <v>815</v>
      </c>
      <c r="C78" s="551" t="s">
        <v>1532</v>
      </c>
      <c r="D78" s="549" t="s">
        <v>1513</v>
      </c>
      <c r="E78" s="552" t="s">
        <v>1632</v>
      </c>
      <c r="F78" s="532"/>
      <c r="G78" s="501" t="str">
        <f t="shared" ca="1" si="6"/>
        <v/>
      </c>
    </row>
    <row r="79" spans="1:11" ht="409.5" x14ac:dyDescent="0.2">
      <c r="A79" s="4" t="str">
        <f t="shared" ca="1" si="8"/>
        <v>D. Modules</v>
      </c>
      <c r="B79" s="550" t="s">
        <v>814</v>
      </c>
      <c r="C79" s="551" t="s">
        <v>814</v>
      </c>
      <c r="D79" s="549" t="s">
        <v>1514</v>
      </c>
      <c r="E79" s="552" t="s">
        <v>1619</v>
      </c>
      <c r="F79" s="532"/>
      <c r="G79" s="501" t="str">
        <f t="shared" ca="1" si="6"/>
        <v>Modules
To add a new module: Select all rows in the module (including measurement framework and module budget) + Copy  +  Insert copied  cells below the last module (repeat for each additional module you want to include in your funding request). 
Module Measurement Framework
• Do not delete or replace the pre-populated standard coverage indicator text (blue)
• Add new indicator, if needed, below the blue standard coverage indicators
• If not using an indicator, explain in short why it is not being used. The unused indicators will be removed from the final version.
Module budget
If you change the module selection, note that previously selected interventions under the original module budget will not blank out. You will need to delete them before selecting the relevant interventions under the newly selected module.</v>
      </c>
      <c r="H79" s="499" t="s">
        <v>3631</v>
      </c>
      <c r="I79" s="540" t="s">
        <v>3863</v>
      </c>
      <c r="J79" s="499" t="s">
        <v>3629</v>
      </c>
      <c r="K79" s="499" t="s">
        <v>3630</v>
      </c>
    </row>
    <row r="80" spans="1:11" x14ac:dyDescent="0.2">
      <c r="A80" s="4" t="str">
        <f t="shared" ca="1" si="8"/>
        <v>Module</v>
      </c>
      <c r="B80" s="550" t="s">
        <v>820</v>
      </c>
      <c r="C80" s="551" t="s">
        <v>820</v>
      </c>
      <c r="D80" s="549" t="s">
        <v>1515</v>
      </c>
      <c r="E80" s="552" t="s">
        <v>1620</v>
      </c>
      <c r="F80" s="532"/>
      <c r="G80" s="501" t="str">
        <f t="shared" ca="1" si="6"/>
        <v>Modules</v>
      </c>
      <c r="H80" s="499" t="s">
        <v>3628</v>
      </c>
      <c r="I80" s="499" t="s">
        <v>3628</v>
      </c>
      <c r="J80" s="499" t="s">
        <v>3712</v>
      </c>
      <c r="K80" s="499" t="s">
        <v>3713</v>
      </c>
    </row>
    <row r="81" spans="1:11" ht="25.5" x14ac:dyDescent="0.2">
      <c r="A81" s="4" t="str">
        <f t="shared" ca="1" si="8"/>
        <v>Measurement framework for module</v>
      </c>
      <c r="B81" s="550" t="s">
        <v>816</v>
      </c>
      <c r="C81" s="551" t="s">
        <v>1533</v>
      </c>
      <c r="D81" s="549" t="s">
        <v>1516</v>
      </c>
      <c r="E81" s="552" t="s">
        <v>1621</v>
      </c>
      <c r="F81" s="532"/>
      <c r="G81" s="501" t="str">
        <f t="shared" ca="1" si="6"/>
        <v/>
      </c>
    </row>
    <row r="82" spans="1:11" ht="25.5" x14ac:dyDescent="0.2">
      <c r="A82" s="4" t="str">
        <f t="shared" ref="A82:A87" ca="1" si="9">OFFSET($B82,0,LangOffset,1,1)</f>
        <v>Total requested amount</v>
      </c>
      <c r="B82" s="550" t="s">
        <v>2208</v>
      </c>
      <c r="C82" s="551" t="s">
        <v>2209</v>
      </c>
      <c r="D82" s="551" t="s">
        <v>2210</v>
      </c>
      <c r="E82" s="553" t="s">
        <v>1622</v>
      </c>
      <c r="G82" s="501" t="str">
        <f t="shared" ca="1" si="6"/>
        <v/>
      </c>
    </row>
    <row r="83" spans="1:11" ht="165.75" x14ac:dyDescent="0.2">
      <c r="A83" s="4" t="str">
        <f t="shared" ca="1" si="9"/>
        <v>Allocation</v>
      </c>
      <c r="B83" s="4" t="s">
        <v>3314</v>
      </c>
      <c r="C83" s="551" t="s">
        <v>3234</v>
      </c>
      <c r="D83" s="551" t="s">
        <v>3233</v>
      </c>
      <c r="E83" s="554" t="s">
        <v>3242</v>
      </c>
      <c r="G83" s="501" t="str">
        <f t="shared" ca="1" si="6"/>
        <v xml:space="preserve">
This refers to the total targets that are expected to be achieved with the allocation amount and other resources (including domestic and from other donors). This corresponds to "row F" of the programmatic gap table, except for LLIN gap table. 
</v>
      </c>
      <c r="H83" s="499" t="s">
        <v>3801</v>
      </c>
      <c r="I83" s="499" t="s">
        <v>3803</v>
      </c>
      <c r="J83" s="499" t="s">
        <v>3808</v>
      </c>
      <c r="K83" s="544" t="s">
        <v>3813</v>
      </c>
    </row>
    <row r="84" spans="1:11" ht="38.25" x14ac:dyDescent="0.2">
      <c r="A84" s="4" t="str">
        <f t="shared" ca="1" si="9"/>
        <v>Allocation + other sources</v>
      </c>
      <c r="B84" s="493" t="s">
        <v>3796</v>
      </c>
      <c r="C84" s="555" t="s">
        <v>3807</v>
      </c>
      <c r="D84" s="556" t="s">
        <v>3809</v>
      </c>
      <c r="E84" s="554" t="s">
        <v>3815</v>
      </c>
      <c r="G84" s="501" t="str">
        <f t="shared" ca="1" si="6"/>
        <v xml:space="preserve">
Funds requested from the Global Fund allocation amount.</v>
      </c>
      <c r="H84" s="499" t="s">
        <v>3848</v>
      </c>
      <c r="I84" s="499" t="s">
        <v>3856</v>
      </c>
      <c r="J84" s="499" t="s">
        <v>3864</v>
      </c>
      <c r="K84" s="499" t="s">
        <v>3806</v>
      </c>
    </row>
    <row r="85" spans="1:11" ht="140.25" x14ac:dyDescent="0.2">
      <c r="A85" s="4" t="str">
        <f t="shared" ca="1" si="9"/>
        <v xml:space="preserve">Allocation + above + other </v>
      </c>
      <c r="B85" s="494" t="s">
        <v>3810</v>
      </c>
      <c r="C85" s="557" t="s">
        <v>3811</v>
      </c>
      <c r="D85" s="551" t="s">
        <v>3812</v>
      </c>
      <c r="E85" s="554" t="s">
        <v>3816</v>
      </c>
      <c r="G85" s="501" t="str">
        <f t="shared" ca="1" si="6"/>
        <v xml:space="preserve">This refers to the total targets that are expected to be achieved  with the allocation amount,  above allocation request and other resources (including domestic and from other donors). This corresponds to "row H" of the programmatic gap table, except for LLIN gap table. </v>
      </c>
      <c r="H85" s="499" t="s">
        <v>3802</v>
      </c>
      <c r="I85" s="499" t="s">
        <v>3804</v>
      </c>
      <c r="J85" s="499" t="s">
        <v>3805</v>
      </c>
      <c r="K85" s="499" t="s">
        <v>3814</v>
      </c>
    </row>
    <row r="86" spans="1:11" ht="51" x14ac:dyDescent="0.2">
      <c r="A86" s="4" t="str">
        <f t="shared" ca="1" si="9"/>
        <v>Above</v>
      </c>
      <c r="B86" s="346" t="s">
        <v>1346</v>
      </c>
      <c r="C86" s="556" t="s">
        <v>2211</v>
      </c>
      <c r="D86" s="556" t="s">
        <v>3232</v>
      </c>
      <c r="E86" s="554" t="s">
        <v>2212</v>
      </c>
      <c r="G86" s="501" t="str">
        <f t="shared" ca="1" si="6"/>
        <v>Funds requested above the Global Fund allocation amount (incremental funding only).</v>
      </c>
      <c r="H86" s="540" t="s">
        <v>3849</v>
      </c>
      <c r="I86" s="540" t="s">
        <v>3855</v>
      </c>
      <c r="J86" s="540" t="s">
        <v>3853</v>
      </c>
      <c r="K86" s="540" t="s">
        <v>3854</v>
      </c>
    </row>
    <row r="87" spans="1:11" x14ac:dyDescent="0.2">
      <c r="A87" s="4" t="str">
        <f t="shared" ca="1" si="9"/>
        <v>Language</v>
      </c>
      <c r="B87" s="550" t="s">
        <v>519</v>
      </c>
      <c r="C87" s="551" t="s">
        <v>3701</v>
      </c>
      <c r="D87" s="551" t="s">
        <v>3702</v>
      </c>
      <c r="E87" s="553" t="s">
        <v>3703</v>
      </c>
      <c r="G87" s="501" t="str">
        <f t="shared" ca="1" si="6"/>
        <v/>
      </c>
    </row>
    <row r="88" spans="1:11" x14ac:dyDescent="0.2">
      <c r="A88" s="4" t="str">
        <f t="shared" ca="1" si="8"/>
        <v xml:space="preserve">Modular Approach - Concept Note </v>
      </c>
      <c r="B88" s="550" t="s">
        <v>813</v>
      </c>
      <c r="C88" s="557" t="s">
        <v>3843</v>
      </c>
      <c r="D88" s="551" t="s">
        <v>1517</v>
      </c>
      <c r="E88" s="553" t="s">
        <v>1623</v>
      </c>
      <c r="G88" s="501" t="str">
        <f t="shared" ca="1" si="6"/>
        <v/>
      </c>
    </row>
    <row r="89" spans="1:11" ht="318.75" x14ac:dyDescent="0.2">
      <c r="A89" s="4" t="str">
        <f t="shared" ca="1" si="8"/>
        <v>Target assumptions</v>
      </c>
      <c r="B89" s="550" t="s">
        <v>587</v>
      </c>
      <c r="C89" s="551" t="s">
        <v>1796</v>
      </c>
      <c r="D89" s="551" t="s">
        <v>1518</v>
      </c>
      <c r="E89" s="553" t="s">
        <v>1624</v>
      </c>
      <c r="G89" s="501" t="str">
        <f t="shared" ca="1" si="6"/>
        <v xml:space="preserve">Please describe the assumptions that were used to calculate the targets. This should include: the anticipated rate of scale-up, coverage of related key services (e.g. describing ANC attendance rates when setting PMTCT targets), size of the target population and the  data sources used to  generate population size estimates. If no population size estimates are available, please describe timeframe and process required to obtain them. For interventions that include a package of services, describe components of the package. Provide a brief definition of the numerator and denominator of the indicator, the data sources that will be used for reporting, and if there are any M&amp;E systems issues that may limit the ability to report on this indicator. </v>
      </c>
      <c r="H89" s="499" t="s">
        <v>3869</v>
      </c>
      <c r="I89" s="540" t="s">
        <v>3781</v>
      </c>
      <c r="J89" s="499" t="s">
        <v>3636</v>
      </c>
      <c r="K89" s="499" t="s">
        <v>3637</v>
      </c>
    </row>
    <row r="90" spans="1:11" ht="89.25" x14ac:dyDescent="0.2">
      <c r="A90" s="4" t="str">
        <f t="shared" ca="1" si="8"/>
        <v>Please describe: 1) overall assumptions used in calculating targets, 2) anticipated rate of scale-up, 3) population size estimates, 4) description of indicator/package of services, 5) data source, 6) other relevant information</v>
      </c>
      <c r="B90" s="550" t="s">
        <v>1421</v>
      </c>
      <c r="C90" s="551" t="s">
        <v>3844</v>
      </c>
      <c r="D90" s="551" t="s">
        <v>1749</v>
      </c>
      <c r="E90" s="553" t="s">
        <v>1742</v>
      </c>
      <c r="G90" s="501" t="str">
        <f t="shared" ca="1" si="6"/>
        <v/>
      </c>
    </row>
    <row r="91" spans="1:11" ht="25.5" x14ac:dyDescent="0.2">
      <c r="A91" s="4" t="str">
        <f t="shared" ca="1" si="8"/>
        <v>Request from the allocation amount per module</v>
      </c>
      <c r="B91" s="550" t="s">
        <v>3240</v>
      </c>
      <c r="C91" s="551" t="s">
        <v>3247</v>
      </c>
      <c r="D91" s="551" t="s">
        <v>3235</v>
      </c>
      <c r="E91" s="554" t="s">
        <v>3248</v>
      </c>
      <c r="G91" s="501" t="str">
        <f t="shared" ca="1" si="6"/>
        <v/>
      </c>
    </row>
    <row r="92" spans="1:11" ht="25.5" x14ac:dyDescent="0.2">
      <c r="A92" s="4" t="str">
        <f t="shared" ca="1" si="8"/>
        <v>Request from the amount above the allocation per module</v>
      </c>
      <c r="B92" s="550" t="s">
        <v>3241</v>
      </c>
      <c r="C92" s="551" t="s">
        <v>3239</v>
      </c>
      <c r="D92" s="551" t="s">
        <v>3236</v>
      </c>
      <c r="E92" s="554" t="s">
        <v>3244</v>
      </c>
      <c r="G92" s="501" t="str">
        <f t="shared" ca="1" si="6"/>
        <v/>
      </c>
    </row>
    <row r="93" spans="1:11" ht="153" x14ac:dyDescent="0.2">
      <c r="A93" s="4" t="str">
        <f t="shared" ca="1" si="8"/>
        <v>Intervention</v>
      </c>
      <c r="B93" s="550" t="s">
        <v>1344</v>
      </c>
      <c r="C93" s="551" t="s">
        <v>1344</v>
      </c>
      <c r="D93" s="551" t="s">
        <v>1519</v>
      </c>
      <c r="E93" s="553" t="s">
        <v>1625</v>
      </c>
      <c r="G93" s="501" t="str">
        <f t="shared" ca="1" si="6"/>
        <v>Please select the intervention for which funding is being requested from the drop down list. The drop down shows all interventions within the selected module. 
• If the intervention is not in the drop down, please select the intervention "other" and explain the nature of this intervention in the description. Applicants are encouraged to select from the standard measurement framework interventions as much as possible.</v>
      </c>
      <c r="H93" s="499" t="s">
        <v>3650</v>
      </c>
      <c r="I93" s="499" t="s">
        <v>3651</v>
      </c>
      <c r="J93" s="499" t="s">
        <v>3652</v>
      </c>
      <c r="K93" s="499" t="s">
        <v>3653</v>
      </c>
    </row>
    <row r="94" spans="1:11" x14ac:dyDescent="0.2">
      <c r="A94" s="4" t="str">
        <f t="shared" ca="1" si="8"/>
        <v>Module budget</v>
      </c>
      <c r="B94" s="550" t="s">
        <v>1345</v>
      </c>
      <c r="C94" s="551" t="s">
        <v>1536</v>
      </c>
      <c r="D94" s="551" t="s">
        <v>1520</v>
      </c>
      <c r="E94" s="553" t="s">
        <v>1626</v>
      </c>
      <c r="G94" s="501" t="str">
        <f t="shared" ca="1" si="6"/>
        <v/>
      </c>
    </row>
    <row r="95" spans="1:11" ht="229.5" x14ac:dyDescent="0.2">
      <c r="A95" s="4" t="str">
        <f t="shared" ca="1" si="8"/>
        <v>Description of Intervention</v>
      </c>
      <c r="B95" s="550" t="s">
        <v>1342</v>
      </c>
      <c r="C95" s="551" t="s">
        <v>1537</v>
      </c>
      <c r="D95" s="551" t="s">
        <v>1521</v>
      </c>
      <c r="E95" s="553" t="s">
        <v>1627</v>
      </c>
      <c r="G95" s="501" t="str">
        <f t="shared" ca="1" si="6"/>
        <v>This section should  explain why this intervention is needed and how it will deliver impact;  the modalities of this intervention and how they have been chosen. 
• Provide at least 1 sentence on the scope of the intervention (e.g.. Geographic, population reached etc.). 
• If more than one PR will be responsible for an intervention, please describe the division of  responsibilities in implementation  (e.g.. regional coverage, supporting different activities within the intervention).</v>
      </c>
      <c r="H95" s="499" t="s">
        <v>3663</v>
      </c>
      <c r="I95" s="540" t="s">
        <v>3782</v>
      </c>
      <c r="J95" s="499" t="s">
        <v>3654</v>
      </c>
      <c r="K95" s="499" t="s">
        <v>3660</v>
      </c>
    </row>
    <row r="96" spans="1:11" ht="108" customHeight="1" x14ac:dyDescent="0.2">
      <c r="A96" s="4" t="str">
        <f t="shared" ca="1" si="8"/>
        <v>Please describe 1) target population &amp; geographic scope,  2) implementation approach, and 3) other relevant information. Please differentiate between scope of allocation and above allocation request</v>
      </c>
      <c r="B96" s="4" t="s">
        <v>3249</v>
      </c>
      <c r="C96" s="558" t="s">
        <v>3251</v>
      </c>
      <c r="D96" s="558" t="s">
        <v>3250</v>
      </c>
      <c r="E96" s="559" t="s">
        <v>3254</v>
      </c>
      <c r="F96" s="532"/>
      <c r="G96" s="501" t="str">
        <f t="shared" ca="1" si="6"/>
        <v/>
      </c>
    </row>
    <row r="97" spans="1:11" ht="25.5" x14ac:dyDescent="0.2">
      <c r="A97" s="4" t="str">
        <f t="shared" ca="1" si="8"/>
        <v>Intervention budget (request to the Global Fund only)</v>
      </c>
      <c r="B97" s="550" t="s">
        <v>1339</v>
      </c>
      <c r="C97" s="551" t="s">
        <v>1797</v>
      </c>
      <c r="D97" s="551" t="s">
        <v>1522</v>
      </c>
      <c r="E97" s="553" t="s">
        <v>1628</v>
      </c>
      <c r="G97" s="501" t="str">
        <f t="shared" ref="G97:G123" ca="1" si="10">IF(H97="","",OFFSET($H97,0,LangOffset,1,1))</f>
        <v/>
      </c>
    </row>
    <row r="98" spans="1:11" ht="409.5" x14ac:dyDescent="0.2">
      <c r="A98" s="4" t="str">
        <f t="shared" ca="1" si="8"/>
        <v>Cost Assumptions for the request to the Global Fund</v>
      </c>
      <c r="B98" s="550" t="s">
        <v>1341</v>
      </c>
      <c r="C98" s="551" t="s">
        <v>1798</v>
      </c>
      <c r="D98" s="551" t="s">
        <v>1750</v>
      </c>
      <c r="E98" s="553" t="s">
        <v>1629</v>
      </c>
      <c r="G98" s="501" t="str">
        <f t="shared" ca="1" si="10"/>
        <v>Explain how the figures of the funding request to the Global fund for this intervention were estimated. 
(1) What sub interventions/activities are included within this cost, and their cost drivers. 
(2) Sources of costing (e.g. past experience, technical partner benchmark or costing tool, detailed budgeting etc.)
(3) Please provide cost assumption information for at least 80% of the value of the intervention. 
Specify  the number of services that will be provided, per year, due to the contribution of GF (e.g. number of additional people reached by BCC interventions). Please clearly indicate the number of services due to indicative funding and incremental number due to above indicative funding.  Please also explain if there are changes in number of services delivered across years or in the value of funding for the intervention.</v>
      </c>
      <c r="H98" s="499" t="s">
        <v>3689</v>
      </c>
      <c r="I98" s="540" t="s">
        <v>3857</v>
      </c>
      <c r="J98" s="499" t="s">
        <v>3865</v>
      </c>
      <c r="K98" s="499" t="s">
        <v>3690</v>
      </c>
    </row>
    <row r="99" spans="1:11" ht="76.5" x14ac:dyDescent="0.2">
      <c r="A99" s="4" t="str">
        <f t="shared" ca="1" si="8"/>
        <v>Please describe 1) sources of cost assumptions, 2) key activities, 3) other relevant information. Please differentiate between scope of allocation and above allocation request</v>
      </c>
      <c r="B99" s="279" t="s">
        <v>3255</v>
      </c>
      <c r="C99" s="549" t="s">
        <v>3252</v>
      </c>
      <c r="D99" s="549" t="s">
        <v>3253</v>
      </c>
      <c r="E99" s="554" t="s">
        <v>3256</v>
      </c>
      <c r="G99" s="501" t="str">
        <f t="shared" ca="1" si="10"/>
        <v/>
      </c>
    </row>
    <row r="100" spans="1:11" ht="267.75" x14ac:dyDescent="0.2">
      <c r="A100" s="4" t="str">
        <f t="shared" ca="1" si="8"/>
        <v>Other funding received for this intervention (including scope of activities funded)</v>
      </c>
      <c r="B100" s="550" t="s">
        <v>1340</v>
      </c>
      <c r="C100" s="551" t="s">
        <v>1538</v>
      </c>
      <c r="D100" s="551" t="s">
        <v>1523</v>
      </c>
      <c r="E100" s="553" t="s">
        <v>1743</v>
      </c>
      <c r="G100" s="501" t="str">
        <f t="shared" ca="1" si="10"/>
        <v xml:space="preserve">• Provide a brief explanation of which activities other donors and the government are already funding in support of this intervention. If the amount and coverage is known, please describe if the funding landscape is changing and how this affects your request to the Global Fund.
• The explanation should provide an understanding of why certain activities are not included in the funding request to the Global Fund. It is important to ensure that all of the required activities to implement an intervention are funded either by national resources or other donors.  </v>
      </c>
      <c r="H100" s="499" t="s">
        <v>3658</v>
      </c>
      <c r="I100" s="540" t="s">
        <v>3783</v>
      </c>
      <c r="J100" s="499" t="s">
        <v>3659</v>
      </c>
      <c r="K100" s="499" t="s">
        <v>3691</v>
      </c>
    </row>
    <row r="101" spans="1:11" ht="38.25" x14ac:dyDescent="0.2">
      <c r="A101" s="4" t="str">
        <f ca="1">OFFSET($B101,0,LangOffset,1,1)</f>
        <v>PLEASE PROVIDE COST ASSUMPTIONS FOR BUDGET HERE</v>
      </c>
      <c r="B101" s="550" t="s">
        <v>1422</v>
      </c>
      <c r="C101" s="551" t="s">
        <v>1617</v>
      </c>
      <c r="D101" s="551" t="s">
        <v>1751</v>
      </c>
      <c r="E101" s="553" t="s">
        <v>1630</v>
      </c>
      <c r="G101" s="501" t="str">
        <f t="shared" ca="1" si="10"/>
        <v/>
      </c>
    </row>
    <row r="102" spans="1:11" ht="114.75" x14ac:dyDescent="0.2">
      <c r="A102" s="4" t="str">
        <f t="shared" ca="1" si="8"/>
        <v>It is not compulsory to provide detailed cost assumptions for the budget, however providing additional information may help to reach a common understanding and agreement between the Principal Recipient and the Global Fund Secretariat and speed up the negotiation process.</v>
      </c>
      <c r="B102" s="550" t="s">
        <v>1423</v>
      </c>
      <c r="C102" s="551" t="s">
        <v>1618</v>
      </c>
      <c r="D102" s="551" t="s">
        <v>1752</v>
      </c>
      <c r="E102" s="553" t="s">
        <v>1631</v>
      </c>
      <c r="G102" s="501" t="str">
        <f t="shared" ca="1" si="10"/>
        <v/>
      </c>
    </row>
    <row r="103" spans="1:11" x14ac:dyDescent="0.2">
      <c r="A103" s="4" t="str">
        <f t="shared" ca="1" si="8"/>
        <v>Summary of requested funding</v>
      </c>
      <c r="B103" s="560" t="s">
        <v>3323</v>
      </c>
      <c r="C103" s="551" t="s">
        <v>3324</v>
      </c>
      <c r="D103" s="551" t="s">
        <v>3325</v>
      </c>
      <c r="E103" s="553" t="s">
        <v>3326</v>
      </c>
      <c r="G103" s="501" t="str">
        <f t="shared" ca="1" si="10"/>
        <v/>
      </c>
    </row>
    <row r="104" spans="1:11" ht="89.25" x14ac:dyDescent="0.2">
      <c r="A104" s="4" t="str">
        <f t="shared" ca="1" si="8"/>
        <v>To refresh the pivot table with latest amounts entered in the Module budgets on the Concept Note sheet, click anywhere on the pivot table and then press Alt + F5 or go to the menu and select Data and then Refresh All.</v>
      </c>
      <c r="B104" s="560" t="s">
        <v>3363</v>
      </c>
      <c r="C104" s="551" t="s">
        <v>3365</v>
      </c>
      <c r="D104" s="551" t="s">
        <v>3366</v>
      </c>
      <c r="E104" s="553" t="s">
        <v>3364</v>
      </c>
      <c r="G104" s="501" t="str">
        <f t="shared" ca="1" si="10"/>
        <v/>
      </c>
    </row>
    <row r="105" spans="1:11" ht="12.95" customHeight="1" x14ac:dyDescent="0.2">
      <c r="A105" s="4" t="str">
        <f t="shared" ca="1" si="8"/>
        <v>Country</v>
      </c>
      <c r="B105" s="4" t="s">
        <v>2203</v>
      </c>
      <c r="C105" s="4" t="s">
        <v>2204</v>
      </c>
      <c r="D105" s="4" t="s">
        <v>2205</v>
      </c>
      <c r="E105" s="531" t="s">
        <v>2206</v>
      </c>
      <c r="F105" s="532"/>
      <c r="G105" s="501" t="str">
        <f t="shared" ca="1" si="10"/>
        <v/>
      </c>
    </row>
    <row r="106" spans="1:11" ht="14.25" x14ac:dyDescent="0.2">
      <c r="A106" s="4" t="str">
        <f t="shared" ca="1" si="8"/>
        <v>Total targets</v>
      </c>
      <c r="B106" s="346" t="s">
        <v>3797</v>
      </c>
      <c r="C106" s="346" t="s">
        <v>3799</v>
      </c>
      <c r="D106" s="346" t="s">
        <v>3798</v>
      </c>
      <c r="E106" s="561" t="s">
        <v>3800</v>
      </c>
      <c r="F106" s="532"/>
      <c r="G106" s="501"/>
    </row>
    <row r="107" spans="1:11" x14ac:dyDescent="0.2">
      <c r="A107" s="4" t="str">
        <f t="shared" ca="1" si="8"/>
        <v>Allocation or above allocation</v>
      </c>
      <c r="B107" s="550" t="s">
        <v>3202</v>
      </c>
      <c r="C107" s="551" t="s">
        <v>3237</v>
      </c>
      <c r="D107" s="551" t="s">
        <v>3246</v>
      </c>
      <c r="E107" s="554" t="s">
        <v>3243</v>
      </c>
      <c r="G107" s="501" t="str">
        <f t="shared" ca="1" si="10"/>
        <v/>
      </c>
    </row>
    <row r="108" spans="1:11" ht="25.5" x14ac:dyDescent="0.2">
      <c r="A108" s="4" t="str">
        <f t="shared" ca="1" si="8"/>
        <v>Scope and description of intervention package</v>
      </c>
      <c r="B108" s="550" t="s">
        <v>2458</v>
      </c>
      <c r="C108" s="551" t="s">
        <v>2499</v>
      </c>
      <c r="D108" s="551" t="s">
        <v>2868</v>
      </c>
      <c r="E108" s="554" t="s">
        <v>2469</v>
      </c>
      <c r="G108" s="501" t="str">
        <f t="shared" ca="1" si="10"/>
        <v/>
      </c>
    </row>
    <row r="109" spans="1:11" ht="25.5" x14ac:dyDescent="0.2">
      <c r="A109" s="4" t="str">
        <f t="shared" ca="1" si="8"/>
        <v>(Includes human resources required under each intervention)</v>
      </c>
      <c r="B109" s="550" t="s">
        <v>2500</v>
      </c>
      <c r="C109" s="551" t="s">
        <v>2501</v>
      </c>
      <c r="D109" s="551" t="s">
        <v>2502</v>
      </c>
      <c r="E109" s="554" t="s">
        <v>2869</v>
      </c>
      <c r="G109" s="501" t="str">
        <f t="shared" ca="1" si="10"/>
        <v/>
      </c>
    </row>
    <row r="110" spans="1:11" ht="25.5" x14ac:dyDescent="0.2">
      <c r="A110" s="4" t="str">
        <f t="shared" ca="1" si="8"/>
        <v>Modular Approach - Measurement Framework</v>
      </c>
      <c r="B110" s="550" t="s">
        <v>2498</v>
      </c>
      <c r="C110" s="557" t="s">
        <v>3845</v>
      </c>
      <c r="D110" s="551" t="s">
        <v>2870</v>
      </c>
      <c r="E110" s="554" t="s">
        <v>2871</v>
      </c>
      <c r="G110" s="501" t="str">
        <f t="shared" ca="1" si="10"/>
        <v/>
      </c>
    </row>
    <row r="111" spans="1:11" ht="38.25" x14ac:dyDescent="0.2">
      <c r="A111" s="279" t="str">
        <f t="shared" ca="1" si="8"/>
        <v>Make sure to update component selection if you change language =&gt;</v>
      </c>
      <c r="B111" s="560" t="s">
        <v>2503</v>
      </c>
      <c r="C111" s="560" t="s">
        <v>2504</v>
      </c>
      <c r="D111" s="560" t="s">
        <v>2505</v>
      </c>
      <c r="E111" s="562" t="s">
        <v>2506</v>
      </c>
      <c r="G111" s="501" t="str">
        <f t="shared" ca="1" si="10"/>
        <v/>
      </c>
    </row>
    <row r="112" spans="1:11" x14ac:dyDescent="0.2">
      <c r="A112" s="346" t="str">
        <f t="shared" ca="1" si="8"/>
        <v>By</v>
      </c>
      <c r="B112" s="563" t="s">
        <v>3319</v>
      </c>
      <c r="C112" s="563" t="s">
        <v>3320</v>
      </c>
      <c r="D112" s="563" t="s">
        <v>3321</v>
      </c>
      <c r="E112" s="562" t="s">
        <v>3322</v>
      </c>
      <c r="G112" s="501" t="str">
        <f t="shared" ca="1" si="10"/>
        <v/>
      </c>
    </row>
    <row r="113" spans="1:11" ht="38.25" x14ac:dyDescent="0.2">
      <c r="A113" s="346" t="str">
        <f t="shared" ca="1" si="8"/>
        <v>Note that this information should be submitted using the online portal</v>
      </c>
      <c r="B113" s="563" t="s">
        <v>3346</v>
      </c>
      <c r="C113" s="563" t="s">
        <v>3349</v>
      </c>
      <c r="D113" s="563" t="s">
        <v>3348</v>
      </c>
      <c r="E113" s="562" t="s">
        <v>3347</v>
      </c>
      <c r="G113" s="501" t="str">
        <f t="shared" ca="1" si="10"/>
        <v/>
      </c>
    </row>
    <row r="114" spans="1:11" x14ac:dyDescent="0.2">
      <c r="A114" s="346">
        <f t="shared" ca="1" si="8"/>
        <v>0</v>
      </c>
      <c r="G114" s="501" t="str">
        <f t="shared" ca="1" si="10"/>
        <v/>
      </c>
    </row>
    <row r="115" spans="1:11" x14ac:dyDescent="0.2">
      <c r="A115" s="346">
        <f t="shared" ca="1" si="8"/>
        <v>0</v>
      </c>
      <c r="E115" s="527" t="s">
        <v>15</v>
      </c>
      <c r="F115" s="564"/>
      <c r="G115" s="501" t="str">
        <f t="shared" ca="1" si="10"/>
        <v>Include the numerator value</v>
      </c>
      <c r="H115" s="499" t="s">
        <v>3638</v>
      </c>
      <c r="I115" s="499" t="s">
        <v>3641</v>
      </c>
      <c r="J115" s="499" t="s">
        <v>3644</v>
      </c>
      <c r="K115" s="499" t="s">
        <v>3648</v>
      </c>
    </row>
    <row r="116" spans="1:11" ht="51" x14ac:dyDescent="0.2">
      <c r="A116" s="346">
        <f t="shared" ca="1" si="8"/>
        <v>0</v>
      </c>
      <c r="E116" s="503" t="s">
        <v>13</v>
      </c>
      <c r="F116" s="504"/>
      <c r="G116" s="501" t="str">
        <f t="shared" ca="1" si="10"/>
        <v>Include here the denominator value.  If denominator is not applicable, leave this cell blank.</v>
      </c>
      <c r="H116" s="499" t="s">
        <v>3639</v>
      </c>
      <c r="I116" s="499" t="s">
        <v>3642</v>
      </c>
      <c r="J116" s="499" t="s">
        <v>3645</v>
      </c>
      <c r="K116" s="499" t="s">
        <v>3649</v>
      </c>
    </row>
    <row r="117" spans="1:11" ht="38.25" x14ac:dyDescent="0.2">
      <c r="A117" s="346">
        <f t="shared" ca="1" si="8"/>
        <v>0</v>
      </c>
      <c r="E117" s="527" t="s">
        <v>14</v>
      </c>
      <c r="F117" s="564"/>
      <c r="G117" s="501" t="str">
        <f t="shared" ca="1" si="10"/>
        <v>percentage value is automatically calculated when the numerator and denominator values have been inserted.</v>
      </c>
      <c r="H117" s="499" t="s">
        <v>3640</v>
      </c>
      <c r="I117" s="499" t="s">
        <v>3643</v>
      </c>
      <c r="J117" s="499" t="s">
        <v>3646</v>
      </c>
      <c r="K117" s="499" t="s">
        <v>3647</v>
      </c>
    </row>
    <row r="118" spans="1:11" x14ac:dyDescent="0.2">
      <c r="A118" s="346">
        <f t="shared" ca="1" si="8"/>
        <v>0</v>
      </c>
      <c r="G118" s="501" t="str">
        <f t="shared" ca="1" si="10"/>
        <v/>
      </c>
    </row>
    <row r="119" spans="1:11" ht="25.5" x14ac:dyDescent="0.2">
      <c r="A119" s="346">
        <f t="shared" ca="1" si="8"/>
        <v>0</v>
      </c>
      <c r="G119" s="501" t="str">
        <f t="shared" ca="1" si="10"/>
        <v xml:space="preserve">Inserting new lines in any section </v>
      </c>
      <c r="H119" s="537" t="s">
        <v>3672</v>
      </c>
      <c r="I119" s="545" t="s">
        <v>3673</v>
      </c>
      <c r="J119" s="537" t="s">
        <v>3674</v>
      </c>
      <c r="K119" s="545" t="s">
        <v>3675</v>
      </c>
    </row>
    <row r="120" spans="1:11" ht="102" x14ac:dyDescent="0.2">
      <c r="A120" s="346">
        <f t="shared" ca="1" si="8"/>
        <v>0</v>
      </c>
      <c r="G120" s="501" t="str">
        <f t="shared" ca="1" si="10"/>
        <v>If there is a need to insert more lines, please:
1. Select entire existing line(s)
2. Copy
3. Right-click and Insert Copied Cells (before the selected line)</v>
      </c>
      <c r="H120" s="537" t="s">
        <v>3676</v>
      </c>
      <c r="I120" s="565" t="s">
        <v>3776</v>
      </c>
      <c r="J120" s="537" t="s">
        <v>3677</v>
      </c>
      <c r="K120" s="566" t="s">
        <v>3678</v>
      </c>
    </row>
    <row r="121" spans="1:11" ht="140.25" x14ac:dyDescent="0.2">
      <c r="A121" s="346" t="str">
        <f t="shared" ca="1" si="8"/>
        <v>Baseline value</v>
      </c>
      <c r="B121" s="566" t="s">
        <v>3720</v>
      </c>
      <c r="C121" s="567" t="s">
        <v>3721</v>
      </c>
      <c r="D121" s="567" t="s">
        <v>3722</v>
      </c>
      <c r="E121" s="566" t="s">
        <v>3723</v>
      </c>
      <c r="G121" s="501" t="str">
        <f t="shared" ca="1" si="10"/>
        <v>Baselines serve as the starting point against which the performance of the program will be measured. Baselines refer to the latest available results from valid data sources. Baseline data (value, year and source) need to be provided for each indicator. If no data is available, then baselines should be determined during the implementation of the grant.</v>
      </c>
      <c r="H121" s="546" t="s">
        <v>3732</v>
      </c>
      <c r="I121" s="568" t="s">
        <v>3784</v>
      </c>
      <c r="J121" s="537" t="s">
        <v>3733</v>
      </c>
      <c r="K121" s="543" t="s">
        <v>3734</v>
      </c>
    </row>
    <row r="122" spans="1:11" x14ac:dyDescent="0.2">
      <c r="A122" s="346" t="str">
        <f t="shared" ca="1" si="8"/>
        <v>Baseline Year</v>
      </c>
      <c r="B122" s="566" t="s">
        <v>3724</v>
      </c>
      <c r="C122" s="567" t="s">
        <v>3725</v>
      </c>
      <c r="D122" s="567" t="s">
        <v>3726</v>
      </c>
      <c r="E122" s="566" t="s">
        <v>3727</v>
      </c>
      <c r="G122" s="501" t="str">
        <f t="shared" ca="1" si="10"/>
        <v>Indicate the baseline year</v>
      </c>
      <c r="H122" s="535" t="s">
        <v>3679</v>
      </c>
      <c r="I122" s="536" t="s">
        <v>3680</v>
      </c>
      <c r="J122" s="538" t="s">
        <v>3681</v>
      </c>
      <c r="K122" s="538" t="s">
        <v>3682</v>
      </c>
    </row>
    <row r="123" spans="1:11" ht="140.25" x14ac:dyDescent="0.2">
      <c r="A123" s="346" t="str">
        <f t="shared" ca="1" si="8"/>
        <v>Baseline Source</v>
      </c>
      <c r="B123" s="566" t="s">
        <v>3728</v>
      </c>
      <c r="C123" s="567" t="s">
        <v>3729</v>
      </c>
      <c r="D123" s="567" t="s">
        <v>3730</v>
      </c>
      <c r="E123" s="566" t="s">
        <v>3731</v>
      </c>
      <c r="G123" s="501" t="str">
        <f t="shared" ca="1" si="10"/>
        <v>Indicate the data source for the baseline value. In the source field a non-exhaustive choice of sources is provided in a drop-down box. If necessary other sources may be included by overwriting the field. If the data source for the baseline is different from the data source that will be used to report on the indicator,  please specify this in the "comments" field.</v>
      </c>
      <c r="H123" s="546" t="s">
        <v>3666</v>
      </c>
      <c r="I123" s="568" t="s">
        <v>3785</v>
      </c>
      <c r="J123" s="542" t="s">
        <v>3667</v>
      </c>
      <c r="K123" s="543" t="s">
        <v>3668</v>
      </c>
    </row>
    <row r="124" spans="1:11" x14ac:dyDescent="0.2">
      <c r="A124" s="346" t="str">
        <f t="shared" ca="1" si="8"/>
        <v>Instructions</v>
      </c>
      <c r="B124" s="525" t="s">
        <v>3602</v>
      </c>
      <c r="C124" s="525" t="s">
        <v>3602</v>
      </c>
      <c r="D124" s="525" t="s">
        <v>3745</v>
      </c>
      <c r="E124" s="525" t="s">
        <v>3744</v>
      </c>
      <c r="H124" s="4"/>
      <c r="I124" s="346"/>
      <c r="J124" s="531"/>
    </row>
    <row r="125" spans="1:11" ht="38.25" x14ac:dyDescent="0.2">
      <c r="A125" s="346" t="str">
        <f ca="1">OFFSET($B125,0,LangOffset,1,1)</f>
        <v>* Indicators with an (*) will require disaggregated results during grant implementation.</v>
      </c>
      <c r="B125" s="569" t="s">
        <v>3850</v>
      </c>
      <c r="C125" s="569" t="s">
        <v>3852</v>
      </c>
      <c r="D125" s="569" t="s">
        <v>3851</v>
      </c>
      <c r="E125" s="570" t="s">
        <v>3866</v>
      </c>
      <c r="H125" s="4"/>
      <c r="I125" s="346"/>
      <c r="J125" s="531"/>
    </row>
    <row r="126" spans="1:11" ht="38.25" x14ac:dyDescent="0.2">
      <c r="A126" s="525" t="str">
        <f ca="1">OFFSET($B126,0,LangOffset,1,1)</f>
        <v>To expand additional modules click the "+" signs in the left hand margin.</v>
      </c>
      <c r="B126" s="525" t="s">
        <v>4133</v>
      </c>
      <c r="C126" s="525" t="s">
        <v>4132</v>
      </c>
      <c r="D126" s="525" t="s">
        <v>4134</v>
      </c>
      <c r="E126" s="525" t="s">
        <v>4135</v>
      </c>
      <c r="H126" s="4"/>
      <c r="I126" s="346"/>
      <c r="J126" s="531"/>
    </row>
  </sheetData>
  <sheetProtection password="C911" sheet="1" objects="1" scenarios="1" formatCells="0" autoFilter="0"/>
  <pageMargins left="0.70866141732283472" right="0.70866141732283472" top="0.74803149606299213" bottom="0.74803149606299213" header="0.31496062992125984" footer="0.31496062992125984"/>
  <pageSetup paperSize="8" scale="28" orientation="landscape"/>
  <headerFooter>
    <oddHeader xml:space="preserve">&amp;R10 March 2014
</oddHeader>
    <oddFooter>&amp;L&amp;F&amp;C&amp;A&amp;R&amp;P/&amp;N</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dimension ref="A1:J14"/>
  <sheetViews>
    <sheetView workbookViewId="0"/>
  </sheetViews>
  <sheetFormatPr defaultColWidth="8.85546875" defaultRowHeight="12.75" x14ac:dyDescent="0.2"/>
  <cols>
    <col min="1" max="1" width="3" bestFit="1" customWidth="1"/>
    <col min="2" max="2" width="21.42578125" bestFit="1" customWidth="1"/>
    <col min="3" max="3" width="12.85546875" bestFit="1" customWidth="1"/>
    <col min="4" max="4" width="4.28515625" bestFit="1" customWidth="1"/>
    <col min="5" max="5" width="13.42578125" bestFit="1" customWidth="1"/>
    <col min="6" max="6" width="36.140625" bestFit="1" customWidth="1"/>
    <col min="7" max="7" width="3.85546875" bestFit="1" customWidth="1"/>
    <col min="8" max="8" width="6.7109375" bestFit="1" customWidth="1"/>
    <col min="9" max="9" width="4.7109375" bestFit="1" customWidth="1"/>
    <col min="10" max="10" width="7.7109375" bestFit="1" customWidth="1"/>
  </cols>
  <sheetData>
    <row r="1" spans="1:10" x14ac:dyDescent="0.2">
      <c r="A1" s="13">
        <v>13</v>
      </c>
      <c r="B1" s="13" t="s">
        <v>542</v>
      </c>
      <c r="C1" s="13" t="s">
        <v>543</v>
      </c>
      <c r="D1" s="13" t="s">
        <v>544</v>
      </c>
      <c r="E1" s="13" t="s">
        <v>545</v>
      </c>
      <c r="F1" s="13" t="s">
        <v>546</v>
      </c>
      <c r="G1" s="13" t="s">
        <v>547</v>
      </c>
      <c r="H1" s="13" t="s">
        <v>548</v>
      </c>
      <c r="I1" s="13" t="s">
        <v>549</v>
      </c>
      <c r="J1" s="13" t="s">
        <v>550</v>
      </c>
    </row>
    <row r="2" spans="1:10" x14ac:dyDescent="0.2">
      <c r="A2" s="13"/>
      <c r="B2" s="13" t="s">
        <v>551</v>
      </c>
      <c r="C2" s="13" t="s">
        <v>552</v>
      </c>
      <c r="D2" s="13" t="s">
        <v>553</v>
      </c>
      <c r="E2" s="13" t="s">
        <v>554</v>
      </c>
      <c r="F2" s="15" t="s">
        <v>555</v>
      </c>
      <c r="G2" s="13">
        <v>7</v>
      </c>
      <c r="H2" s="13">
        <v>4</v>
      </c>
      <c r="I2" s="13">
        <v>1</v>
      </c>
      <c r="J2" s="13">
        <v>1</v>
      </c>
    </row>
    <row r="3" spans="1:10" x14ac:dyDescent="0.2">
      <c r="A3" s="13"/>
      <c r="B3" s="13" t="s">
        <v>551</v>
      </c>
      <c r="C3" s="13" t="s">
        <v>556</v>
      </c>
      <c r="D3" s="13" t="s">
        <v>557</v>
      </c>
      <c r="E3" s="13" t="s">
        <v>561</v>
      </c>
      <c r="F3" s="15" t="s">
        <v>558</v>
      </c>
      <c r="G3" s="13">
        <v>4</v>
      </c>
      <c r="H3" s="13">
        <v>4</v>
      </c>
      <c r="I3" s="13">
        <v>4</v>
      </c>
      <c r="J3" s="13">
        <v>4</v>
      </c>
    </row>
    <row r="4" spans="1:10" x14ac:dyDescent="0.2">
      <c r="A4" s="13"/>
      <c r="B4" s="13" t="s">
        <v>551</v>
      </c>
      <c r="C4" s="13" t="s">
        <v>559</v>
      </c>
      <c r="D4" s="13" t="s">
        <v>560</v>
      </c>
      <c r="E4" s="13" t="s">
        <v>561</v>
      </c>
      <c r="F4" s="15" t="s">
        <v>562</v>
      </c>
      <c r="G4" s="13">
        <v>4</v>
      </c>
      <c r="H4" s="13">
        <v>12</v>
      </c>
      <c r="I4" s="13">
        <v>5</v>
      </c>
      <c r="J4" s="13">
        <v>14</v>
      </c>
    </row>
    <row r="5" spans="1:10" x14ac:dyDescent="0.2">
      <c r="A5" s="13"/>
      <c r="B5" s="13" t="s">
        <v>551</v>
      </c>
      <c r="C5" s="13" t="s">
        <v>563</v>
      </c>
      <c r="D5" s="13" t="s">
        <v>564</v>
      </c>
      <c r="E5" s="13" t="s">
        <v>561</v>
      </c>
      <c r="F5" s="15" t="s">
        <v>565</v>
      </c>
      <c r="G5" s="13">
        <v>11</v>
      </c>
      <c r="H5" s="13">
        <v>4</v>
      </c>
      <c r="I5" s="13">
        <v>2</v>
      </c>
      <c r="J5" s="13">
        <v>22</v>
      </c>
    </row>
    <row r="6" spans="1:10" x14ac:dyDescent="0.2">
      <c r="A6" s="13"/>
      <c r="B6" s="13" t="s">
        <v>551</v>
      </c>
      <c r="C6" s="13" t="s">
        <v>566</v>
      </c>
      <c r="D6" s="13" t="s">
        <v>567</v>
      </c>
      <c r="E6" s="13" t="s">
        <v>554</v>
      </c>
      <c r="F6" s="15" t="s">
        <v>568</v>
      </c>
      <c r="G6" s="13">
        <v>20</v>
      </c>
      <c r="H6" s="13">
        <v>1</v>
      </c>
      <c r="I6" s="13">
        <v>1</v>
      </c>
      <c r="J6" s="13">
        <v>34</v>
      </c>
    </row>
    <row r="7" spans="1:10" x14ac:dyDescent="0.2">
      <c r="A7" s="13"/>
      <c r="B7" s="13" t="s">
        <v>551</v>
      </c>
      <c r="C7" s="13" t="s">
        <v>569</v>
      </c>
      <c r="D7" s="13" t="s">
        <v>570</v>
      </c>
      <c r="E7" s="13" t="s">
        <v>561</v>
      </c>
      <c r="F7" s="15" t="s">
        <v>571</v>
      </c>
      <c r="G7" s="13">
        <v>29</v>
      </c>
      <c r="H7" s="13">
        <v>1</v>
      </c>
      <c r="I7" s="13">
        <v>5</v>
      </c>
      <c r="J7" s="13">
        <v>34</v>
      </c>
    </row>
    <row r="8" spans="1:10" x14ac:dyDescent="0.2">
      <c r="A8" s="13"/>
      <c r="B8" s="13" t="s">
        <v>551</v>
      </c>
      <c r="C8" s="13" t="s">
        <v>572</v>
      </c>
      <c r="D8" s="13" t="s">
        <v>573</v>
      </c>
      <c r="E8" s="13" t="s">
        <v>554</v>
      </c>
      <c r="F8" s="15" t="s">
        <v>574</v>
      </c>
      <c r="G8" s="13">
        <v>36</v>
      </c>
      <c r="H8" s="13">
        <v>1</v>
      </c>
      <c r="I8" s="13">
        <v>1</v>
      </c>
      <c r="J8" s="13">
        <v>34</v>
      </c>
    </row>
    <row r="9" spans="1:10" x14ac:dyDescent="0.2">
      <c r="A9" s="13"/>
      <c r="B9" s="13" t="s">
        <v>551</v>
      </c>
      <c r="C9" s="13" t="s">
        <v>575</v>
      </c>
      <c r="D9" s="13" t="s">
        <v>576</v>
      </c>
      <c r="E9" s="13" t="s">
        <v>561</v>
      </c>
      <c r="F9" s="15" t="s">
        <v>577</v>
      </c>
      <c r="G9" s="13">
        <v>47</v>
      </c>
      <c r="H9" s="13">
        <v>1</v>
      </c>
      <c r="I9" s="13">
        <v>5</v>
      </c>
      <c r="J9" s="13">
        <v>34</v>
      </c>
    </row>
    <row r="10" spans="1:10" x14ac:dyDescent="0.2">
      <c r="A10" s="13"/>
      <c r="B10" s="13" t="s">
        <v>551</v>
      </c>
      <c r="C10" s="13" t="s">
        <v>578</v>
      </c>
      <c r="D10" s="13" t="s">
        <v>579</v>
      </c>
      <c r="E10" s="13" t="s">
        <v>561</v>
      </c>
      <c r="F10" s="15" t="s">
        <v>580</v>
      </c>
      <c r="G10" s="13">
        <v>58</v>
      </c>
      <c r="H10" s="13">
        <v>1</v>
      </c>
      <c r="I10" s="13">
        <v>40</v>
      </c>
      <c r="J10" s="13">
        <v>55</v>
      </c>
    </row>
    <row r="11" spans="1:10" x14ac:dyDescent="0.2">
      <c r="A11" s="13"/>
      <c r="B11" s="13" t="s">
        <v>551</v>
      </c>
      <c r="C11" s="13" t="s">
        <v>581</v>
      </c>
      <c r="D11" s="13" t="s">
        <v>582</v>
      </c>
      <c r="E11" s="13" t="s">
        <v>554</v>
      </c>
      <c r="F11" s="15" t="s">
        <v>583</v>
      </c>
      <c r="G11" s="13">
        <v>6</v>
      </c>
      <c r="H11" s="13">
        <v>8</v>
      </c>
      <c r="I11" s="13">
        <v>1</v>
      </c>
      <c r="J11" s="13">
        <v>1</v>
      </c>
    </row>
    <row r="12" spans="1:10" x14ac:dyDescent="0.2">
      <c r="A12" s="13"/>
      <c r="B12" s="13" t="s">
        <v>551</v>
      </c>
      <c r="C12" s="13" t="s">
        <v>584</v>
      </c>
      <c r="D12" s="13" t="s">
        <v>585</v>
      </c>
      <c r="E12" s="13" t="s">
        <v>554</v>
      </c>
      <c r="F12" s="15" t="s">
        <v>586</v>
      </c>
      <c r="G12" s="13">
        <v>6</v>
      </c>
      <c r="H12" s="13">
        <v>4</v>
      </c>
      <c r="I12" s="13">
        <v>1</v>
      </c>
      <c r="J12" s="13">
        <v>1</v>
      </c>
    </row>
    <row r="13" spans="1:10" x14ac:dyDescent="0.2">
      <c r="A13" s="13"/>
      <c r="B13" s="13" t="s">
        <v>587</v>
      </c>
      <c r="C13" s="13" t="s">
        <v>596</v>
      </c>
      <c r="D13" s="13" t="s">
        <v>589</v>
      </c>
      <c r="E13" s="13" t="s">
        <v>554</v>
      </c>
      <c r="F13" s="15" t="s">
        <v>590</v>
      </c>
      <c r="G13" s="13">
        <v>1</v>
      </c>
      <c r="H13" s="13">
        <v>1</v>
      </c>
      <c r="I13" s="13">
        <v>5</v>
      </c>
      <c r="J13" s="13">
        <v>18</v>
      </c>
    </row>
    <row r="14" spans="1:10" x14ac:dyDescent="0.2">
      <c r="A14" s="13"/>
      <c r="B14" s="13" t="s">
        <v>587</v>
      </c>
      <c r="C14" s="13" t="s">
        <v>588</v>
      </c>
      <c r="D14" s="13" t="s">
        <v>589</v>
      </c>
      <c r="E14" s="13" t="s">
        <v>554</v>
      </c>
      <c r="F14" s="15" t="s">
        <v>590</v>
      </c>
      <c r="G14" s="13">
        <v>1</v>
      </c>
      <c r="H14" s="13">
        <v>1</v>
      </c>
      <c r="I14" s="13">
        <v>5</v>
      </c>
      <c r="J14" s="13">
        <v>18</v>
      </c>
    </row>
  </sheetData>
  <sheetProtection insertRows="0" deleteRows="0" sort="0" autoFilter="0"/>
  <pageMargins left="0.7" right="0.7" top="0.75" bottom="0.75" header="0.3" footer="0.3"/>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enableFormatConditionsCalculation="0"/>
  <dimension ref="A1:B4"/>
  <sheetViews>
    <sheetView workbookViewId="0"/>
  </sheetViews>
  <sheetFormatPr defaultColWidth="8.85546875" defaultRowHeight="12.75" x14ac:dyDescent="0.2"/>
  <cols>
    <col min="1" max="1" width="9.42578125" bestFit="1" customWidth="1"/>
    <col min="2" max="2" width="54.28515625" bestFit="1" customWidth="1"/>
  </cols>
  <sheetData>
    <row r="1" spans="1:2" x14ac:dyDescent="0.2">
      <c r="A1" s="13" t="s">
        <v>591</v>
      </c>
      <c r="B1" s="13" t="s">
        <v>17</v>
      </c>
    </row>
    <row r="2" spans="1:2" x14ac:dyDescent="0.2">
      <c r="A2" s="13" t="s">
        <v>592</v>
      </c>
      <c r="B2" s="13" t="s">
        <v>593</v>
      </c>
    </row>
    <row r="3" spans="1:2" x14ac:dyDescent="0.2">
      <c r="A3" s="13" t="s">
        <v>591</v>
      </c>
      <c r="B3" s="13" t="s">
        <v>594</v>
      </c>
    </row>
    <row r="4" spans="1:2" x14ac:dyDescent="0.2">
      <c r="A4" s="13" t="s">
        <v>595</v>
      </c>
      <c r="B4" s="13" t="s">
        <v>597</v>
      </c>
    </row>
  </sheetData>
  <sheetProtection insertRows="0" deleteRows="0" sort="0" autoFilter="0"/>
  <pageMargins left="0.7" right="0.7" top="0.75" bottom="0.75" header="0.3" footer="0.3"/>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workbookViewId="0">
      <selection activeCell="D19" sqref="D19"/>
    </sheetView>
  </sheetViews>
  <sheetFormatPr defaultColWidth="8.85546875" defaultRowHeight="12.75" x14ac:dyDescent="0.2"/>
  <cols>
    <col min="1" max="1" width="14" bestFit="1" customWidth="1"/>
    <col min="2" max="2" width="6" bestFit="1" customWidth="1"/>
    <col min="3" max="3" width="42.140625" bestFit="1" customWidth="1"/>
    <col min="4" max="4" width="21.85546875" bestFit="1" customWidth="1"/>
    <col min="5" max="5" width="6" bestFit="1" customWidth="1"/>
    <col min="6" max="6" width="8.42578125" customWidth="1"/>
    <col min="7" max="7" width="17.85546875" bestFit="1" customWidth="1"/>
    <col min="8" max="8" width="11.140625" bestFit="1" customWidth="1"/>
    <col min="9" max="9" width="22.42578125" bestFit="1" customWidth="1"/>
  </cols>
  <sheetData>
    <row r="1" spans="1:11" x14ac:dyDescent="0.2">
      <c r="A1" t="s">
        <v>2282</v>
      </c>
      <c r="B1" t="s">
        <v>1359</v>
      </c>
      <c r="C1" t="s">
        <v>2281</v>
      </c>
      <c r="D1" t="s">
        <v>2461</v>
      </c>
      <c r="E1" t="s">
        <v>1359</v>
      </c>
      <c r="F1" t="s">
        <v>2459</v>
      </c>
      <c r="G1" t="s">
        <v>2462</v>
      </c>
      <c r="H1" t="s">
        <v>2465</v>
      </c>
      <c r="I1" t="s">
        <v>2466</v>
      </c>
      <c r="J1">
        <f>MATCH("ModId",Framework!E:E,0)+2</f>
        <v>11</v>
      </c>
      <c r="K1" t="s">
        <v>2460</v>
      </c>
    </row>
    <row r="2" spans="1:11" x14ac:dyDescent="0.2">
      <c r="A2">
        <f ca="1">MATCH(CONCATENATE("*",CmpAcroSelected,"*"),CatModules!A2:A92,0)+1</f>
        <v>2</v>
      </c>
      <c r="B2">
        <f ca="1">IFERROR(INDIRECT(ADDRESS(A2,2,1,1,"CatModules")),"")</f>
        <v>3</v>
      </c>
      <c r="C2" t="str">
        <f ca="1">IFERROR(VLOOKUP(B2,CatModules!B:C,2,FALSE),"")</f>
        <v>Prevention programs for general population</v>
      </c>
      <c r="D2">
        <f ca="1">IF(B2&lt;&gt;"",J1,"")</f>
        <v>11</v>
      </c>
      <c r="E2">
        <f ca="1">IF(B2&lt;&gt;"",B2,"")</f>
        <v>3</v>
      </c>
      <c r="F2">
        <f ca="1">IF(B2&lt;&gt;"",COUNTIF(CatInt!A:A,ModInCmp!B2),"")</f>
        <v>9</v>
      </c>
      <c r="G2">
        <f ca="1">IF(F2&lt;&gt;"",MATCH(B2,CatInt!A:A,0),"")</f>
        <v>2</v>
      </c>
      <c r="H2">
        <f ca="1">IF(B2&lt;&gt;"",COUNTIF(CatCoverage!A:A,ModInCmp!B2),"")</f>
        <v>6</v>
      </c>
      <c r="I2">
        <f ca="1">IFERROR(MATCH(B2,CatCoverage!A:A,0),"")</f>
        <v>2</v>
      </c>
    </row>
    <row r="3" spans="1:11" x14ac:dyDescent="0.2">
      <c r="A3">
        <f ca="1">IFERROR(A2+MATCH(CONCATENATE("*",CmpAcroSelected,"*"),OFFSET(CatModules!A$1,A2,0,100,1),0),"")</f>
        <v>3</v>
      </c>
      <c r="B3">
        <f ca="1">IFERROR(INDIRECT(ADDRESS(A3,2,1,1,"CatModules")),"")</f>
        <v>7</v>
      </c>
      <c r="C3" t="str">
        <f ca="1">IFERROR(VLOOKUP(B3,CatModules!B:C,2,FALSE),"")</f>
        <v>Prevention programs for MSM and TGs</v>
      </c>
      <c r="D3">
        <f ca="1">IF(B3&lt;&gt;"",D2+MAX(F2,H2),"")</f>
        <v>20</v>
      </c>
      <c r="E3">
        <f t="shared" ref="E3:E50" ca="1" si="0">IF(B3&lt;&gt;"",B3,"")</f>
        <v>7</v>
      </c>
      <c r="F3">
        <f ca="1">IF(B3&lt;&gt;"",COUNTIF(CatInt!A:A,ModInCmp!B3),"")</f>
        <v>6</v>
      </c>
      <c r="G3">
        <f ca="1">IF(F3&lt;&gt;"",MATCH(B3,CatInt!A:A,0),"")</f>
        <v>11</v>
      </c>
      <c r="H3">
        <f ca="1">IF(B3&lt;&gt;"",COUNTIF(CatCoverage!A:A,ModInCmp!B3),"")</f>
        <v>6</v>
      </c>
      <c r="I3">
        <f ca="1">IFERROR(MATCH(B3,CatCoverage!A:A,0),"")</f>
        <v>8</v>
      </c>
    </row>
    <row r="4" spans="1:11" x14ac:dyDescent="0.2">
      <c r="A4">
        <f ca="1">IFERROR(A3+MATCH(CONCATENATE("*",CmpAcroSelected,"*"),OFFSET(CatModules!A$1,A3,0,100,1),0),"")</f>
        <v>4</v>
      </c>
      <c r="B4">
        <f t="shared" ref="B4:B50" ca="1" si="1">IFERROR(INDIRECT(ADDRESS(A4,2,1,1,"CatModules")),"")</f>
        <v>9</v>
      </c>
      <c r="C4" t="str">
        <f ca="1">IFERROR(VLOOKUP(B4,CatModules!B:C,2,FALSE),"")</f>
        <v>Prevention programs for sex workers and their clients</v>
      </c>
      <c r="D4">
        <f t="shared" ref="D4:D50" ca="1" si="2">IF(B4&lt;&gt;"",D3+MAX(F3,H3),"")</f>
        <v>26</v>
      </c>
      <c r="E4">
        <f t="shared" ca="1" si="0"/>
        <v>9</v>
      </c>
      <c r="F4">
        <f ca="1">IF(B4&lt;&gt;"",COUNTIF(CatInt!A:A,ModInCmp!B4),"")</f>
        <v>6</v>
      </c>
      <c r="G4">
        <f ca="1">IF(F4&lt;&gt;"",MATCH(B4,CatInt!A:A,0),"")</f>
        <v>17</v>
      </c>
      <c r="H4">
        <f ca="1">IF(B4&lt;&gt;"",COUNTIF(CatCoverage!A:A,ModInCmp!B4),"")</f>
        <v>3</v>
      </c>
      <c r="I4">
        <f ca="1">IFERROR(MATCH(B4,CatCoverage!A:A,0),"")</f>
        <v>14</v>
      </c>
    </row>
    <row r="5" spans="1:11" x14ac:dyDescent="0.2">
      <c r="A5">
        <f ca="1">IFERROR(A4+MATCH(CONCATENATE("*",CmpAcroSelected,"*"),OFFSET(CatModules!A$1,A4,0,100,1),0),"")</f>
        <v>5</v>
      </c>
      <c r="B5">
        <f t="shared" ca="1" si="1"/>
        <v>11</v>
      </c>
      <c r="C5" t="str">
        <f ca="1">IFERROR(VLOOKUP(B5,CatModules!B:C,2,FALSE),"")</f>
        <v>Prevention programs for people who inject drugs (PWID) and their partners</v>
      </c>
      <c r="D5">
        <f t="shared" ca="1" si="2"/>
        <v>32</v>
      </c>
      <c r="E5">
        <f t="shared" ca="1" si="0"/>
        <v>11</v>
      </c>
      <c r="F5">
        <f ca="1">IF(B5&lt;&gt;"",COUNTIF(CatInt!A:A,ModInCmp!B5),"")</f>
        <v>8</v>
      </c>
      <c r="G5">
        <f ca="1">IF(F5&lt;&gt;"",MATCH(B5,CatInt!A:A,0),"")</f>
        <v>23</v>
      </c>
      <c r="H5">
        <f ca="1">IF(B5&lt;&gt;"",COUNTIF(CatCoverage!A:A,ModInCmp!B5),"")</f>
        <v>5</v>
      </c>
      <c r="I5">
        <f ca="1">IFERROR(MATCH(B5,CatCoverage!A:A,0),"")</f>
        <v>17</v>
      </c>
    </row>
    <row r="6" spans="1:11" x14ac:dyDescent="0.2">
      <c r="A6">
        <f ca="1">IFERROR(A5+MATCH(CONCATENATE("*",CmpAcroSelected,"*"),OFFSET(CatModules!A$1,A5,0,100,1),0),"")</f>
        <v>6</v>
      </c>
      <c r="B6">
        <f t="shared" ca="1" si="1"/>
        <v>13</v>
      </c>
      <c r="C6" t="str">
        <f ca="1">IFERROR(VLOOKUP(B6,CatModules!B:C,2,FALSE),"")</f>
        <v>Prevention programs for other vulnerable populations (please specify)</v>
      </c>
      <c r="D6">
        <f t="shared" ca="1" si="2"/>
        <v>40</v>
      </c>
      <c r="E6">
        <f t="shared" ca="1" si="0"/>
        <v>13</v>
      </c>
      <c r="F6">
        <f ca="1">IF(B6&lt;&gt;"",COUNTIF(CatInt!A:A,ModInCmp!B6),"")</f>
        <v>5</v>
      </c>
      <c r="G6">
        <f ca="1">IF(F6&lt;&gt;"",MATCH(B6,CatInt!A:A,0),"")</f>
        <v>31</v>
      </c>
      <c r="H6">
        <f ca="1">IF(B6&lt;&gt;"",COUNTIF(CatCoverage!A:A,ModInCmp!B6),"")</f>
        <v>3</v>
      </c>
      <c r="I6">
        <f ca="1">IFERROR(MATCH(B6,CatCoverage!A:A,0),"")</f>
        <v>22</v>
      </c>
    </row>
    <row r="7" spans="1:11" x14ac:dyDescent="0.2">
      <c r="A7">
        <f ca="1">IFERROR(A6+MATCH(CONCATENATE("*",CmpAcroSelected,"*"),OFFSET(CatModules!A$1,A6,0,100,1),0),"")</f>
        <v>7</v>
      </c>
      <c r="B7">
        <f t="shared" ca="1" si="1"/>
        <v>15</v>
      </c>
      <c r="C7" t="str">
        <f ca="1">IFERROR(VLOOKUP(B7,CatModules!B:C,2,FALSE),"")</f>
        <v>Prevention programs for adolescents and youth, in and out of school</v>
      </c>
      <c r="D7">
        <f t="shared" ca="1" si="2"/>
        <v>45</v>
      </c>
      <c r="E7">
        <f t="shared" ca="1" si="0"/>
        <v>15</v>
      </c>
      <c r="F7">
        <f ca="1">IF(B7&lt;&gt;"",COUNTIF(CatInt!A:A,ModInCmp!B7),"")</f>
        <v>6</v>
      </c>
      <c r="G7">
        <f ca="1">IF(F7&lt;&gt;"",MATCH(B7,CatInt!A:A,0),"")</f>
        <v>36</v>
      </c>
      <c r="H7">
        <f ca="1">IF(B7&lt;&gt;"",COUNTIF(CatCoverage!A:A,ModInCmp!B7),"")</f>
        <v>1</v>
      </c>
      <c r="I7">
        <f ca="1">IFERROR(MATCH(B7,CatCoverage!A:A,0),"")</f>
        <v>25</v>
      </c>
    </row>
    <row r="8" spans="1:11" x14ac:dyDescent="0.2">
      <c r="A8">
        <f ca="1">IFERROR(A7+MATCH(CONCATENATE("*",CmpAcroSelected,"*"),OFFSET(CatModules!A$1,A7,0,100,1),0),"")</f>
        <v>8</v>
      </c>
      <c r="B8">
        <f t="shared" ca="1" si="1"/>
        <v>20</v>
      </c>
      <c r="C8" t="str">
        <f ca="1">IFERROR(VLOOKUP(B8,CatModules!B:C,2,FALSE),"")</f>
        <v>PMTCT</v>
      </c>
      <c r="D8">
        <f t="shared" ca="1" si="2"/>
        <v>51</v>
      </c>
      <c r="E8">
        <f t="shared" ca="1" si="0"/>
        <v>20</v>
      </c>
      <c r="F8">
        <f ca="1">IF(B8&lt;&gt;"",COUNTIF(CatInt!A:A,ModInCmp!B8),"")</f>
        <v>5</v>
      </c>
      <c r="G8">
        <f ca="1">IF(F8&lt;&gt;"",MATCH(B8,CatInt!A:A,0),"")</f>
        <v>42</v>
      </c>
      <c r="H8">
        <f ca="1">IF(B8&lt;&gt;"",COUNTIF(CatCoverage!A:A,ModInCmp!B8),"")</f>
        <v>3</v>
      </c>
      <c r="I8">
        <f ca="1">IFERROR(MATCH(B8,CatCoverage!A:A,0),"")</f>
        <v>26</v>
      </c>
    </row>
    <row r="9" spans="1:11" x14ac:dyDescent="0.2">
      <c r="A9">
        <f ca="1">IFERROR(A8+MATCH(CONCATENATE("*",CmpAcroSelected,"*"),OFFSET(CatModules!A$1,A8,0,100,1),0),"")</f>
        <v>9</v>
      </c>
      <c r="B9">
        <f t="shared" ca="1" si="1"/>
        <v>22</v>
      </c>
      <c r="C9" t="str">
        <f ca="1">IFERROR(VLOOKUP(B9,CatModules!B:C,2,FALSE),"")</f>
        <v>Treatment, care and support</v>
      </c>
      <c r="D9">
        <f t="shared" ca="1" si="2"/>
        <v>56</v>
      </c>
      <c r="E9">
        <f t="shared" ca="1" si="0"/>
        <v>22</v>
      </c>
      <c r="F9">
        <f ca="1">IF(B9&lt;&gt;"",COUNTIF(CatInt!A:A,ModInCmp!B9),"")</f>
        <v>9</v>
      </c>
      <c r="G9">
        <f ca="1">IF(F9&lt;&gt;"",MATCH(B9,CatInt!A:A,0),"")</f>
        <v>47</v>
      </c>
      <c r="H9">
        <f ca="1">IF(B9&lt;&gt;"",COUNTIF(CatCoverage!A:A,ModInCmp!B9),"")</f>
        <v>5</v>
      </c>
      <c r="I9">
        <f ca="1">IFERROR(MATCH(B9,CatCoverage!A:A,0),"")</f>
        <v>29</v>
      </c>
    </row>
    <row r="10" spans="1:11" x14ac:dyDescent="0.2">
      <c r="A10">
        <f ca="1">IFERROR(A9+MATCH(CONCATENATE("*",CmpAcroSelected,"*"),OFFSET(CatModules!A$1,A9,0,100,1),0),"")</f>
        <v>11</v>
      </c>
      <c r="B10">
        <f t="shared" ca="1" si="1"/>
        <v>35</v>
      </c>
      <c r="C10" t="str">
        <f ca="1">IFERROR(VLOOKUP(B10,CatModules!B:C,2,FALSE),"")</f>
        <v>TB/HIV</v>
      </c>
      <c r="D10">
        <f t="shared" ca="1" si="2"/>
        <v>65</v>
      </c>
      <c r="E10">
        <f t="shared" ca="1" si="0"/>
        <v>35</v>
      </c>
      <c r="F10">
        <f ca="1">IF(B10&lt;&gt;"",COUNTIF(CatInt!A:A,ModInCmp!B10),"")</f>
        <v>6</v>
      </c>
      <c r="G10">
        <f ca="1">IF(F10&lt;&gt;"",MATCH(B10,CatInt!A:A,0),"")</f>
        <v>64</v>
      </c>
      <c r="H10">
        <f ca="1">IF(B10&lt;&gt;"",COUNTIF(CatCoverage!A:A,ModInCmp!B10),"")</f>
        <v>4</v>
      </c>
      <c r="I10">
        <f ca="1">IFERROR(MATCH(B10,CatCoverage!A:A,0),"")</f>
        <v>45</v>
      </c>
    </row>
    <row r="11" spans="1:11" x14ac:dyDescent="0.2">
      <c r="A11">
        <f ca="1">IFERROR(A10+MATCH(CONCATENATE("*",CmpAcroSelected,"*"),OFFSET(CatModules!A$1,A10,0,100,1),0),"")</f>
        <v>16</v>
      </c>
      <c r="B11">
        <f t="shared" ca="1" si="1"/>
        <v>68</v>
      </c>
      <c r="C11" t="str">
        <f ca="1">IFERROR(VLOOKUP(B11,CatModules!B:C,2,FALSE),"")</f>
        <v>HSS - Procurement supply chain management (PSCM)</v>
      </c>
      <c r="D11">
        <f t="shared" ca="1" si="2"/>
        <v>71</v>
      </c>
      <c r="E11">
        <f t="shared" ca="1" si="0"/>
        <v>68</v>
      </c>
      <c r="F11">
        <f ca="1">IF(B11&lt;&gt;"",COUNTIF(CatInt!A:A,ModInCmp!B11),"")</f>
        <v>3</v>
      </c>
      <c r="G11">
        <f ca="1">IF(F11&lt;&gt;"",MATCH(B11,CatInt!A:A,0),"")</f>
        <v>108</v>
      </c>
      <c r="H11">
        <f ca="1">IF(B11&lt;&gt;"",COUNTIF(CatCoverage!A:A,ModInCmp!B11),"")</f>
        <v>1</v>
      </c>
      <c r="I11">
        <f ca="1">IFERROR(MATCH(B11,CatCoverage!A:A,0),"")</f>
        <v>79</v>
      </c>
    </row>
    <row r="12" spans="1:11" x14ac:dyDescent="0.2">
      <c r="A12">
        <f ca="1">IFERROR(A11+MATCH(CONCATENATE("*",CmpAcroSelected,"*"),OFFSET(CatModules!A$1,A11,0,100,1),0),"")</f>
        <v>17</v>
      </c>
      <c r="B12">
        <f t="shared" ca="1" si="1"/>
        <v>112</v>
      </c>
      <c r="C12" t="str">
        <f ca="1">IFERROR(VLOOKUP(B12,CatModules!B:C,2,FALSE),"")</f>
        <v>HSS - Health information systems and M&amp;E</v>
      </c>
      <c r="D12">
        <f t="shared" ca="1" si="2"/>
        <v>74</v>
      </c>
      <c r="E12">
        <f t="shared" ca="1" si="0"/>
        <v>112</v>
      </c>
      <c r="F12">
        <f ca="1">IF(B12&lt;&gt;"",COUNTIF(CatInt!A:A,ModInCmp!B12),"")</f>
        <v>6</v>
      </c>
      <c r="G12">
        <f ca="1">IF(F12&lt;&gt;"",MATCH(B12,CatInt!A:A,0),"")</f>
        <v>130</v>
      </c>
      <c r="H12">
        <f ca="1">IF(B12&lt;&gt;"",COUNTIF(CatCoverage!A:A,ModInCmp!B12),"")</f>
        <v>3</v>
      </c>
      <c r="I12">
        <f ca="1">IFERROR(MATCH(B12,CatCoverage!A:A,0),"")</f>
        <v>81</v>
      </c>
    </row>
    <row r="13" spans="1:11" x14ac:dyDescent="0.2">
      <c r="A13">
        <f ca="1">IFERROR(A12+MATCH(CONCATENATE("*",CmpAcroSelected,"*"),OFFSET(CatModules!A$1,A12,0,100,1),0),"")</f>
        <v>18</v>
      </c>
      <c r="B13">
        <f t="shared" ca="1" si="1"/>
        <v>65</v>
      </c>
      <c r="C13" t="str">
        <f ca="1">IFERROR(VLOOKUP(B13,CatModules!B:C,2,FALSE),"")</f>
        <v>HSS - Health and community workforce</v>
      </c>
      <c r="D13">
        <f t="shared" ca="1" si="2"/>
        <v>80</v>
      </c>
      <c r="E13">
        <f t="shared" ca="1" si="0"/>
        <v>65</v>
      </c>
      <c r="F13">
        <f ca="1">IF(B13&lt;&gt;"",COUNTIF(CatInt!A:A,ModInCmp!B13),"")</f>
        <v>4</v>
      </c>
      <c r="G13">
        <f ca="1">IF(F13&lt;&gt;"",MATCH(B13,CatInt!A:A,0),"")</f>
        <v>104</v>
      </c>
      <c r="H13">
        <f ca="1">IF(B13&lt;&gt;"",COUNTIF(CatCoverage!A:A,ModInCmp!B13),"")</f>
        <v>4</v>
      </c>
      <c r="I13">
        <f ca="1">IFERROR(MATCH(B13,CatCoverage!A:A,0),"")</f>
        <v>75</v>
      </c>
    </row>
    <row r="14" spans="1:11" x14ac:dyDescent="0.2">
      <c r="A14">
        <f ca="1">IFERROR(A13+MATCH(CONCATENATE("*",CmpAcroSelected,"*"),OFFSET(CatModules!A$1,A13,0,100,1),0),"")</f>
        <v>19</v>
      </c>
      <c r="B14">
        <f t="shared" ca="1" si="1"/>
        <v>62</v>
      </c>
      <c r="C14" t="str">
        <f ca="1">IFERROR(VLOOKUP(B14,CatModules!B:C,2,FALSE),"")</f>
        <v>HSS - Service delivery</v>
      </c>
      <c r="D14">
        <f t="shared" ca="1" si="2"/>
        <v>84</v>
      </c>
      <c r="E14">
        <f t="shared" ca="1" si="0"/>
        <v>62</v>
      </c>
      <c r="F14">
        <f ca="1">IF(B14&lt;&gt;"",COUNTIF(CatInt!A:A,ModInCmp!B14),"")</f>
        <v>4</v>
      </c>
      <c r="G14">
        <f ca="1">IF(F14&lt;&gt;"",MATCH(B14,CatInt!A:A,0),"")</f>
        <v>100</v>
      </c>
      <c r="H14">
        <f ca="1">IF(B14&lt;&gt;"",COUNTIF(CatCoverage!A:A,ModInCmp!B14),"")</f>
        <v>2</v>
      </c>
      <c r="I14">
        <f ca="1">IFERROR(MATCH(B14,CatCoverage!A:A,0),"")</f>
        <v>73</v>
      </c>
    </row>
    <row r="15" spans="1:11" x14ac:dyDescent="0.2">
      <c r="A15">
        <f ca="1">IFERROR(A14+MATCH(CONCATENATE("*",CmpAcroSelected,"*"),OFFSET(CatModules!A$1,A14,0,100,1),0),"")</f>
        <v>20</v>
      </c>
      <c r="B15">
        <f t="shared" ca="1" si="1"/>
        <v>77</v>
      </c>
      <c r="C15" t="str">
        <f ca="1">IFERROR(VLOOKUP(B15,CatModules!B:C,2,FALSE),"")</f>
        <v>HSS - Financial management</v>
      </c>
      <c r="D15">
        <f t="shared" ca="1" si="2"/>
        <v>88</v>
      </c>
      <c r="E15">
        <f t="shared" ca="1" si="0"/>
        <v>77</v>
      </c>
      <c r="F15">
        <f ca="1">IF(B15&lt;&gt;"",COUNTIF(CatInt!A:A,ModInCmp!B15),"")</f>
        <v>2</v>
      </c>
      <c r="G15">
        <f ca="1">IF(F15&lt;&gt;"",MATCH(B15,CatInt!A:A,0),"")</f>
        <v>117</v>
      </c>
      <c r="H15">
        <f ca="1">IF(B15&lt;&gt;"",COUNTIF(CatCoverage!A:A,ModInCmp!B15),"")</f>
        <v>0</v>
      </c>
      <c r="I15" t="str">
        <f ca="1">IFERROR(MATCH(B15,CatCoverage!A:A,0),"")</f>
        <v/>
      </c>
    </row>
    <row r="16" spans="1:11" x14ac:dyDescent="0.2">
      <c r="A16">
        <f ca="1">IFERROR(A15+MATCH(CONCATENATE("*",CmpAcroSelected,"*"),OFFSET(CatModules!A$1,A15,0,100,1),0),"")</f>
        <v>21</v>
      </c>
      <c r="B16">
        <f t="shared" ca="1" si="1"/>
        <v>71</v>
      </c>
      <c r="C16" t="str">
        <f ca="1">IFERROR(VLOOKUP(B16,CatModules!B:C,2,FALSE),"")</f>
        <v>HSS - Policy and governance</v>
      </c>
      <c r="D16">
        <f t="shared" ca="1" si="2"/>
        <v>90</v>
      </c>
      <c r="E16">
        <f t="shared" ca="1" si="0"/>
        <v>71</v>
      </c>
      <c r="F16">
        <f ca="1">IF(B16&lt;&gt;"",COUNTIF(CatInt!A:A,ModInCmp!B16),"")</f>
        <v>3</v>
      </c>
      <c r="G16">
        <f ca="1">IF(F16&lt;&gt;"",MATCH(B16,CatInt!A:A,0),"")</f>
        <v>111</v>
      </c>
      <c r="H16">
        <f ca="1">IF(B16&lt;&gt;"",COUNTIF(CatCoverage!A:A,ModInCmp!B16),"")</f>
        <v>0</v>
      </c>
      <c r="I16" t="str">
        <f ca="1">IFERROR(MATCH(B16,CatCoverage!A:A,0),"")</f>
        <v/>
      </c>
    </row>
    <row r="17" spans="1:9" x14ac:dyDescent="0.2">
      <c r="A17">
        <f ca="1">IFERROR(A16+MATCH(CONCATENATE("*",CmpAcroSelected,"*"),OFFSET(CatModules!A$1,A16,0,100,1),0),"")</f>
        <v>22</v>
      </c>
      <c r="B17">
        <f t="shared" ca="1" si="1"/>
        <v>74</v>
      </c>
      <c r="C17" t="str">
        <f ca="1">IFERROR(VLOOKUP(B17,CatModules!B:C,2,FALSE),"")</f>
        <v xml:space="preserve">HSS - Healthcare financing </v>
      </c>
      <c r="D17">
        <f t="shared" ca="1" si="2"/>
        <v>93</v>
      </c>
      <c r="E17">
        <f t="shared" ca="1" si="0"/>
        <v>74</v>
      </c>
      <c r="F17">
        <f ca="1">IF(B17&lt;&gt;"",COUNTIF(CatInt!A:A,ModInCmp!B17),"")</f>
        <v>3</v>
      </c>
      <c r="G17">
        <f ca="1">IF(F17&lt;&gt;"",MATCH(B17,CatInt!A:A,0),"")</f>
        <v>114</v>
      </c>
      <c r="H17">
        <f ca="1">IF(B17&lt;&gt;"",COUNTIF(CatCoverage!A:A,ModInCmp!B17),"")</f>
        <v>1</v>
      </c>
      <c r="I17">
        <f ca="1">IFERROR(MATCH(B17,CatCoverage!A:A,0),"")</f>
        <v>80</v>
      </c>
    </row>
    <row r="18" spans="1:9" x14ac:dyDescent="0.2">
      <c r="A18">
        <f ca="1">IFERROR(A17+MATCH(CONCATENATE("*",CmpAcroSelected,"*"),OFFSET(CatModules!A$1,A17,0,100,1),0),"")</f>
        <v>23</v>
      </c>
      <c r="B18">
        <f t="shared" ca="1" si="1"/>
        <v>102</v>
      </c>
      <c r="C18" t="str">
        <f ca="1">IFERROR(VLOOKUP(B18,CatModules!B:C,2,FALSE),"")</f>
        <v>Removing legal barriers to access</v>
      </c>
      <c r="D18">
        <f t="shared" ca="1" si="2"/>
        <v>96</v>
      </c>
      <c r="E18">
        <f t="shared" ca="1" si="0"/>
        <v>102</v>
      </c>
      <c r="F18">
        <f ca="1">IF(B18&lt;&gt;"",COUNTIF(CatInt!A:A,ModInCmp!B18),"")</f>
        <v>6</v>
      </c>
      <c r="G18">
        <f ca="1">IF(F18&lt;&gt;"",MATCH(B18,CatInt!A:A,0),"")</f>
        <v>119</v>
      </c>
      <c r="H18">
        <f ca="1">IF(B18&lt;&gt;"",COUNTIF(CatCoverage!A:A,ModInCmp!B18),"")</f>
        <v>0</v>
      </c>
      <c r="I18" t="str">
        <f ca="1">IFERROR(MATCH(B18,CatCoverage!A:A,0),"")</f>
        <v/>
      </c>
    </row>
    <row r="19" spans="1:9" x14ac:dyDescent="0.2">
      <c r="A19">
        <f ca="1">IFERROR(A18+MATCH(CONCATENATE("*",CmpAcroSelected,"*"),OFFSET(CatModules!A$1,A18,0,100,1),0),"")</f>
        <v>24</v>
      </c>
      <c r="B19">
        <f t="shared" ca="1" si="1"/>
        <v>105</v>
      </c>
      <c r="C19" t="str">
        <f ca="1">IFERROR(VLOOKUP(B19,CatModules!B:C,2,FALSE),"")</f>
        <v>Community systems strengthening</v>
      </c>
      <c r="D19">
        <f t="shared" ca="1" si="2"/>
        <v>102</v>
      </c>
      <c r="E19">
        <f t="shared" ca="1" si="0"/>
        <v>105</v>
      </c>
      <c r="F19">
        <f ca="1">IF(B19&lt;&gt;"",COUNTIF(CatInt!A:A,ModInCmp!B19),"")</f>
        <v>5</v>
      </c>
      <c r="G19">
        <f ca="1">IF(F19&lt;&gt;"",MATCH(B19,CatInt!A:A,0),"")</f>
        <v>125</v>
      </c>
      <c r="H19">
        <f ca="1">IF(B19&lt;&gt;"",COUNTIF(CatCoverage!A:A,ModInCmp!B19),"")</f>
        <v>0</v>
      </c>
      <c r="I19" t="str">
        <f ca="1">IFERROR(MATCH(B19,CatCoverage!A:A,0),"")</f>
        <v/>
      </c>
    </row>
    <row r="20" spans="1:9" x14ac:dyDescent="0.2">
      <c r="A20">
        <f ca="1">IFERROR(A19+MATCH(CONCATENATE("*",CmpAcroSelected,"*"),OFFSET(CatModules!A$1,A19,0,100,1),0),"")</f>
        <v>25</v>
      </c>
      <c r="B20">
        <f t="shared" ca="1" si="1"/>
        <v>115</v>
      </c>
      <c r="C20" t="str">
        <f ca="1">IFERROR(VLOOKUP(B20,CatModules!B:C,2,FALSE),"")</f>
        <v>Program management</v>
      </c>
      <c r="D20">
        <f t="shared" ca="1" si="2"/>
        <v>107</v>
      </c>
      <c r="E20">
        <f t="shared" ca="1" si="0"/>
        <v>115</v>
      </c>
      <c r="F20">
        <f ca="1">IF(B20&lt;&gt;"",COUNTIF(CatInt!A:A,ModInCmp!B20),"")</f>
        <v>4</v>
      </c>
      <c r="G20">
        <f ca="1">IF(F20&lt;&gt;"",MATCH(B20,CatInt!A:A,0),"")</f>
        <v>136</v>
      </c>
      <c r="H20">
        <f ca="1">IF(B20&lt;&gt;"",COUNTIF(CatCoverage!A:A,ModInCmp!B20),"")</f>
        <v>0</v>
      </c>
      <c r="I20" t="str">
        <f ca="1">IFERROR(MATCH(B20,CatCoverage!A:A,0),"")</f>
        <v/>
      </c>
    </row>
    <row r="21" spans="1:9" x14ac:dyDescent="0.2">
      <c r="A21">
        <f ca="1">IFERROR(A20+MATCH(CONCATENATE("*",CmpAcroSelected,"*"),OFFSET(CatModules!A$1,A20,0,100,1),0),"")</f>
        <v>26</v>
      </c>
      <c r="B21">
        <f t="shared" ca="1" si="1"/>
        <v>152</v>
      </c>
      <c r="C21" t="str">
        <f ca="1">IFERROR(VLOOKUP(B21,CatModules!B:C,2,FALSE),"")</f>
        <v>Results-based Financing</v>
      </c>
      <c r="D21">
        <f t="shared" ca="1" si="2"/>
        <v>111</v>
      </c>
      <c r="E21">
        <f t="shared" ca="1" si="0"/>
        <v>152</v>
      </c>
      <c r="F21">
        <f ca="1">IF(B21&lt;&gt;"",COUNTIF(CatInt!A:A,ModInCmp!B21),"")</f>
        <v>1</v>
      </c>
      <c r="G21">
        <f ca="1">IF(F21&lt;&gt;"",MATCH(B21,CatInt!A:A,0),"")</f>
        <v>140</v>
      </c>
      <c r="H21">
        <f ca="1">IF(B21&lt;&gt;"",COUNTIF(CatCoverage!A:A,ModInCmp!B21),"")</f>
        <v>0</v>
      </c>
      <c r="I21" t="str">
        <f ca="1">IFERROR(MATCH(B21,CatCoverage!A:A,0),"")</f>
        <v/>
      </c>
    </row>
    <row r="22" spans="1:9" x14ac:dyDescent="0.2">
      <c r="A22" t="str">
        <f ca="1">IFERROR(A21+MATCH(CONCATENATE("*",CmpAcroSelected,"*"),OFFSET(CatModules!A$1,A21,0,100,1),0),"")</f>
        <v/>
      </c>
      <c r="B22" t="str">
        <f t="shared" ca="1" si="1"/>
        <v/>
      </c>
      <c r="C22" t="str">
        <f ca="1">IFERROR(VLOOKUP(B22,CatModules!B:C,2,FALSE),"")</f>
        <v/>
      </c>
      <c r="D22" t="str">
        <f t="shared" ca="1" si="2"/>
        <v/>
      </c>
      <c r="E22" t="str">
        <f t="shared" ca="1" si="0"/>
        <v/>
      </c>
      <c r="F22" t="str">
        <f ca="1">IF(B22&lt;&gt;"",COUNTIF(CatInt!A:A,ModInCmp!B22),"")</f>
        <v/>
      </c>
      <c r="G22" t="str">
        <f ca="1">IF(F22&lt;&gt;"",MATCH(B22,CatInt!A:A,0),"")</f>
        <v/>
      </c>
      <c r="H22" t="str">
        <f ca="1">IF(B22&lt;&gt;"",COUNTIF(CatCoverage!A:A,ModInCmp!B22),"")</f>
        <v/>
      </c>
      <c r="I22" t="str">
        <f ca="1">IFERROR(MATCH(B22,CatCoverage!A:A,0),"")</f>
        <v/>
      </c>
    </row>
    <row r="23" spans="1:9" x14ac:dyDescent="0.2">
      <c r="A23" t="str">
        <f ca="1">IFERROR(A22+MATCH(CONCATENATE("*",CmpAcroSelected,"*"),OFFSET(CatModules!A$1,A22,0,100,1),0),"")</f>
        <v/>
      </c>
      <c r="B23" t="str">
        <f t="shared" ca="1" si="1"/>
        <v/>
      </c>
      <c r="C23" t="str">
        <f ca="1">IFERROR(VLOOKUP(B23,CatModules!B:C,2,FALSE),"")</f>
        <v/>
      </c>
      <c r="D23" t="str">
        <f t="shared" ca="1" si="2"/>
        <v/>
      </c>
      <c r="E23" t="str">
        <f t="shared" ca="1" si="0"/>
        <v/>
      </c>
      <c r="F23" t="str">
        <f ca="1">IF(B23&lt;&gt;"",COUNTIF(CatInt!A:A,ModInCmp!B23),"")</f>
        <v/>
      </c>
      <c r="G23" t="str">
        <f ca="1">IF(F23&lt;&gt;"",MATCH(B23,CatInt!A:A,0),"")</f>
        <v/>
      </c>
      <c r="H23" t="str">
        <f ca="1">IF(B23&lt;&gt;"",COUNTIF(CatCoverage!A:A,ModInCmp!B23),"")</f>
        <v/>
      </c>
      <c r="I23" t="str">
        <f ca="1">IFERROR(MATCH(B23,CatCoverage!A:A,0),"")</f>
        <v/>
      </c>
    </row>
    <row r="24" spans="1:9" x14ac:dyDescent="0.2">
      <c r="A24" t="str">
        <f ca="1">IFERROR(A23+MATCH(CONCATENATE("*",CmpAcroSelected,"*"),OFFSET(CatModules!A$1,A23,0,100,1),0),"")</f>
        <v/>
      </c>
      <c r="B24" t="str">
        <f t="shared" ca="1" si="1"/>
        <v/>
      </c>
      <c r="C24" t="str">
        <f ca="1">IFERROR(VLOOKUP(B24,CatModules!B:C,2,FALSE),"")</f>
        <v/>
      </c>
      <c r="D24" t="str">
        <f t="shared" ca="1" si="2"/>
        <v/>
      </c>
      <c r="E24" t="str">
        <f t="shared" ca="1" si="0"/>
        <v/>
      </c>
      <c r="F24" t="str">
        <f ca="1">IF(B24&lt;&gt;"",COUNTIF(CatInt!A:A,ModInCmp!B24),"")</f>
        <v/>
      </c>
      <c r="G24" t="str">
        <f ca="1">IF(F24&lt;&gt;"",MATCH(B24,CatInt!A:A,0),"")</f>
        <v/>
      </c>
      <c r="H24" t="str">
        <f ca="1">IF(B24&lt;&gt;"",COUNTIF(CatCoverage!A:A,ModInCmp!B24),"")</f>
        <v/>
      </c>
      <c r="I24" t="str">
        <f ca="1">IFERROR(MATCH(B24,CatCoverage!A:A,0),"")</f>
        <v/>
      </c>
    </row>
    <row r="25" spans="1:9" x14ac:dyDescent="0.2">
      <c r="A25" t="str">
        <f ca="1">IFERROR(A24+MATCH(CONCATENATE("*",CmpAcroSelected,"*"),OFFSET(CatModules!A$1,A24,0,100,1),0),"")</f>
        <v/>
      </c>
      <c r="B25" t="str">
        <f t="shared" ca="1" si="1"/>
        <v/>
      </c>
      <c r="C25" t="str">
        <f ca="1">IFERROR(VLOOKUP(B25,CatModules!B:C,2,FALSE),"")</f>
        <v/>
      </c>
      <c r="D25" t="str">
        <f t="shared" ca="1" si="2"/>
        <v/>
      </c>
      <c r="E25" t="str">
        <f t="shared" ca="1" si="0"/>
        <v/>
      </c>
      <c r="F25" t="str">
        <f ca="1">IF(B25&lt;&gt;"",COUNTIF(CatInt!A:A,ModInCmp!B25),"")</f>
        <v/>
      </c>
      <c r="G25" t="str">
        <f ca="1">IF(F25&lt;&gt;"",MATCH(B25,CatInt!A:A,0),"")</f>
        <v/>
      </c>
      <c r="H25" t="str">
        <f ca="1">IF(B25&lt;&gt;"",COUNTIF(CatCoverage!A:A,ModInCmp!B25),"")</f>
        <v/>
      </c>
      <c r="I25" t="str">
        <f ca="1">IFERROR(MATCH(B25,CatCoverage!A:A,0),"")</f>
        <v/>
      </c>
    </row>
    <row r="26" spans="1:9" x14ac:dyDescent="0.2">
      <c r="A26" t="str">
        <f ca="1">IFERROR(A25+MATCH(CONCATENATE("*",CmpAcroSelected,"*"),OFFSET(CatModules!A$1,A25,0,100,1),0),"")</f>
        <v/>
      </c>
      <c r="B26" t="str">
        <f t="shared" ca="1" si="1"/>
        <v/>
      </c>
      <c r="C26" t="str">
        <f ca="1">IFERROR(VLOOKUP(B26,CatModules!B:C,2,FALSE),"")</f>
        <v/>
      </c>
      <c r="D26" t="str">
        <f t="shared" ca="1" si="2"/>
        <v/>
      </c>
      <c r="E26" t="str">
        <f t="shared" ca="1" si="0"/>
        <v/>
      </c>
      <c r="F26" t="str">
        <f ca="1">IF(B26&lt;&gt;"",COUNTIF(CatInt!A:A,ModInCmp!B26),"")</f>
        <v/>
      </c>
      <c r="G26" t="str">
        <f ca="1">IF(F26&lt;&gt;"",MATCH(B26,CatInt!A:A,0),"")</f>
        <v/>
      </c>
      <c r="H26" t="str">
        <f ca="1">IF(B26&lt;&gt;"",COUNTIF(CatCoverage!A:A,ModInCmp!B26),"")</f>
        <v/>
      </c>
      <c r="I26" t="str">
        <f ca="1">IFERROR(MATCH(B26,CatCoverage!A:A,0),"")</f>
        <v/>
      </c>
    </row>
    <row r="27" spans="1:9" x14ac:dyDescent="0.2">
      <c r="A27" t="str">
        <f ca="1">IFERROR(A26+MATCH(CONCATENATE("*",CmpAcroSelected,"*"),OFFSET(CatModules!A$1,A26,0,100,1),0),"")</f>
        <v/>
      </c>
      <c r="B27" t="str">
        <f t="shared" ca="1" si="1"/>
        <v/>
      </c>
      <c r="C27" t="str">
        <f ca="1">IFERROR(VLOOKUP(B27,CatModules!B:C,2,FALSE),"")</f>
        <v/>
      </c>
      <c r="D27" t="str">
        <f t="shared" ca="1" si="2"/>
        <v/>
      </c>
      <c r="E27" t="str">
        <f t="shared" ca="1" si="0"/>
        <v/>
      </c>
      <c r="F27" t="str">
        <f ca="1">IF(B27&lt;&gt;"",COUNTIF(CatInt!A:A,ModInCmp!B27),"")</f>
        <v/>
      </c>
      <c r="G27" t="str">
        <f ca="1">IF(F27&lt;&gt;"",MATCH(B27,CatInt!A:A,0),"")</f>
        <v/>
      </c>
      <c r="H27" t="str">
        <f ca="1">IF(B27&lt;&gt;"",COUNTIF(CatCoverage!A:A,ModInCmp!B27),"")</f>
        <v/>
      </c>
      <c r="I27" t="str">
        <f ca="1">IFERROR(MATCH(B27,CatCoverage!A:A,0),"")</f>
        <v/>
      </c>
    </row>
    <row r="28" spans="1:9" x14ac:dyDescent="0.2">
      <c r="A28" t="str">
        <f ca="1">IFERROR(A27+MATCH(CONCATENATE("*",CmpAcroSelected,"*"),OFFSET(CatModules!A$1,A27,0,100,1),0),"")</f>
        <v/>
      </c>
      <c r="B28" t="str">
        <f t="shared" ca="1" si="1"/>
        <v/>
      </c>
      <c r="C28" t="str">
        <f ca="1">IFERROR(VLOOKUP(B28,CatModules!B:C,2,FALSE),"")</f>
        <v/>
      </c>
      <c r="D28" t="str">
        <f t="shared" ca="1" si="2"/>
        <v/>
      </c>
      <c r="E28" t="str">
        <f t="shared" ca="1" si="0"/>
        <v/>
      </c>
      <c r="F28" t="str">
        <f ca="1">IF(B28&lt;&gt;"",COUNTIF(CatInt!A:A,ModInCmp!B28),"")</f>
        <v/>
      </c>
      <c r="G28" t="str">
        <f ca="1">IF(F28&lt;&gt;"",MATCH(B28,CatInt!A:A,0),"")</f>
        <v/>
      </c>
      <c r="H28" t="str">
        <f ca="1">IF(B28&lt;&gt;"",COUNTIF(CatCoverage!A:A,ModInCmp!B28),"")</f>
        <v/>
      </c>
      <c r="I28" t="str">
        <f ca="1">IFERROR(MATCH(B28,CatCoverage!A:A,0),"")</f>
        <v/>
      </c>
    </row>
    <row r="29" spans="1:9" x14ac:dyDescent="0.2">
      <c r="A29" t="str">
        <f ca="1">IFERROR(A28+MATCH(CONCATENATE("*",CmpAcroSelected,"*"),OFFSET(CatModules!A$1,A28,0,100,1),0),"")</f>
        <v/>
      </c>
      <c r="B29" t="str">
        <f t="shared" ca="1" si="1"/>
        <v/>
      </c>
      <c r="C29" t="str">
        <f ca="1">IFERROR(VLOOKUP(B29,CatModules!B:C,2,FALSE),"")</f>
        <v/>
      </c>
      <c r="D29" t="str">
        <f t="shared" ca="1" si="2"/>
        <v/>
      </c>
      <c r="E29" t="str">
        <f t="shared" ca="1" si="0"/>
        <v/>
      </c>
      <c r="F29" t="str">
        <f ca="1">IF(B29&lt;&gt;"",COUNTIF(CatInt!A:A,ModInCmp!B29),"")</f>
        <v/>
      </c>
      <c r="G29" t="str">
        <f ca="1">IF(F29&lt;&gt;"",MATCH(B29,CatInt!A:A,0),"")</f>
        <v/>
      </c>
      <c r="H29" t="str">
        <f ca="1">IF(B29&lt;&gt;"",COUNTIF(CatCoverage!A:A,ModInCmp!B29),"")</f>
        <v/>
      </c>
      <c r="I29" t="str">
        <f ca="1">IFERROR(MATCH(B29,CatCoverage!A:A,0),"")</f>
        <v/>
      </c>
    </row>
    <row r="30" spans="1:9" x14ac:dyDescent="0.2">
      <c r="A30" t="str">
        <f ca="1">IFERROR(A29+MATCH(CONCATENATE("*",CmpAcroSelected,"*"),OFFSET(CatModules!A$1,A29,0,100,1),0),"")</f>
        <v/>
      </c>
      <c r="B30" t="str">
        <f t="shared" ca="1" si="1"/>
        <v/>
      </c>
      <c r="C30" t="str">
        <f ca="1">IFERROR(VLOOKUP(B30,CatModules!B:C,2,FALSE),"")</f>
        <v/>
      </c>
      <c r="D30" t="str">
        <f t="shared" ca="1" si="2"/>
        <v/>
      </c>
      <c r="E30" t="str">
        <f t="shared" ca="1" si="0"/>
        <v/>
      </c>
      <c r="F30" t="str">
        <f ca="1">IF(B30&lt;&gt;"",COUNTIF(CatInt!A:A,ModInCmp!B30),"")</f>
        <v/>
      </c>
      <c r="G30" t="str">
        <f ca="1">IF(F30&lt;&gt;"",MATCH(B30,CatInt!A:A,0),"")</f>
        <v/>
      </c>
      <c r="H30" t="str">
        <f ca="1">IF(B30&lt;&gt;"",COUNTIF(CatCoverage!A:A,ModInCmp!B30),"")</f>
        <v/>
      </c>
      <c r="I30" t="str">
        <f ca="1">IFERROR(MATCH(B30,CatCoverage!A:A,0),"")</f>
        <v/>
      </c>
    </row>
    <row r="31" spans="1:9" x14ac:dyDescent="0.2">
      <c r="A31" t="str">
        <f ca="1">IFERROR(A30+MATCH(CONCATENATE("*",CmpAcroSelected,"*"),OFFSET(CatModules!A$1,A30,0,100,1),0),"")</f>
        <v/>
      </c>
      <c r="B31" t="str">
        <f t="shared" ca="1" si="1"/>
        <v/>
      </c>
      <c r="C31" t="str">
        <f ca="1">IFERROR(VLOOKUP(B31,CatModules!B:C,2,FALSE),"")</f>
        <v/>
      </c>
      <c r="D31" t="str">
        <f t="shared" ca="1" si="2"/>
        <v/>
      </c>
      <c r="E31" t="str">
        <f t="shared" ca="1" si="0"/>
        <v/>
      </c>
      <c r="F31" t="str">
        <f ca="1">IF(B31&lt;&gt;"",COUNTIF(CatInt!A:A,ModInCmp!B31),"")</f>
        <v/>
      </c>
      <c r="G31" t="str">
        <f ca="1">IF(F31&lt;&gt;"",MATCH(B31,CatInt!A:A,0),"")</f>
        <v/>
      </c>
      <c r="H31" t="str">
        <f ca="1">IF(B31&lt;&gt;"",COUNTIF(CatCoverage!A:A,ModInCmp!B31),"")</f>
        <v/>
      </c>
      <c r="I31" t="str">
        <f ca="1">IFERROR(MATCH(B31,CatCoverage!A:A,0),"")</f>
        <v/>
      </c>
    </row>
    <row r="32" spans="1:9" x14ac:dyDescent="0.2">
      <c r="A32" t="str">
        <f ca="1">IFERROR(A31+MATCH(CONCATENATE("*",CmpAcroSelected,"*"),OFFSET(CatModules!A$1,A31,0,100,1),0),"")</f>
        <v/>
      </c>
      <c r="B32" t="str">
        <f t="shared" ca="1" si="1"/>
        <v/>
      </c>
      <c r="C32" t="str">
        <f ca="1">IFERROR(VLOOKUP(B32,CatModules!B:C,2,FALSE),"")</f>
        <v/>
      </c>
      <c r="D32" t="str">
        <f t="shared" ca="1" si="2"/>
        <v/>
      </c>
      <c r="E32" t="str">
        <f t="shared" ca="1" si="0"/>
        <v/>
      </c>
      <c r="F32" t="str">
        <f ca="1">IF(B32&lt;&gt;"",COUNTIF(CatInt!A:A,ModInCmp!B32),"")</f>
        <v/>
      </c>
      <c r="G32" t="str">
        <f ca="1">IF(F32&lt;&gt;"",MATCH(B32,CatInt!A:A,0),"")</f>
        <v/>
      </c>
      <c r="H32" t="str">
        <f ca="1">IF(B32&lt;&gt;"",COUNTIF(CatCoverage!A:A,ModInCmp!B32),"")</f>
        <v/>
      </c>
      <c r="I32" t="str">
        <f ca="1">IFERROR(MATCH(B32,CatCoverage!A:A,0),"")</f>
        <v/>
      </c>
    </row>
    <row r="33" spans="1:9" x14ac:dyDescent="0.2">
      <c r="A33" t="str">
        <f ca="1">IFERROR(A32+MATCH(CONCATENATE("*",CmpAcroSelected,"*"),OFFSET(CatModules!A$1,A32,0,100,1),0),"")</f>
        <v/>
      </c>
      <c r="B33" t="str">
        <f t="shared" ca="1" si="1"/>
        <v/>
      </c>
      <c r="C33" t="str">
        <f ca="1">IFERROR(VLOOKUP(B33,CatModules!B:C,2,FALSE),"")</f>
        <v/>
      </c>
      <c r="D33" t="str">
        <f t="shared" ca="1" si="2"/>
        <v/>
      </c>
      <c r="E33" t="str">
        <f t="shared" ca="1" si="0"/>
        <v/>
      </c>
      <c r="F33" t="str">
        <f ca="1">IF(B33&lt;&gt;"",COUNTIF(CatInt!A:A,ModInCmp!B33),"")</f>
        <v/>
      </c>
      <c r="G33" t="str">
        <f ca="1">IF(F33&lt;&gt;"",MATCH(B33,CatInt!A:A,0),"")</f>
        <v/>
      </c>
      <c r="H33" t="str">
        <f ca="1">IF(B33&lt;&gt;"",COUNTIF(CatCoverage!A:A,ModInCmp!B33),"")</f>
        <v/>
      </c>
      <c r="I33" t="str">
        <f ca="1">IFERROR(MATCH(B33,CatCoverage!A:A,0),"")</f>
        <v/>
      </c>
    </row>
    <row r="34" spans="1:9" x14ac:dyDescent="0.2">
      <c r="A34" t="str">
        <f ca="1">IFERROR(A33+MATCH(CONCATENATE("*",CmpAcroSelected,"*"),OFFSET(CatModules!A$1,A33,0,100,1),0),"")</f>
        <v/>
      </c>
      <c r="B34" t="str">
        <f t="shared" ca="1" si="1"/>
        <v/>
      </c>
      <c r="C34" t="str">
        <f ca="1">IFERROR(VLOOKUP(B34,CatModules!B:C,2,FALSE),"")</f>
        <v/>
      </c>
      <c r="D34" t="str">
        <f t="shared" ca="1" si="2"/>
        <v/>
      </c>
      <c r="E34" t="str">
        <f t="shared" ca="1" si="0"/>
        <v/>
      </c>
      <c r="F34" t="str">
        <f ca="1">IF(B34&lt;&gt;"",COUNTIF(CatInt!A:A,ModInCmp!B34),"")</f>
        <v/>
      </c>
      <c r="G34" t="str">
        <f ca="1">IF(F34&lt;&gt;"",MATCH(B34,CatInt!A:A,0),"")</f>
        <v/>
      </c>
      <c r="H34" t="str">
        <f ca="1">IF(B34&lt;&gt;"",COUNTIF(CatCoverage!A:A,ModInCmp!B34),"")</f>
        <v/>
      </c>
      <c r="I34" t="str">
        <f ca="1">IFERROR(MATCH(B34,CatCoverage!A:A,0),"")</f>
        <v/>
      </c>
    </row>
    <row r="35" spans="1:9" x14ac:dyDescent="0.2">
      <c r="A35" t="str">
        <f ca="1">IFERROR(A34+MATCH(CONCATENATE("*",CmpAcroSelected,"*"),OFFSET(CatModules!A$1,A34,0,100,1),0),"")</f>
        <v/>
      </c>
      <c r="B35" t="str">
        <f t="shared" ca="1" si="1"/>
        <v/>
      </c>
      <c r="C35" t="str">
        <f ca="1">IFERROR(VLOOKUP(B35,CatModules!B:C,2,FALSE),"")</f>
        <v/>
      </c>
      <c r="D35" t="str">
        <f t="shared" ca="1" si="2"/>
        <v/>
      </c>
      <c r="E35" t="str">
        <f t="shared" ca="1" si="0"/>
        <v/>
      </c>
      <c r="F35" t="str">
        <f ca="1">IF(B35&lt;&gt;"",COUNTIF(CatInt!A:A,ModInCmp!B35),"")</f>
        <v/>
      </c>
      <c r="G35" t="str">
        <f ca="1">IF(F35&lt;&gt;"",MATCH(B35,CatInt!A:A,0),"")</f>
        <v/>
      </c>
      <c r="H35" t="str">
        <f ca="1">IF(B35&lt;&gt;"",COUNTIF(CatCoverage!A:A,ModInCmp!B35),"")</f>
        <v/>
      </c>
      <c r="I35" t="str">
        <f ca="1">IFERROR(MATCH(B35,CatCoverage!A:A,0),"")</f>
        <v/>
      </c>
    </row>
    <row r="36" spans="1:9" x14ac:dyDescent="0.2">
      <c r="A36" t="str">
        <f ca="1">IFERROR(A35+MATCH(CONCATENATE("*",CmpAcroSelected,"*"),OFFSET(CatModules!A$1,A35,0,100,1),0),"")</f>
        <v/>
      </c>
      <c r="B36" t="str">
        <f t="shared" ca="1" si="1"/>
        <v/>
      </c>
      <c r="C36" t="str">
        <f ca="1">IFERROR(VLOOKUP(B36,CatModules!B:C,2,FALSE),"")</f>
        <v/>
      </c>
      <c r="D36" t="str">
        <f t="shared" ca="1" si="2"/>
        <v/>
      </c>
      <c r="E36" t="str">
        <f t="shared" ca="1" si="0"/>
        <v/>
      </c>
      <c r="F36" t="str">
        <f ca="1">IF(B36&lt;&gt;"",COUNTIF(CatInt!A:A,ModInCmp!B36),"")</f>
        <v/>
      </c>
      <c r="G36" t="str">
        <f ca="1">IF(F36&lt;&gt;"",MATCH(B36,CatInt!A:A,0),"")</f>
        <v/>
      </c>
      <c r="H36" t="str">
        <f ca="1">IF(B36&lt;&gt;"",COUNTIF(CatCoverage!A:A,ModInCmp!B36),"")</f>
        <v/>
      </c>
      <c r="I36" t="str">
        <f ca="1">IFERROR(MATCH(B36,CatCoverage!A:A,0),"")</f>
        <v/>
      </c>
    </row>
    <row r="37" spans="1:9" x14ac:dyDescent="0.2">
      <c r="A37" t="str">
        <f ca="1">IFERROR(A36+MATCH(CONCATENATE("*",CmpAcroSelected,"*"),OFFSET(CatModules!A$1,A36,0,100,1),0),"")</f>
        <v/>
      </c>
      <c r="B37" t="str">
        <f t="shared" ca="1" si="1"/>
        <v/>
      </c>
      <c r="C37" t="str">
        <f ca="1">IFERROR(VLOOKUP(B37,CatModules!B:C,2,FALSE),"")</f>
        <v/>
      </c>
      <c r="D37" t="str">
        <f t="shared" ca="1" si="2"/>
        <v/>
      </c>
      <c r="E37" t="str">
        <f t="shared" ca="1" si="0"/>
        <v/>
      </c>
      <c r="F37" t="str">
        <f ca="1">IF(B37&lt;&gt;"",COUNTIF(CatInt!A:A,ModInCmp!B37),"")</f>
        <v/>
      </c>
      <c r="G37" t="str">
        <f ca="1">IF(F37&lt;&gt;"",MATCH(B37,CatInt!A:A,0),"")</f>
        <v/>
      </c>
      <c r="H37" t="str">
        <f ca="1">IF(B37&lt;&gt;"",COUNTIF(CatCoverage!A:A,ModInCmp!B37),"")</f>
        <v/>
      </c>
      <c r="I37" t="str">
        <f ca="1">IFERROR(MATCH(B37,CatCoverage!A:A,0),"")</f>
        <v/>
      </c>
    </row>
    <row r="38" spans="1:9" x14ac:dyDescent="0.2">
      <c r="A38" t="str">
        <f ca="1">IFERROR(A37+MATCH(CONCATENATE("*",CmpAcroSelected,"*"),OFFSET(CatModules!A$1,A37,0,100,1),0),"")</f>
        <v/>
      </c>
      <c r="B38" t="str">
        <f t="shared" ca="1" si="1"/>
        <v/>
      </c>
      <c r="C38" t="str">
        <f ca="1">IFERROR(VLOOKUP(B38,CatModules!B:C,2,FALSE),"")</f>
        <v/>
      </c>
      <c r="D38" t="str">
        <f t="shared" ca="1" si="2"/>
        <v/>
      </c>
      <c r="E38" t="str">
        <f t="shared" ca="1" si="0"/>
        <v/>
      </c>
      <c r="F38" t="str">
        <f ca="1">IF(B38&lt;&gt;"",COUNTIF(CatInt!A:A,ModInCmp!B38),"")</f>
        <v/>
      </c>
      <c r="G38" t="str">
        <f ca="1">IF(F38&lt;&gt;"",MATCH(B38,CatInt!A:A,0),"")</f>
        <v/>
      </c>
      <c r="H38" t="str">
        <f ca="1">IF(B38&lt;&gt;"",COUNTIF(CatCoverage!A:A,ModInCmp!B38),"")</f>
        <v/>
      </c>
      <c r="I38" t="str">
        <f ca="1">IFERROR(MATCH(B38,CatCoverage!A:A,0),"")</f>
        <v/>
      </c>
    </row>
    <row r="39" spans="1:9" x14ac:dyDescent="0.2">
      <c r="A39" t="str">
        <f ca="1">IFERROR(A38+MATCH(CONCATENATE("*",CmpAcroSelected,"*"),OFFSET(CatModules!A$1,A38,0,100,1),0),"")</f>
        <v/>
      </c>
      <c r="B39" t="str">
        <f t="shared" ca="1" si="1"/>
        <v/>
      </c>
      <c r="C39" t="str">
        <f ca="1">IFERROR(VLOOKUP(B39,CatModules!B:C,2,FALSE),"")</f>
        <v/>
      </c>
      <c r="D39" t="str">
        <f t="shared" ca="1" si="2"/>
        <v/>
      </c>
      <c r="E39" t="str">
        <f t="shared" ca="1" si="0"/>
        <v/>
      </c>
      <c r="F39" t="str">
        <f ca="1">IF(B39&lt;&gt;"",COUNTIF(CatInt!A:A,ModInCmp!B39),"")</f>
        <v/>
      </c>
      <c r="G39" t="str">
        <f ca="1">IF(F39&lt;&gt;"",MATCH(B39,CatInt!A:A,0),"")</f>
        <v/>
      </c>
      <c r="H39" t="str">
        <f ca="1">IF(B39&lt;&gt;"",COUNTIF(CatCoverage!A:A,ModInCmp!B39),"")</f>
        <v/>
      </c>
      <c r="I39" t="str">
        <f ca="1">IFERROR(MATCH(B39,CatCoverage!A:A,0),"")</f>
        <v/>
      </c>
    </row>
    <row r="40" spans="1:9" x14ac:dyDescent="0.2">
      <c r="A40" t="str">
        <f ca="1">IFERROR(A39+MATCH(CONCATENATE("*",CmpAcroSelected,"*"),OFFSET(CatModules!A$1,A39,0,100,1),0),"")</f>
        <v/>
      </c>
      <c r="B40" t="str">
        <f t="shared" ca="1" si="1"/>
        <v/>
      </c>
      <c r="C40" t="str">
        <f ca="1">IFERROR(VLOOKUP(B40,CatModules!B:C,2,FALSE),"")</f>
        <v/>
      </c>
      <c r="D40" t="str">
        <f t="shared" ca="1" si="2"/>
        <v/>
      </c>
      <c r="E40" t="str">
        <f t="shared" ca="1" si="0"/>
        <v/>
      </c>
      <c r="F40" t="str">
        <f ca="1">IF(B40&lt;&gt;"",COUNTIF(CatInt!A:A,ModInCmp!B40),"")</f>
        <v/>
      </c>
      <c r="G40" t="str">
        <f ca="1">IF(F40&lt;&gt;"",MATCH(B40,CatInt!A:A,0),"")</f>
        <v/>
      </c>
      <c r="H40" t="str">
        <f ca="1">IF(B40&lt;&gt;"",COUNTIF(CatCoverage!A:A,ModInCmp!B40),"")</f>
        <v/>
      </c>
      <c r="I40" t="str">
        <f ca="1">IFERROR(MATCH(B40,CatCoverage!A:A,0),"")</f>
        <v/>
      </c>
    </row>
    <row r="41" spans="1:9" x14ac:dyDescent="0.2">
      <c r="A41" t="str">
        <f ca="1">IFERROR(A40+MATCH(CONCATENATE("*",CmpAcroSelected,"*"),OFFSET(CatModules!A$1,A40,0,100,1),0),"")</f>
        <v/>
      </c>
      <c r="B41" t="str">
        <f t="shared" ca="1" si="1"/>
        <v/>
      </c>
      <c r="C41" t="str">
        <f ca="1">IFERROR(VLOOKUP(B41,CatModules!B:C,2,FALSE),"")</f>
        <v/>
      </c>
      <c r="D41" t="str">
        <f t="shared" ca="1" si="2"/>
        <v/>
      </c>
      <c r="E41" t="str">
        <f t="shared" ca="1" si="0"/>
        <v/>
      </c>
      <c r="F41" t="str">
        <f ca="1">IF(B41&lt;&gt;"",COUNTIF(CatInt!A:A,ModInCmp!B41),"")</f>
        <v/>
      </c>
      <c r="G41" t="str">
        <f ca="1">IF(F41&lt;&gt;"",MATCH(B41,CatInt!A:A,0),"")</f>
        <v/>
      </c>
      <c r="H41" t="str">
        <f ca="1">IF(B41&lt;&gt;"",COUNTIF(CatCoverage!A:A,ModInCmp!B41),"")</f>
        <v/>
      </c>
      <c r="I41" t="str">
        <f ca="1">IFERROR(MATCH(B41,CatCoverage!A:A,0),"")</f>
        <v/>
      </c>
    </row>
    <row r="42" spans="1:9" x14ac:dyDescent="0.2">
      <c r="A42" t="str">
        <f ca="1">IFERROR(A41+MATCH(CONCATENATE("*",CmpAcroSelected,"*"),OFFSET(CatModules!A$1,A41,0,100,1),0),"")</f>
        <v/>
      </c>
      <c r="B42" t="str">
        <f t="shared" ca="1" si="1"/>
        <v/>
      </c>
      <c r="C42" t="str">
        <f ca="1">IFERROR(VLOOKUP(B42,CatModules!B:C,2,FALSE),"")</f>
        <v/>
      </c>
      <c r="D42" t="str">
        <f t="shared" ca="1" si="2"/>
        <v/>
      </c>
      <c r="E42" t="str">
        <f t="shared" ca="1" si="0"/>
        <v/>
      </c>
      <c r="F42" t="str">
        <f ca="1">IF(B42&lt;&gt;"",COUNTIF(CatInt!A:A,ModInCmp!B42),"")</f>
        <v/>
      </c>
      <c r="G42" t="str">
        <f ca="1">IF(F42&lt;&gt;"",MATCH(B42,CatInt!A:A,0),"")</f>
        <v/>
      </c>
      <c r="H42" t="str">
        <f ca="1">IF(B42&lt;&gt;"",COUNTIF(CatCoverage!A:A,ModInCmp!B42),"")</f>
        <v/>
      </c>
      <c r="I42" t="str">
        <f ca="1">IFERROR(MATCH(B42,CatCoverage!A:A,0),"")</f>
        <v/>
      </c>
    </row>
    <row r="43" spans="1:9" x14ac:dyDescent="0.2">
      <c r="A43" t="str">
        <f ca="1">IFERROR(A42+MATCH(CONCATENATE("*",CmpAcroSelected,"*"),OFFSET(CatModules!A$1,A42,0,100,1),0),"")</f>
        <v/>
      </c>
      <c r="B43" t="str">
        <f t="shared" ca="1" si="1"/>
        <v/>
      </c>
      <c r="C43" t="str">
        <f ca="1">IFERROR(VLOOKUP(B43,CatModules!B:C,2,FALSE),"")</f>
        <v/>
      </c>
      <c r="D43" t="str">
        <f t="shared" ca="1" si="2"/>
        <v/>
      </c>
      <c r="E43" t="str">
        <f t="shared" ca="1" si="0"/>
        <v/>
      </c>
      <c r="F43" t="str">
        <f ca="1">IF(B43&lt;&gt;"",COUNTIF(CatInt!A:A,ModInCmp!B43),"")</f>
        <v/>
      </c>
      <c r="G43" t="str">
        <f ca="1">IF(F43&lt;&gt;"",MATCH(B43,CatInt!A:A,0),"")</f>
        <v/>
      </c>
      <c r="H43" t="str">
        <f ca="1">IF(B43&lt;&gt;"",COUNTIF(CatCoverage!A:A,ModInCmp!B43),"")</f>
        <v/>
      </c>
      <c r="I43" t="str">
        <f ca="1">IFERROR(MATCH(B43,CatCoverage!A:A,0),"")</f>
        <v/>
      </c>
    </row>
    <row r="44" spans="1:9" x14ac:dyDescent="0.2">
      <c r="A44" t="str">
        <f ca="1">IFERROR(A43+MATCH(CONCATENATE("*",CmpAcroSelected,"*"),OFFSET(CatModules!A$1,A43,0,100,1),0),"")</f>
        <v/>
      </c>
      <c r="B44" t="str">
        <f t="shared" ca="1" si="1"/>
        <v/>
      </c>
      <c r="C44" t="str">
        <f ca="1">IFERROR(VLOOKUP(B44,CatModules!B:C,2,FALSE),"")</f>
        <v/>
      </c>
      <c r="D44" t="str">
        <f t="shared" ca="1" si="2"/>
        <v/>
      </c>
      <c r="E44" t="str">
        <f t="shared" ca="1" si="0"/>
        <v/>
      </c>
      <c r="F44" t="str">
        <f ca="1">IF(B44&lt;&gt;"",COUNTIF(CatInt!A:A,ModInCmp!B44),"")</f>
        <v/>
      </c>
      <c r="G44" t="str">
        <f ca="1">IF(F44&lt;&gt;"",MATCH(B44,CatInt!A:A,0),"")</f>
        <v/>
      </c>
      <c r="H44" t="str">
        <f ca="1">IF(B44&lt;&gt;"",COUNTIF(CatCoverage!A:A,ModInCmp!B44),"")</f>
        <v/>
      </c>
      <c r="I44" t="str">
        <f ca="1">IFERROR(MATCH(B44,CatCoverage!A:A,0),"")</f>
        <v/>
      </c>
    </row>
    <row r="45" spans="1:9" x14ac:dyDescent="0.2">
      <c r="A45" t="str">
        <f ca="1">IFERROR(A44+MATCH(CONCATENATE("*",CmpAcroSelected,"*"),OFFSET(CatModules!A$1,A44,0,100,1),0),"")</f>
        <v/>
      </c>
      <c r="B45" t="str">
        <f t="shared" ca="1" si="1"/>
        <v/>
      </c>
      <c r="C45" t="str">
        <f ca="1">IFERROR(VLOOKUP(B45,CatModules!B:C,2,FALSE),"")</f>
        <v/>
      </c>
      <c r="D45" t="str">
        <f t="shared" ca="1" si="2"/>
        <v/>
      </c>
      <c r="E45" t="str">
        <f t="shared" ca="1" si="0"/>
        <v/>
      </c>
      <c r="F45" t="str">
        <f ca="1">IF(B45&lt;&gt;"",COUNTIF(CatInt!A:A,ModInCmp!B45),"")</f>
        <v/>
      </c>
      <c r="G45" t="str">
        <f ca="1">IF(F45&lt;&gt;"",MATCH(B45,CatInt!A:A,0),"")</f>
        <v/>
      </c>
      <c r="H45" t="str">
        <f ca="1">IF(B45&lt;&gt;"",COUNTIF(CatCoverage!A:A,ModInCmp!B45),"")</f>
        <v/>
      </c>
      <c r="I45" t="str">
        <f ca="1">IFERROR(MATCH(B45,CatCoverage!A:A,0),"")</f>
        <v/>
      </c>
    </row>
    <row r="46" spans="1:9" x14ac:dyDescent="0.2">
      <c r="A46" t="str">
        <f ca="1">IFERROR(A45+MATCH(CONCATENATE("*",CmpAcroSelected,"*"),OFFSET(CatModules!A$1,A45,0,100,1),0),"")</f>
        <v/>
      </c>
      <c r="B46" t="str">
        <f t="shared" ca="1" si="1"/>
        <v/>
      </c>
      <c r="C46" t="str">
        <f ca="1">IFERROR(VLOOKUP(B46,CatModules!B:C,2,FALSE),"")</f>
        <v/>
      </c>
      <c r="D46" t="str">
        <f t="shared" ca="1" si="2"/>
        <v/>
      </c>
      <c r="E46" t="str">
        <f t="shared" ca="1" si="0"/>
        <v/>
      </c>
      <c r="F46" t="str">
        <f ca="1">IF(B46&lt;&gt;"",COUNTIF(CatInt!A:A,ModInCmp!B46),"")</f>
        <v/>
      </c>
      <c r="G46" t="str">
        <f ca="1">IF(F46&lt;&gt;"",MATCH(B46,CatInt!A:A,0),"")</f>
        <v/>
      </c>
      <c r="H46" t="str">
        <f ca="1">IF(B46&lt;&gt;"",COUNTIF(CatCoverage!A:A,ModInCmp!B46),"")</f>
        <v/>
      </c>
      <c r="I46" t="str">
        <f ca="1">IFERROR(MATCH(B46,CatCoverage!A:A,0),"")</f>
        <v/>
      </c>
    </row>
    <row r="47" spans="1:9" x14ac:dyDescent="0.2">
      <c r="A47" t="str">
        <f ca="1">IFERROR(A46+MATCH(CONCATENATE("*",CmpAcroSelected,"*"),OFFSET(CatModules!A$1,A46,0,100,1),0),"")</f>
        <v/>
      </c>
      <c r="B47" t="str">
        <f t="shared" ca="1" si="1"/>
        <v/>
      </c>
      <c r="C47" t="str">
        <f ca="1">IFERROR(VLOOKUP(B47,CatModules!B:C,2,FALSE),"")</f>
        <v/>
      </c>
      <c r="D47" t="str">
        <f t="shared" ca="1" si="2"/>
        <v/>
      </c>
      <c r="E47" t="str">
        <f t="shared" ca="1" si="0"/>
        <v/>
      </c>
      <c r="F47" t="str">
        <f ca="1">IF(B47&lt;&gt;"",COUNTIF(CatInt!A:A,ModInCmp!B47),"")</f>
        <v/>
      </c>
      <c r="G47" t="str">
        <f ca="1">IF(F47&lt;&gt;"",MATCH(B47,CatInt!A:A,0),"")</f>
        <v/>
      </c>
      <c r="H47" t="str">
        <f ca="1">IF(B47&lt;&gt;"",COUNTIF(CatCoverage!A:A,ModInCmp!B47),"")</f>
        <v/>
      </c>
      <c r="I47" t="str">
        <f ca="1">IFERROR(MATCH(B47,CatCoverage!A:A,0),"")</f>
        <v/>
      </c>
    </row>
    <row r="48" spans="1:9" x14ac:dyDescent="0.2">
      <c r="A48" t="str">
        <f ca="1">IFERROR(A47+MATCH(CONCATENATE("*",CmpAcroSelected,"*"),OFFSET(CatModules!A$1,A47,0,100,1),0),"")</f>
        <v/>
      </c>
      <c r="B48" t="str">
        <f t="shared" ca="1" si="1"/>
        <v/>
      </c>
      <c r="C48" t="str">
        <f ca="1">IFERROR(VLOOKUP(B48,CatModules!B:C,2,FALSE),"")</f>
        <v/>
      </c>
      <c r="D48" t="str">
        <f t="shared" ca="1" si="2"/>
        <v/>
      </c>
      <c r="E48" t="str">
        <f t="shared" ca="1" si="0"/>
        <v/>
      </c>
      <c r="F48" t="str">
        <f ca="1">IF(B48&lt;&gt;"",COUNTIF(CatInt!A:A,ModInCmp!B48),"")</f>
        <v/>
      </c>
      <c r="G48" t="str">
        <f ca="1">IF(F48&lt;&gt;"",MATCH(B48,CatInt!A:A,0),"")</f>
        <v/>
      </c>
      <c r="H48" t="str">
        <f ca="1">IF(B48&lt;&gt;"",COUNTIF(CatCoverage!A:A,ModInCmp!B48),"")</f>
        <v/>
      </c>
      <c r="I48" t="str">
        <f ca="1">IFERROR(MATCH(B48,CatCoverage!A:A,0),"")</f>
        <v/>
      </c>
    </row>
    <row r="49" spans="1:9" x14ac:dyDescent="0.2">
      <c r="A49" t="str">
        <f ca="1">IFERROR(A48+MATCH(CONCATENATE("*",CmpAcroSelected,"*"),OFFSET(CatModules!A$1,A48,0,100,1),0),"")</f>
        <v/>
      </c>
      <c r="B49" t="str">
        <f t="shared" ca="1" si="1"/>
        <v/>
      </c>
      <c r="C49" t="str">
        <f ca="1">IFERROR(VLOOKUP(B49,CatModules!B:C,2,FALSE),"")</f>
        <v/>
      </c>
      <c r="D49" t="str">
        <f t="shared" ca="1" si="2"/>
        <v/>
      </c>
      <c r="E49" t="str">
        <f t="shared" ca="1" si="0"/>
        <v/>
      </c>
      <c r="F49" t="str">
        <f ca="1">IF(B49&lt;&gt;"",COUNTIF(CatInt!A:A,ModInCmp!B49),"")</f>
        <v/>
      </c>
      <c r="G49" t="str">
        <f ca="1">IF(F49&lt;&gt;"",MATCH(B49,CatInt!A:A,0),"")</f>
        <v/>
      </c>
      <c r="H49" t="str">
        <f ca="1">IF(B49&lt;&gt;"",COUNTIF(CatCoverage!A:A,ModInCmp!B49),"")</f>
        <v/>
      </c>
      <c r="I49" t="str">
        <f ca="1">IFERROR(MATCH(B49,CatCoverage!A:A,0),"")</f>
        <v/>
      </c>
    </row>
    <row r="50" spans="1:9" x14ac:dyDescent="0.2">
      <c r="A50" t="str">
        <f ca="1">IFERROR(A49+MATCH(CONCATENATE("*",CmpAcroSelected,"*"),OFFSET(CatModules!A$1,A49,0,100,1),0),"")</f>
        <v/>
      </c>
      <c r="B50" t="str">
        <f t="shared" ca="1" si="1"/>
        <v/>
      </c>
      <c r="C50" t="str">
        <f ca="1">IFERROR(VLOOKUP(B50,CatModules!B:C,2,FALSE),"")</f>
        <v/>
      </c>
      <c r="D50" t="str">
        <f t="shared" ca="1" si="2"/>
        <v/>
      </c>
      <c r="E50" t="str">
        <f t="shared" ca="1" si="0"/>
        <v/>
      </c>
      <c r="F50" t="str">
        <f ca="1">IF(B50&lt;&gt;"",COUNTIF(CatInt!A:A,ModInCmp!B50),"")</f>
        <v/>
      </c>
      <c r="G50" t="str">
        <f ca="1">IF(F50&lt;&gt;"",MATCH(B50,CatInt!A:A,0),"")</f>
        <v/>
      </c>
      <c r="H50" t="str">
        <f ca="1">IF(B50&lt;&gt;"",COUNTIF(CatCoverage!A:A,ModInCmp!B50),"")</f>
        <v/>
      </c>
      <c r="I50" t="str">
        <f ca="1">IFERROR(MATCH(B50,CatCoverage!A:A,0),"")</f>
        <v/>
      </c>
    </row>
    <row r="51" spans="1:9" x14ac:dyDescent="0.2">
      <c r="D51" t="str">
        <f>IF(F51&lt;&gt;"",F50+D50,"")</f>
        <v/>
      </c>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zoomScale="75" zoomScaleNormal="75" zoomScalePageLayoutView="75" workbookViewId="0">
      <selection activeCell="A2" sqref="A2:A26"/>
    </sheetView>
  </sheetViews>
  <sheetFormatPr defaultColWidth="8.85546875" defaultRowHeight="12.75" x14ac:dyDescent="0.2"/>
  <cols>
    <col min="1" max="1" width="16" bestFit="1" customWidth="1"/>
    <col min="2" max="2" width="10.42578125" bestFit="1" customWidth="1"/>
    <col min="3" max="3" width="111" customWidth="1"/>
  </cols>
  <sheetData>
    <row r="1" spans="1:3" x14ac:dyDescent="0.2">
      <c r="A1" t="s">
        <v>2283</v>
      </c>
      <c r="B1" t="s">
        <v>2284</v>
      </c>
      <c r="C1" t="s">
        <v>2285</v>
      </c>
    </row>
    <row r="2" spans="1:3" x14ac:dyDescent="0.2">
      <c r="A2">
        <f ca="1">MATCH(CONCATENATE("*",CmpAcroSelected,"*"),CatImpact!A2:A107,0)+1</f>
        <v>2</v>
      </c>
      <c r="B2">
        <f ca="1">IFERROR(INDIRECT(ADDRESS(A2,2,1,1,"CatImpact")),"")</f>
        <v>5</v>
      </c>
      <c r="C2" t="str">
        <f ca="1">IFERROR(VLOOKUP(B2,CatImpact!B:C,2,FALSE),"")</f>
        <v>HIV I-1: Percentage of young people aged 15–24 who are living with HIV</v>
      </c>
    </row>
    <row r="3" spans="1:3" x14ac:dyDescent="0.2">
      <c r="A3">
        <f ca="1">IFERROR(A2+MATCH(CONCATENATE("*",CmpAcroSelected,"*"),OFFSET(CatImpact!A$1,A2,0,100,1),0),"")</f>
        <v>3</v>
      </c>
      <c r="B3">
        <f ca="1">IFERROR(INDIRECT(ADDRESS(A3,2,1,1,"CatImpact")),"")</f>
        <v>10</v>
      </c>
      <c r="C3" t="str">
        <f ca="1">IFERROR(VLOOKUP(B3,CatImpact!B:C,2,FALSE),"")</f>
        <v>HIV I-2: HIV incidence among 15-49 age group</v>
      </c>
    </row>
    <row r="4" spans="1:3" x14ac:dyDescent="0.2">
      <c r="A4">
        <f ca="1">IFERROR(A3+MATCH(CONCATENATE("*",CmpAcroSelected,"*"),OFFSET(CatImpact!A$1,A3,0,100,1),0),"")</f>
        <v>4</v>
      </c>
      <c r="B4">
        <f t="shared" ref="B4:B50" ca="1" si="0">IFERROR(INDIRECT(ADDRESS(A4,2,1,1,"CatImpact")),"")</f>
        <v>15</v>
      </c>
      <c r="C4" t="str">
        <f ca="1">IFERROR(VLOOKUP(B4,CatImpact!B:C,2,FALSE),"")</f>
        <v>HIV I-3a: Percentage of antenatal care attendees who were positive for syphilis</v>
      </c>
    </row>
    <row r="5" spans="1:3" x14ac:dyDescent="0.2">
      <c r="A5">
        <f ca="1">IFERROR(A4+MATCH(CONCATENATE("*",CmpAcroSelected,"*"),OFFSET(CatImpact!A$1,A4,0,100,1),0),"")</f>
        <v>5</v>
      </c>
      <c r="B5">
        <f t="shared" ca="1" si="0"/>
        <v>20</v>
      </c>
      <c r="C5" t="str">
        <f ca="1">IFERROR(VLOOKUP(B5,CatImpact!B:C,2,FALSE),"")</f>
        <v>HIV I-3b: Percentage of men who have sex with men with active syphilis</v>
      </c>
    </row>
    <row r="6" spans="1:3" x14ac:dyDescent="0.2">
      <c r="A6">
        <f ca="1">IFERROR(A5+MATCH(CONCATENATE("*",CmpAcroSelected,"*"),OFFSET(CatImpact!A$1,A5,0,100,1),0),"")</f>
        <v>6</v>
      </c>
      <c r="B6">
        <f t="shared" ca="1" si="0"/>
        <v>25</v>
      </c>
      <c r="C6" t="str">
        <f ca="1">IFERROR(VLOOKUP(B6,CatImpact!B:C,2,FALSE),"")</f>
        <v>HIV I-3c: Percentage of sex workers with active syphilis</v>
      </c>
    </row>
    <row r="7" spans="1:3" x14ac:dyDescent="0.2">
      <c r="A7">
        <f ca="1">IFERROR(A6+MATCH(CONCATENATE("*",CmpAcroSelected,"*"),OFFSET(CatImpact!A$1,A6,0,100,1),0),"")</f>
        <v>7</v>
      </c>
      <c r="B7">
        <f t="shared" ca="1" si="0"/>
        <v>30</v>
      </c>
      <c r="C7" t="str">
        <f ca="1">IFERROR(VLOOKUP(B7,CatImpact!B:C,2,FALSE),"")</f>
        <v>HIV I-4: AIDS related mortality per 100,000 population</v>
      </c>
    </row>
    <row r="8" spans="1:3" x14ac:dyDescent="0.2">
      <c r="A8">
        <f ca="1">IFERROR(A7+MATCH(CONCATENATE("*",CmpAcroSelected,"*"),OFFSET(CatImpact!A$1,A7,0,100,1),0),"")</f>
        <v>8</v>
      </c>
      <c r="B8">
        <f t="shared" ca="1" si="0"/>
        <v>35</v>
      </c>
      <c r="C8" t="str">
        <f ca="1">IFERROR(VLOOKUP(B8,CatImpact!B:C,2,FALSE),"")</f>
        <v>HIV I-5: New HIV infections among children</v>
      </c>
    </row>
    <row r="9" spans="1:3" x14ac:dyDescent="0.2">
      <c r="A9">
        <f ca="1">IFERROR(A8+MATCH(CONCATENATE("*",CmpAcroSelected,"*"),OFFSET(CatImpact!A$1,A8,0,100,1),0),"")</f>
        <v>9</v>
      </c>
      <c r="B9">
        <f t="shared" ca="1" si="0"/>
        <v>40</v>
      </c>
      <c r="C9" t="str">
        <f ca="1">IFERROR(VLOOKUP(B9,CatImpact!B:C,2,FALSE),"")</f>
        <v>HIV I-6: Estimated percentage of child HIV infections from HIV-positive women delivering in the past 12 months</v>
      </c>
    </row>
    <row r="10" spans="1:3" x14ac:dyDescent="0.2">
      <c r="A10">
        <f ca="1">IFERROR(A9+MATCH(CONCATENATE("*",CmpAcroSelected,"*"),OFFSET(CatImpact!A$1,A9,0,100,1),0),"")</f>
        <v>10</v>
      </c>
      <c r="B10">
        <f t="shared" ca="1" si="0"/>
        <v>45</v>
      </c>
      <c r="C10" t="str">
        <f ca="1">IFERROR(VLOOKUP(B10,CatImpact!B:C,2,FALSE),"")</f>
        <v>HIV I-7: Modelled lives saved based on latest epidemiological data</v>
      </c>
    </row>
    <row r="11" spans="1:3" x14ac:dyDescent="0.2">
      <c r="A11">
        <f ca="1">IFERROR(A10+MATCH(CONCATENATE("*",CmpAcroSelected,"*"),OFFSET(CatImpact!A$1,A10,0,100,1),0),"")</f>
        <v>11</v>
      </c>
      <c r="B11">
        <f t="shared" ca="1" si="0"/>
        <v>50</v>
      </c>
      <c r="C11" t="str">
        <f ca="1">IFERROR(VLOOKUP(B11,CatImpact!B:C,2,FALSE),"")</f>
        <v>HIV I-8: Modelled infections averted based on latest epidemiological data</v>
      </c>
    </row>
    <row r="12" spans="1:3" x14ac:dyDescent="0.2">
      <c r="A12">
        <f ca="1">IFERROR(A11+MATCH(CONCATENATE("*",CmpAcroSelected,"*"),OFFSET(CatImpact!A$1,A11,0,100,1),0),"")</f>
        <v>12</v>
      </c>
      <c r="B12">
        <f t="shared" ca="1" si="0"/>
        <v>55</v>
      </c>
      <c r="C12" t="str">
        <f ca="1">IFERROR(VLOOKUP(B12,CatImpact!B:C,2,FALSE),"")</f>
        <v xml:space="preserve">HIV I-9a: Percentage of men who have sex with men who are living with HIV </v>
      </c>
    </row>
    <row r="13" spans="1:3" x14ac:dyDescent="0.2">
      <c r="A13">
        <f ca="1">IFERROR(A12+MATCH(CONCATENATE("*",CmpAcroSelected,"*"),OFFSET(CatImpact!A$1,A12,0,100,1),0),"")</f>
        <v>13</v>
      </c>
      <c r="B13">
        <f t="shared" ca="1" si="0"/>
        <v>60</v>
      </c>
      <c r="C13" t="str">
        <f ca="1">IFERROR(VLOOKUP(B13,CatImpact!B:C,2,FALSE),"")</f>
        <v>HIV I-9b: Percentage of transgender people who are living with HIV</v>
      </c>
    </row>
    <row r="14" spans="1:3" x14ac:dyDescent="0.2">
      <c r="A14">
        <f ca="1">IFERROR(A13+MATCH(CONCATENATE("*",CmpAcroSelected,"*"),OFFSET(CatImpact!A$1,A13,0,100,1),0),"")</f>
        <v>14</v>
      </c>
      <c r="B14">
        <f t="shared" ca="1" si="0"/>
        <v>65</v>
      </c>
      <c r="C14" t="str">
        <f ca="1">IFERROR(VLOOKUP(B14,CatImpact!B:C,2,FALSE),"")</f>
        <v>HIV I-10: Percentage of sex workers who are living with HIV</v>
      </c>
    </row>
    <row r="15" spans="1:3" x14ac:dyDescent="0.2">
      <c r="A15">
        <f ca="1">IFERROR(A14+MATCH(CONCATENATE("*",CmpAcroSelected,"*"),OFFSET(CatImpact!A$1,A14,0,100,1),0),"")</f>
        <v>15</v>
      </c>
      <c r="B15">
        <f t="shared" ca="1" si="0"/>
        <v>70</v>
      </c>
      <c r="C15" t="str">
        <f ca="1">IFERROR(VLOOKUP(B15,CatImpact!B:C,2,FALSE),"")</f>
        <v>HIV I-11: Percentage of people who inject drugs who are living with HIV</v>
      </c>
    </row>
    <row r="16" spans="1:3" x14ac:dyDescent="0.2">
      <c r="A16">
        <f ca="1">IFERROR(A15+MATCH(CONCATENATE("*",CmpAcroSelected,"*"),OFFSET(CatImpact!A$1,A15,0,100,1),0),"")</f>
        <v>16</v>
      </c>
      <c r="B16">
        <f t="shared" ca="1" si="0"/>
        <v>80</v>
      </c>
      <c r="C16" t="str">
        <f ca="1">IFERROR(VLOOKUP(B16,CatImpact!B:C,2,FALSE),"")</f>
        <v>HIV I-12: Percentage of other vulnerable populations (specify) who are living with HIV</v>
      </c>
    </row>
    <row r="17" spans="1:3" x14ac:dyDescent="0.2">
      <c r="A17">
        <f ca="1">IFERROR(A16+MATCH(CONCATENATE("*",CmpAcroSelected,"*"),OFFSET(CatImpact!A$1,A16,0,100,1),0),"")</f>
        <v>23</v>
      </c>
      <c r="B17">
        <f t="shared" ca="1" si="0"/>
        <v>160</v>
      </c>
      <c r="C17" t="str">
        <f ca="1">IFERROR(VLOOKUP(B17,CatImpact!B:C,2,FALSE),"")</f>
        <v>TB/HIV I-1: TB/HIV mortality rate, per 100,000 population</v>
      </c>
    </row>
    <row r="18" spans="1:3" x14ac:dyDescent="0.2">
      <c r="A18">
        <f ca="1">IFERROR(A17+MATCH(CONCATENATE("*",CmpAcroSelected,"*"),OFFSET(CatImpact!A$1,A17,0,100,1),0),"")</f>
        <v>32</v>
      </c>
      <c r="B18">
        <f t="shared" ca="1" si="0"/>
        <v>405</v>
      </c>
      <c r="C18" t="str">
        <f ca="1">IFERROR(VLOOKUP(B18,CatImpact!B:C,2,FALSE),"")</f>
        <v>HSS I-1: Under 5 mortality rate per 1000 live births</v>
      </c>
    </row>
    <row r="19" spans="1:3" x14ac:dyDescent="0.2">
      <c r="A19">
        <f ca="1">IFERROR(A18+MATCH(CONCATENATE("*",CmpAcroSelected,"*"),OFFSET(CatImpact!A$1,A18,0,100,1),0),"")</f>
        <v>33</v>
      </c>
      <c r="B19">
        <f t="shared" ca="1" si="0"/>
        <v>410</v>
      </c>
      <c r="C19" t="str">
        <f ca="1">IFERROR(VLOOKUP(B19,CatImpact!B:C,2,FALSE),"")</f>
        <v>HSS I-2: Neonatal mortality rate, per 100,000 population</v>
      </c>
    </row>
    <row r="20" spans="1:3" x14ac:dyDescent="0.2">
      <c r="A20">
        <f ca="1">IFERROR(A19+MATCH(CONCATENATE("*",CmpAcroSelected,"*"),OFFSET(CatImpact!A$1,A19,0,100,1),0),"")</f>
        <v>34</v>
      </c>
      <c r="B20">
        <f t="shared" ca="1" si="0"/>
        <v>415</v>
      </c>
      <c r="C20" t="str">
        <f ca="1">IFERROR(VLOOKUP(B20,CatImpact!B:C,2,FALSE),"")</f>
        <v>HSS I-3: Maternal mortality ratio, per 100,000 population</v>
      </c>
    </row>
    <row r="21" spans="1:3" x14ac:dyDescent="0.2">
      <c r="A21" t="str">
        <f ca="1">IFERROR(A20+MATCH(CONCATENATE("*",CmpAcroSelected,"*"),OFFSET(CatImpact!A$1,A20,0,100,1),0),"")</f>
        <v/>
      </c>
      <c r="B21" t="str">
        <f t="shared" ca="1" si="0"/>
        <v/>
      </c>
      <c r="C21" t="str">
        <f ca="1">IFERROR(VLOOKUP(B21,CatImpact!B:C,2,FALSE),"")</f>
        <v/>
      </c>
    </row>
    <row r="22" spans="1:3" x14ac:dyDescent="0.2">
      <c r="A22" t="str">
        <f ca="1">IFERROR(A21+MATCH(CONCATENATE("*",CmpAcroSelected,"*"),OFFSET(CatImpact!A$1,A21,0,100,1),0),"")</f>
        <v/>
      </c>
      <c r="B22" t="str">
        <f t="shared" ca="1" si="0"/>
        <v/>
      </c>
      <c r="C22" t="str">
        <f ca="1">IFERROR(VLOOKUP(B22,CatImpact!B:C,2,FALSE),"")</f>
        <v/>
      </c>
    </row>
    <row r="23" spans="1:3" x14ac:dyDescent="0.2">
      <c r="A23" t="str">
        <f ca="1">IFERROR(A22+MATCH(CONCATENATE("*",CmpAcroSelected,"*"),OFFSET(CatImpact!A$1,A22,0,100,1),0),"")</f>
        <v/>
      </c>
      <c r="B23" t="str">
        <f t="shared" ca="1" si="0"/>
        <v/>
      </c>
      <c r="C23" t="str">
        <f ca="1">IFERROR(VLOOKUP(B23,CatImpact!B:C,2,FALSE),"")</f>
        <v/>
      </c>
    </row>
    <row r="24" spans="1:3" x14ac:dyDescent="0.2">
      <c r="A24" t="str">
        <f ca="1">IFERROR(A23+MATCH(CONCATENATE("*",CmpAcroSelected,"*"),OFFSET(CatImpact!A$1,A23,0,100,1),0),"")</f>
        <v/>
      </c>
      <c r="B24" t="str">
        <f t="shared" ca="1" si="0"/>
        <v/>
      </c>
      <c r="C24" t="str">
        <f ca="1">IFERROR(VLOOKUP(B24,CatImpact!B:C,2,FALSE),"")</f>
        <v/>
      </c>
    </row>
    <row r="25" spans="1:3" x14ac:dyDescent="0.2">
      <c r="A25" t="str">
        <f ca="1">IFERROR(A24+MATCH(CONCATENATE("*",CmpAcroSelected,"*"),OFFSET(CatImpact!A$1,A24,0,100,1),0),"")</f>
        <v/>
      </c>
      <c r="B25" t="str">
        <f t="shared" ca="1" si="0"/>
        <v/>
      </c>
      <c r="C25" t="str">
        <f ca="1">IFERROR(VLOOKUP(B25,CatImpact!B:C,2,FALSE),"")</f>
        <v/>
      </c>
    </row>
    <row r="26" spans="1:3" x14ac:dyDescent="0.2">
      <c r="A26" t="str">
        <f ca="1">IFERROR(A25+MATCH(CONCATENATE("*",CmpAcroSelected,"*"),OFFSET(CatImpact!A$1,A25,0,100,1),0),"")</f>
        <v/>
      </c>
      <c r="B26" t="str">
        <f t="shared" ca="1" si="0"/>
        <v/>
      </c>
      <c r="C26" t="str">
        <f ca="1">IFERROR(VLOOKUP(B26,CatImpact!B:C,2,FALSE),"")</f>
        <v/>
      </c>
    </row>
    <row r="27" spans="1:3" x14ac:dyDescent="0.2">
      <c r="A27" t="str">
        <f ca="1">IFERROR(A26+MATCH(CONCATENATE("*",CmpAcroSelected,"*"),OFFSET(CatImpact!A$1,A26,0,100,1),0),"")</f>
        <v/>
      </c>
      <c r="B27" t="str">
        <f t="shared" ca="1" si="0"/>
        <v/>
      </c>
      <c r="C27" t="str">
        <f ca="1">IFERROR(VLOOKUP(B27,CatImpact!B:C,2,FALSE),"")</f>
        <v/>
      </c>
    </row>
    <row r="28" spans="1:3" x14ac:dyDescent="0.2">
      <c r="A28" t="str">
        <f ca="1">IFERROR(A27+MATCH(CONCATENATE("*",CmpAcroSelected,"*"),OFFSET(CatImpact!A$1,A27,0,100,1),0),"")</f>
        <v/>
      </c>
      <c r="B28" t="str">
        <f t="shared" ca="1" si="0"/>
        <v/>
      </c>
      <c r="C28" t="str">
        <f ca="1">IFERROR(VLOOKUP(B28,CatImpact!B:C,2,FALSE),"")</f>
        <v/>
      </c>
    </row>
    <row r="29" spans="1:3" x14ac:dyDescent="0.2">
      <c r="A29" t="str">
        <f ca="1">IFERROR(A28+MATCH(CONCATENATE("*",CmpAcroSelected,"*"),OFFSET(CatImpact!A$1,A28,0,100,1),0),"")</f>
        <v/>
      </c>
      <c r="B29" t="str">
        <f t="shared" ca="1" si="0"/>
        <v/>
      </c>
      <c r="C29" t="str">
        <f ca="1">IFERROR(VLOOKUP(B29,CatImpact!B:C,2,FALSE),"")</f>
        <v/>
      </c>
    </row>
    <row r="30" spans="1:3" x14ac:dyDescent="0.2">
      <c r="A30" t="str">
        <f ca="1">IFERROR(A29+MATCH(CONCATENATE("*",CmpAcroSelected,"*"),OFFSET(CatImpact!A$1,A29,0,100,1),0),"")</f>
        <v/>
      </c>
      <c r="B30" t="str">
        <f t="shared" ca="1" si="0"/>
        <v/>
      </c>
      <c r="C30" t="str">
        <f ca="1">IFERROR(VLOOKUP(B30,CatImpact!B:C,2,FALSE),"")</f>
        <v/>
      </c>
    </row>
    <row r="31" spans="1:3" x14ac:dyDescent="0.2">
      <c r="A31" t="str">
        <f ca="1">IFERROR(A30+MATCH(CONCATENATE("*",CmpAcroSelected,"*"),OFFSET(CatImpact!A$1,A30,0,100,1),0),"")</f>
        <v/>
      </c>
      <c r="B31" t="str">
        <f t="shared" ca="1" si="0"/>
        <v/>
      </c>
      <c r="C31" t="str">
        <f ca="1">IFERROR(VLOOKUP(B31,CatImpact!B:C,2,FALSE),"")</f>
        <v/>
      </c>
    </row>
    <row r="32" spans="1:3" x14ac:dyDescent="0.2">
      <c r="A32" t="str">
        <f ca="1">IFERROR(A31+MATCH(CONCATENATE("*",CmpAcroSelected,"*"),OFFSET(CatImpact!A$1,A31,0,100,1),0),"")</f>
        <v/>
      </c>
      <c r="B32" t="str">
        <f t="shared" ca="1" si="0"/>
        <v/>
      </c>
      <c r="C32" t="str">
        <f ca="1">IFERROR(VLOOKUP(B32,CatImpact!B:C,2,FALSE),"")</f>
        <v/>
      </c>
    </row>
    <row r="33" spans="1:3" x14ac:dyDescent="0.2">
      <c r="A33" t="str">
        <f ca="1">IFERROR(A32+MATCH(CONCATENATE("*",CmpAcroSelected,"*"),OFFSET(CatImpact!A$1,A32,0,100,1),0),"")</f>
        <v/>
      </c>
      <c r="B33" t="str">
        <f t="shared" ca="1" si="0"/>
        <v/>
      </c>
      <c r="C33" t="str">
        <f ca="1">IFERROR(VLOOKUP(B33,CatImpact!B:C,2,FALSE),"")</f>
        <v/>
      </c>
    </row>
    <row r="34" spans="1:3" x14ac:dyDescent="0.2">
      <c r="A34" t="str">
        <f ca="1">IFERROR(A33+MATCH(CONCATENATE("*",CmpAcroSelected,"*"),OFFSET(CatImpact!A$1,A33,0,100,1),0),"")</f>
        <v/>
      </c>
      <c r="B34" t="str">
        <f t="shared" ca="1" si="0"/>
        <v/>
      </c>
      <c r="C34" t="str">
        <f ca="1">IFERROR(VLOOKUP(B34,CatImpact!B:C,2,FALSE),"")</f>
        <v/>
      </c>
    </row>
    <row r="35" spans="1:3" x14ac:dyDescent="0.2">
      <c r="A35" t="str">
        <f ca="1">IFERROR(A34+MATCH(CONCATENATE("*",CmpAcroSelected,"*"),OFFSET(CatImpact!A$1,A34,0,100,1),0),"")</f>
        <v/>
      </c>
      <c r="B35" t="str">
        <f t="shared" ca="1" si="0"/>
        <v/>
      </c>
      <c r="C35" t="str">
        <f ca="1">IFERROR(VLOOKUP(B35,CatImpact!B:C,2,FALSE),"")</f>
        <v/>
      </c>
    </row>
    <row r="36" spans="1:3" x14ac:dyDescent="0.2">
      <c r="A36" t="str">
        <f ca="1">IFERROR(A35+MATCH(CONCATENATE("*",CmpAcroSelected,"*"),OFFSET(CatImpact!A$1,A35,0,100,1),0),"")</f>
        <v/>
      </c>
      <c r="B36" t="str">
        <f t="shared" ca="1" si="0"/>
        <v/>
      </c>
      <c r="C36" t="str">
        <f ca="1">IFERROR(VLOOKUP(B36,CatImpact!B:C,2,FALSE),"")</f>
        <v/>
      </c>
    </row>
    <row r="37" spans="1:3" x14ac:dyDescent="0.2">
      <c r="A37" t="str">
        <f ca="1">IFERROR(A36+MATCH(CONCATENATE("*",CmpAcroSelected,"*"),OFFSET(CatImpact!A$1,A36,0,100,1),0),"")</f>
        <v/>
      </c>
      <c r="B37" t="str">
        <f t="shared" ca="1" si="0"/>
        <v/>
      </c>
      <c r="C37" t="str">
        <f ca="1">IFERROR(VLOOKUP(B37,CatImpact!B:C,2,FALSE),"")</f>
        <v/>
      </c>
    </row>
    <row r="38" spans="1:3" x14ac:dyDescent="0.2">
      <c r="A38" t="str">
        <f ca="1">IFERROR(A37+MATCH(CONCATENATE("*",CmpAcroSelected,"*"),OFFSET(CatImpact!A$1,A37,0,100,1),0),"")</f>
        <v/>
      </c>
      <c r="B38" t="str">
        <f t="shared" ca="1" si="0"/>
        <v/>
      </c>
      <c r="C38" t="str">
        <f ca="1">IFERROR(VLOOKUP(B38,CatImpact!B:C,2,FALSE),"")</f>
        <v/>
      </c>
    </row>
    <row r="39" spans="1:3" x14ac:dyDescent="0.2">
      <c r="A39" t="str">
        <f ca="1">IFERROR(A38+MATCH(CONCATENATE("*",CmpAcroSelected,"*"),OFFSET(CatImpact!A$1,A38,0,100,1),0),"")</f>
        <v/>
      </c>
      <c r="B39" t="str">
        <f t="shared" ca="1" si="0"/>
        <v/>
      </c>
      <c r="C39" t="str">
        <f ca="1">IFERROR(VLOOKUP(B39,CatImpact!B:C,2,FALSE),"")</f>
        <v/>
      </c>
    </row>
    <row r="40" spans="1:3" x14ac:dyDescent="0.2">
      <c r="A40" t="str">
        <f ca="1">IFERROR(A39+MATCH(CONCATENATE("*",CmpAcroSelected,"*"),OFFSET(CatImpact!A$1,A39,0,100,1),0),"")</f>
        <v/>
      </c>
      <c r="B40" t="str">
        <f t="shared" ca="1" si="0"/>
        <v/>
      </c>
      <c r="C40" t="str">
        <f ca="1">IFERROR(VLOOKUP(B40,CatImpact!B:C,2,FALSE),"")</f>
        <v/>
      </c>
    </row>
    <row r="41" spans="1:3" x14ac:dyDescent="0.2">
      <c r="A41" t="str">
        <f ca="1">IFERROR(A40+MATCH(CONCATENATE("*",CmpAcroSelected,"*"),OFFSET(CatImpact!A$1,A40,0,100,1),0),"")</f>
        <v/>
      </c>
      <c r="B41" t="str">
        <f t="shared" ca="1" si="0"/>
        <v/>
      </c>
      <c r="C41" t="str">
        <f ca="1">IFERROR(VLOOKUP(B41,CatImpact!B:C,2,FALSE),"")</f>
        <v/>
      </c>
    </row>
    <row r="42" spans="1:3" x14ac:dyDescent="0.2">
      <c r="A42" t="str">
        <f ca="1">IFERROR(A41+MATCH(CONCATENATE("*",CmpAcroSelected,"*"),OFFSET(CatImpact!A$1,A41,0,100,1),0),"")</f>
        <v/>
      </c>
      <c r="B42" t="str">
        <f t="shared" ca="1" si="0"/>
        <v/>
      </c>
      <c r="C42" t="str">
        <f ca="1">IFERROR(VLOOKUP(B42,CatImpact!B:C,2,FALSE),"")</f>
        <v/>
      </c>
    </row>
    <row r="43" spans="1:3" x14ac:dyDescent="0.2">
      <c r="A43" t="str">
        <f ca="1">IFERROR(A42+MATCH(CONCATENATE("*",CmpAcroSelected,"*"),OFFSET(CatImpact!A$1,A42,0,100,1),0),"")</f>
        <v/>
      </c>
      <c r="B43" t="str">
        <f t="shared" ca="1" si="0"/>
        <v/>
      </c>
      <c r="C43" t="str">
        <f ca="1">IFERROR(VLOOKUP(B43,CatImpact!B:C,2,FALSE),"")</f>
        <v/>
      </c>
    </row>
    <row r="44" spans="1:3" x14ac:dyDescent="0.2">
      <c r="A44" t="str">
        <f ca="1">IFERROR(A43+MATCH(CONCATENATE("*",CmpAcroSelected,"*"),OFFSET(CatImpact!A$1,A43,0,100,1),0),"")</f>
        <v/>
      </c>
      <c r="B44" t="str">
        <f t="shared" ca="1" si="0"/>
        <v/>
      </c>
      <c r="C44" t="str">
        <f ca="1">IFERROR(VLOOKUP(B44,CatImpact!B:C,2,FALSE),"")</f>
        <v/>
      </c>
    </row>
    <row r="45" spans="1:3" x14ac:dyDescent="0.2">
      <c r="A45" t="str">
        <f ca="1">IFERROR(A44+MATCH(CONCATENATE("*",CmpAcroSelected,"*"),OFFSET(CatImpact!A$1,A44,0,100,1),0),"")</f>
        <v/>
      </c>
      <c r="B45" t="str">
        <f t="shared" ca="1" si="0"/>
        <v/>
      </c>
      <c r="C45" t="str">
        <f ca="1">IFERROR(VLOOKUP(B45,CatImpact!B:C,2,FALSE),"")</f>
        <v/>
      </c>
    </row>
    <row r="46" spans="1:3" x14ac:dyDescent="0.2">
      <c r="A46" t="str">
        <f ca="1">IFERROR(A45+MATCH(CONCATENATE("*",CmpAcroSelected,"*"),OFFSET(CatImpact!A$1,A45,0,100,1),0),"")</f>
        <v/>
      </c>
      <c r="B46" t="str">
        <f t="shared" ca="1" si="0"/>
        <v/>
      </c>
      <c r="C46" t="str">
        <f ca="1">IFERROR(VLOOKUP(B46,CatImpact!B:C,2,FALSE),"")</f>
        <v/>
      </c>
    </row>
    <row r="47" spans="1:3" x14ac:dyDescent="0.2">
      <c r="A47" t="str">
        <f ca="1">IFERROR(A46+MATCH(CONCATENATE("*",CmpAcroSelected,"*"),OFFSET(CatImpact!A$1,A46,0,100,1),0),"")</f>
        <v/>
      </c>
      <c r="B47" t="str">
        <f t="shared" ca="1" si="0"/>
        <v/>
      </c>
      <c r="C47" t="str">
        <f ca="1">IFERROR(VLOOKUP(B47,CatImpact!B:C,2,FALSE),"")</f>
        <v/>
      </c>
    </row>
    <row r="48" spans="1:3" x14ac:dyDescent="0.2">
      <c r="A48" t="str">
        <f ca="1">IFERROR(A47+MATCH(CONCATENATE("*",CmpAcroSelected,"*"),OFFSET(CatImpact!A$1,A47,0,100,1),0),"")</f>
        <v/>
      </c>
      <c r="B48" t="str">
        <f t="shared" ca="1" si="0"/>
        <v/>
      </c>
      <c r="C48" t="str">
        <f ca="1">IFERROR(VLOOKUP(B48,CatImpact!B:C,2,FALSE),"")</f>
        <v/>
      </c>
    </row>
    <row r="49" spans="1:3" x14ac:dyDescent="0.2">
      <c r="A49" t="str">
        <f ca="1">IFERROR(A48+MATCH(CONCATENATE("*",CmpAcroSelected,"*"),OFFSET(CatImpact!A$1,A48,0,100,1),0),"")</f>
        <v/>
      </c>
      <c r="B49" t="str">
        <f t="shared" ca="1" si="0"/>
        <v/>
      </c>
      <c r="C49" t="str">
        <f ca="1">IFERROR(VLOOKUP(B49,CatImpact!B:C,2,FALSE),"")</f>
        <v/>
      </c>
    </row>
    <row r="50" spans="1:3" x14ac:dyDescent="0.2">
      <c r="A50" t="str">
        <f ca="1">IFERROR(A49+MATCH(CONCATENATE("*",CmpAcroSelected,"*"),OFFSET(CatImpact!A$1,A49,0,100,1),0),"")</f>
        <v/>
      </c>
      <c r="B50" t="str">
        <f t="shared" ca="1" si="0"/>
        <v/>
      </c>
      <c r="C50" t="str">
        <f ca="1">IFERROR(VLOOKUP(B50,CatImpact!B:C,2,FALSE),"")</f>
        <v/>
      </c>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zoomScale="75" zoomScaleNormal="75" zoomScalePageLayoutView="75" workbookViewId="0">
      <selection activeCell="A2" sqref="A2:A25"/>
    </sheetView>
  </sheetViews>
  <sheetFormatPr defaultColWidth="8.85546875" defaultRowHeight="12.75" x14ac:dyDescent="0.2"/>
  <cols>
    <col min="1" max="1" width="16" bestFit="1" customWidth="1"/>
    <col min="2" max="2" width="14.42578125" customWidth="1"/>
    <col min="3" max="3" width="49.85546875" customWidth="1"/>
  </cols>
  <sheetData>
    <row r="1" spans="1:3" x14ac:dyDescent="0.2">
      <c r="A1" t="s">
        <v>2516</v>
      </c>
      <c r="B1" t="s">
        <v>2517</v>
      </c>
      <c r="C1" t="s">
        <v>2518</v>
      </c>
    </row>
    <row r="2" spans="1:3" x14ac:dyDescent="0.2">
      <c r="A2">
        <f ca="1">MATCH(CONCATENATE("*",CmpAcroSelected,"*"),CatDataSrc!A2:A64,0)+1</f>
        <v>2</v>
      </c>
      <c r="B2">
        <f ca="1">IFERROR(INDIRECT(ADDRESS(A2,2,1,1,"CatDataSrc")),"")</f>
        <v>10</v>
      </c>
      <c r="C2" t="str">
        <f ca="1">IFERROR(VLOOKUP(B2,CatDataSrc!B:C,2,FALSE),"")</f>
        <v>HMIS</v>
      </c>
    </row>
    <row r="3" spans="1:3" x14ac:dyDescent="0.2">
      <c r="A3">
        <f ca="1">IFERROR(A2+MATCH(CONCATENATE("*",CmpAcroSelected,"*"),OFFSET(CatDataSrc!A$1,A2,0,100,1),0),"")</f>
        <v>3</v>
      </c>
      <c r="B3">
        <f ca="1">IFERROR(INDIRECT(ADDRESS(A3,2,1,1,"CatDataSrc")),"")</f>
        <v>20</v>
      </c>
      <c r="C3" t="str">
        <f ca="1">IFERROR(VLOOKUP(B3,CatDataSrc!B:C,2,FALSE),"")</f>
        <v>Patient records</v>
      </c>
    </row>
    <row r="4" spans="1:3" x14ac:dyDescent="0.2">
      <c r="A4">
        <f ca="1">IFERROR(A3+MATCH(CONCATENATE("*",CmpAcroSelected,"*"),OFFSET(CatDataSrc!A$1,A3,0,100,1),0),"")</f>
        <v>4</v>
      </c>
      <c r="B4">
        <f t="shared" ref="B4:B50" ca="1" si="0">IFERROR(INDIRECT(ADDRESS(A4,2,1,1,"CatDataSrc")),"")</f>
        <v>30</v>
      </c>
      <c r="C4" t="str">
        <f ca="1">IFERROR(VLOOKUP(B4,CatDataSrc!B:C,2,FALSE),"")</f>
        <v>Training records</v>
      </c>
    </row>
    <row r="5" spans="1:3" x14ac:dyDescent="0.2">
      <c r="A5">
        <f ca="1">IFERROR(A4+MATCH(CONCATENATE("*",CmpAcroSelected,"*"),OFFSET(CatDataSrc!A$1,A4,0,100,1),0),"")</f>
        <v>5</v>
      </c>
      <c r="B5">
        <f t="shared" ca="1" si="0"/>
        <v>40</v>
      </c>
      <c r="C5" t="str">
        <f ca="1">IFERROR(VLOOKUP(B5,CatDataSrc!B:C,2,FALSE),"")</f>
        <v>MICS (Multiple Indicator Cluster Survey)</v>
      </c>
    </row>
    <row r="6" spans="1:3" x14ac:dyDescent="0.2">
      <c r="A6">
        <f ca="1">IFERROR(A5+MATCH(CONCATENATE("*",CmpAcroSelected,"*"),OFFSET(CatDataSrc!A$1,A5,0,100,1),0),"")</f>
        <v>6</v>
      </c>
      <c r="B6">
        <f t="shared" ca="1" si="0"/>
        <v>50</v>
      </c>
      <c r="C6" t="str">
        <f ca="1">IFERROR(VLOOKUP(B6,CatDataSrc!B:C,2,FALSE),"")</f>
        <v>DHS/DHS+ (Demographic and Health
Survey)</v>
      </c>
    </row>
    <row r="7" spans="1:3" x14ac:dyDescent="0.2">
      <c r="A7">
        <f ca="1">IFERROR(A6+MATCH(CONCATENATE("*",CmpAcroSelected,"*"),OFFSET(CatDataSrc!A$1,A6,0,100,1),0),"")</f>
        <v>7</v>
      </c>
      <c r="B7">
        <f t="shared" ca="1" si="0"/>
        <v>60</v>
      </c>
      <c r="C7" t="str">
        <f ca="1">IFERROR(VLOOKUP(B7,CatDataSrc!B:C,2,FALSE),"")</f>
        <v>AIS (AIDS Indicator Survey)</v>
      </c>
    </row>
    <row r="8" spans="1:3" x14ac:dyDescent="0.2">
      <c r="A8">
        <f ca="1">IFERROR(A7+MATCH(CONCATENATE("*",CmpAcroSelected,"*"),OFFSET(CatDataSrc!A$1,A7,0,100,1),0),"")</f>
        <v>8</v>
      </c>
      <c r="B8">
        <f t="shared" ca="1" si="0"/>
        <v>70</v>
      </c>
      <c r="C8" t="str">
        <f ca="1">IFERROR(VLOOKUP(B8,CatDataSrc!B:C,2,FALSE),"")</f>
        <v>BSS (Behavioral Surveillance Survey)</v>
      </c>
    </row>
    <row r="9" spans="1:3" x14ac:dyDescent="0.2">
      <c r="A9">
        <f ca="1">IFERROR(A8+MATCH(CONCATENATE("*",CmpAcroSelected,"*"),OFFSET(CatDataSrc!A$1,A8,0,100,1),0),"")</f>
        <v>9</v>
      </c>
      <c r="B9">
        <f t="shared" ca="1" si="0"/>
        <v>80</v>
      </c>
      <c r="C9" t="str">
        <f ca="1">IFERROR(VLOOKUP(B9,CatDataSrc!B:C,2,FALSE),"")</f>
        <v>Health Facility survey</v>
      </c>
    </row>
    <row r="10" spans="1:3" x14ac:dyDescent="0.2">
      <c r="A10">
        <f ca="1">IFERROR(A9+MATCH(CONCATENATE("*",CmpAcroSelected,"*"),OFFSET(CatDataSrc!A$1,A9,0,100,1),0),"")</f>
        <v>10</v>
      </c>
      <c r="B10">
        <f t="shared" ca="1" si="0"/>
        <v>90</v>
      </c>
      <c r="C10" t="str">
        <f ca="1">IFERROR(VLOOKUP(B10,CatDataSrc!B:C,2,FALSE),"")</f>
        <v>SAMS (Service Availability Mapping
Survey)</v>
      </c>
    </row>
    <row r="11" spans="1:3" x14ac:dyDescent="0.2">
      <c r="A11">
        <f ca="1">IFERROR(A10+MATCH(CONCATENATE("*",CmpAcroSelected,"*"),OFFSET(CatDataSrc!A$1,A10,0,100,1),0),"")</f>
        <v>11</v>
      </c>
      <c r="B11">
        <f t="shared" ca="1" si="0"/>
        <v>100</v>
      </c>
      <c r="C11" t="str">
        <f ca="1">IFERROR(VLOOKUP(B11,CatDataSrc!B:C,2,FALSE),"")</f>
        <v>Households survey</v>
      </c>
    </row>
    <row r="12" spans="1:3" x14ac:dyDescent="0.2">
      <c r="A12">
        <f ca="1">IFERROR(A11+MATCH(CONCATENATE("*",CmpAcroSelected,"*"),OFFSET(CatDataSrc!A$1,A11,0,100,1),0),"")</f>
        <v>12</v>
      </c>
      <c r="B12">
        <f t="shared" ca="1" si="0"/>
        <v>110</v>
      </c>
      <c r="C12" t="str">
        <f ca="1">IFERROR(VLOOKUP(B12,CatDataSrc!B:C,2,FALSE),"")</f>
        <v>Specific surveys and research (specify)</v>
      </c>
    </row>
    <row r="13" spans="1:3" x14ac:dyDescent="0.2">
      <c r="A13">
        <f ca="1">IFERROR(A12+MATCH(CONCATENATE("*",CmpAcroSelected,"*"),OFFSET(CatDataSrc!A$1,A12,0,100,1),0),"")</f>
        <v>13</v>
      </c>
      <c r="B13">
        <f t="shared" ca="1" si="0"/>
        <v>120</v>
      </c>
      <c r="C13" t="str">
        <f ca="1">IFERROR(VLOOKUP(B13,CatDataSrc!B:C,2,FALSE),"")</f>
        <v>Reports (specify)</v>
      </c>
    </row>
    <row r="14" spans="1:3" x14ac:dyDescent="0.2">
      <c r="A14">
        <f ca="1">IFERROR(A13+MATCH(CONCATENATE("*",CmpAcroSelected,"*"),OFFSET(CatDataSrc!A$1,A13,0,100,1),0),"")</f>
        <v>14</v>
      </c>
      <c r="B14">
        <f t="shared" ca="1" si="0"/>
        <v>130</v>
      </c>
      <c r="C14" t="str">
        <f ca="1">IFERROR(VLOOKUP(B14,CatDataSrc!B:C,2,FALSE),"")</f>
        <v>Vital and disease-specific registry</v>
      </c>
    </row>
    <row r="15" spans="1:3" x14ac:dyDescent="0.2">
      <c r="A15">
        <f ca="1">IFERROR(A14+MATCH(CONCATENATE("*",CmpAcroSelected,"*"),OFFSET(CatDataSrc!A$1,A14,0,100,1),0),"")</f>
        <v>15</v>
      </c>
      <c r="B15">
        <f t="shared" ca="1" si="0"/>
        <v>140</v>
      </c>
      <c r="C15" t="str">
        <f ca="1">IFERROR(VLOOKUP(B15,CatDataSrc!B:C,2,FALSE),"")</f>
        <v>Operational Research</v>
      </c>
    </row>
    <row r="16" spans="1:3" x14ac:dyDescent="0.2">
      <c r="A16">
        <f ca="1">IFERROR(A15+MATCH(CONCATENATE("*",CmpAcroSelected,"*"),OFFSET(CatDataSrc!A$1,A15,0,100,1),0),"")</f>
        <v>16</v>
      </c>
      <c r="B16">
        <f t="shared" ca="1" si="0"/>
        <v>150</v>
      </c>
      <c r="C16" t="str">
        <f ca="1">IFERROR(VLOOKUP(B16,CatDataSrc!B:C,2,FALSE),"")</f>
        <v>Health Provider survey</v>
      </c>
    </row>
    <row r="17" spans="1:3" x14ac:dyDescent="0.2">
      <c r="A17">
        <f ca="1">IFERROR(A16+MATCH(CONCATENATE("*",CmpAcroSelected,"*"),OFFSET(CatDataSrc!A$1,A16,0,100,1),0),"")</f>
        <v>17</v>
      </c>
      <c r="B17">
        <f t="shared" ca="1" si="0"/>
        <v>160</v>
      </c>
      <c r="C17" t="str">
        <f ca="1">IFERROR(VLOOKUP(B17,CatDataSrc!B:C,2,FALSE),"")</f>
        <v>National Health Account</v>
      </c>
    </row>
    <row r="18" spans="1:3" x14ac:dyDescent="0.2">
      <c r="A18">
        <f ca="1">IFERROR(A17+MATCH(CONCATENATE("*",CmpAcroSelected,"*"),OFFSET(CatDataSrc!A$1,A17,0,100,1),0),"")</f>
        <v>18</v>
      </c>
      <c r="B18">
        <f t="shared" ca="1" si="0"/>
        <v>170</v>
      </c>
      <c r="C18" t="str">
        <f ca="1">IFERROR(VLOOKUP(B18,CatDataSrc!B:C,2,FALSE),"")</f>
        <v>Administrative records</v>
      </c>
    </row>
    <row r="19" spans="1:3" x14ac:dyDescent="0.2">
      <c r="A19">
        <f ca="1">IFERROR(A18+MATCH(CONCATENATE("*",CmpAcroSelected,"*"),OFFSET(CatDataSrc!A$1,A18,0,100,1),0),"")</f>
        <v>30</v>
      </c>
      <c r="B19">
        <f t="shared" ca="1" si="0"/>
        <v>535</v>
      </c>
      <c r="C19" t="str">
        <f ca="1">IFERROR(VLOOKUP(B19,CatDataSrc!B:C,2,FALSE),"")</f>
        <v>Modelled</v>
      </c>
    </row>
    <row r="20" spans="1:3" x14ac:dyDescent="0.2">
      <c r="A20">
        <f ca="1">IFERROR(A19+MATCH(CONCATENATE("*",CmpAcroSelected,"*"),OFFSET(CatDataSrc!A$1,A19,0,100,1),0),"")</f>
        <v>32</v>
      </c>
      <c r="B20">
        <f t="shared" ca="1" si="0"/>
        <v>545</v>
      </c>
      <c r="C20" t="str">
        <f ca="1">IFERROR(VLOOKUP(B20,CatDataSrc!B:C,2,FALSE),"")</f>
        <v>IBBS (Integrated Bio Behavioural Surveys)</v>
      </c>
    </row>
    <row r="21" spans="1:3" x14ac:dyDescent="0.2">
      <c r="A21" t="str">
        <f ca="1">IFERROR(A20+MATCH(CONCATENATE("*",CmpAcroSelected,"*"),OFFSET(CatDataSrc!A$1,A20,0,100,1),0),"")</f>
        <v/>
      </c>
      <c r="B21" t="str">
        <f t="shared" ca="1" si="0"/>
        <v/>
      </c>
      <c r="C21" t="str">
        <f ca="1">IFERROR(VLOOKUP(B21,CatDataSrc!B:C,2,FALSE),"")</f>
        <v/>
      </c>
    </row>
    <row r="22" spans="1:3" x14ac:dyDescent="0.2">
      <c r="A22" t="str">
        <f ca="1">IFERROR(A21+MATCH(CONCATENATE("*",CmpAcroSelected,"*"),OFFSET(CatDataSrc!A$1,A21,0,100,1),0),"")</f>
        <v/>
      </c>
      <c r="B22" t="str">
        <f t="shared" ca="1" si="0"/>
        <v/>
      </c>
      <c r="C22" t="str">
        <f ca="1">IFERROR(VLOOKUP(B22,CatDataSrc!B:C,2,FALSE),"")</f>
        <v/>
      </c>
    </row>
    <row r="23" spans="1:3" x14ac:dyDescent="0.2">
      <c r="A23" t="str">
        <f ca="1">IFERROR(A22+MATCH(CONCATENATE("*",CmpAcroSelected,"*"),OFFSET(CatDataSrc!A$1,A22,0,100,1),0),"")</f>
        <v/>
      </c>
      <c r="B23" t="str">
        <f t="shared" ca="1" si="0"/>
        <v/>
      </c>
      <c r="C23" t="str">
        <f ca="1">IFERROR(VLOOKUP(B23,CatDataSrc!B:C,2,FALSE),"")</f>
        <v/>
      </c>
    </row>
    <row r="24" spans="1:3" x14ac:dyDescent="0.2">
      <c r="A24" t="str">
        <f ca="1">IFERROR(A23+MATCH(CONCATENATE("*",CmpAcroSelected,"*"),OFFSET(CatDataSrc!A$1,A23,0,100,1),0),"")</f>
        <v/>
      </c>
      <c r="B24" t="str">
        <f t="shared" ca="1" si="0"/>
        <v/>
      </c>
      <c r="C24" t="str">
        <f ca="1">IFERROR(VLOOKUP(B24,CatDataSrc!B:C,2,FALSE),"")</f>
        <v/>
      </c>
    </row>
    <row r="25" spans="1:3" x14ac:dyDescent="0.2">
      <c r="A25" t="str">
        <f ca="1">IFERROR(A24+MATCH(CONCATENATE("*",CmpAcroSelected,"*"),OFFSET(CatDataSrc!A$1,A24,0,100,1),0),"")</f>
        <v/>
      </c>
      <c r="B25" t="str">
        <f t="shared" ca="1" si="0"/>
        <v/>
      </c>
      <c r="C25" t="str">
        <f ca="1">IFERROR(VLOOKUP(B25,CatDataSrc!B:C,2,FALSE),"")</f>
        <v/>
      </c>
    </row>
    <row r="26" spans="1:3" x14ac:dyDescent="0.2">
      <c r="A26" t="str">
        <f ca="1">IFERROR(A25+MATCH(CONCATENATE("*",CmpAcroSelected,"*"),OFFSET(CatDataSrc!A$1,A25,0,100,1),0),"")</f>
        <v/>
      </c>
      <c r="B26" t="str">
        <f t="shared" ca="1" si="0"/>
        <v/>
      </c>
      <c r="C26" t="str">
        <f ca="1">IFERROR(VLOOKUP(B26,CatDataSrc!B:C,2,FALSE),"")</f>
        <v/>
      </c>
    </row>
    <row r="27" spans="1:3" x14ac:dyDescent="0.2">
      <c r="A27" t="str">
        <f ca="1">IFERROR(A26+MATCH(CONCATENATE("*",CmpAcroSelected,"*"),OFFSET(CatDataSrc!A$1,A26,0,100,1),0),"")</f>
        <v/>
      </c>
      <c r="B27" t="str">
        <f t="shared" ca="1" si="0"/>
        <v/>
      </c>
      <c r="C27" t="str">
        <f ca="1">IFERROR(VLOOKUP(B27,CatDataSrc!B:C,2,FALSE),"")</f>
        <v/>
      </c>
    </row>
    <row r="28" spans="1:3" x14ac:dyDescent="0.2">
      <c r="A28" t="str">
        <f ca="1">IFERROR(A27+MATCH(CONCATENATE("*",CmpAcroSelected,"*"),OFFSET(CatDataSrc!A$1,A27,0,100,1),0),"")</f>
        <v/>
      </c>
      <c r="B28" t="str">
        <f t="shared" ca="1" si="0"/>
        <v/>
      </c>
      <c r="C28" t="str">
        <f ca="1">IFERROR(VLOOKUP(B28,CatDataSrc!B:C,2,FALSE),"")</f>
        <v/>
      </c>
    </row>
    <row r="29" spans="1:3" x14ac:dyDescent="0.2">
      <c r="A29" t="str">
        <f ca="1">IFERROR(A28+MATCH(CONCATENATE("*",CmpAcroSelected,"*"),OFFSET(CatDataSrc!A$1,A28,0,100,1),0),"")</f>
        <v/>
      </c>
      <c r="B29" t="str">
        <f t="shared" ca="1" si="0"/>
        <v/>
      </c>
      <c r="C29" t="str">
        <f ca="1">IFERROR(VLOOKUP(B29,CatDataSrc!B:C,2,FALSE),"")</f>
        <v/>
      </c>
    </row>
    <row r="30" spans="1:3" x14ac:dyDescent="0.2">
      <c r="A30" t="str">
        <f ca="1">IFERROR(A29+MATCH(CONCATENATE("*",CmpAcroSelected,"*"),OFFSET(CatDataSrc!A$1,A29,0,100,1),0),"")</f>
        <v/>
      </c>
      <c r="B30" t="str">
        <f t="shared" ca="1" si="0"/>
        <v/>
      </c>
      <c r="C30" t="str">
        <f ca="1">IFERROR(VLOOKUP(B30,CatDataSrc!B:C,2,FALSE),"")</f>
        <v/>
      </c>
    </row>
    <row r="31" spans="1:3" x14ac:dyDescent="0.2">
      <c r="A31" t="str">
        <f ca="1">IFERROR(A30+MATCH(CONCATENATE("*",CmpAcroSelected,"*"),OFFSET(CatDataSrc!A$1,A30,0,100,1),0),"")</f>
        <v/>
      </c>
      <c r="B31" t="str">
        <f t="shared" ca="1" si="0"/>
        <v/>
      </c>
      <c r="C31" t="str">
        <f ca="1">IFERROR(VLOOKUP(B31,CatDataSrc!B:C,2,FALSE),"")</f>
        <v/>
      </c>
    </row>
    <row r="32" spans="1:3" x14ac:dyDescent="0.2">
      <c r="A32" t="str">
        <f ca="1">IFERROR(A31+MATCH(CONCATENATE("*",CmpAcroSelected,"*"),OFFSET(CatDataSrc!A$1,A31,0,100,1),0),"")</f>
        <v/>
      </c>
      <c r="B32" t="str">
        <f t="shared" ca="1" si="0"/>
        <v/>
      </c>
      <c r="C32" t="str">
        <f ca="1">IFERROR(VLOOKUP(B32,CatDataSrc!B:C,2,FALSE),"")</f>
        <v/>
      </c>
    </row>
    <row r="33" spans="1:3" x14ac:dyDescent="0.2">
      <c r="A33" t="str">
        <f ca="1">IFERROR(A32+MATCH(CONCATENATE("*",CmpAcroSelected,"*"),OFFSET(CatDataSrc!A$1,A32,0,100,1),0),"")</f>
        <v/>
      </c>
      <c r="B33" t="str">
        <f t="shared" ca="1" si="0"/>
        <v/>
      </c>
      <c r="C33" t="str">
        <f ca="1">IFERROR(VLOOKUP(B33,CatDataSrc!B:C,2,FALSE),"")</f>
        <v/>
      </c>
    </row>
    <row r="34" spans="1:3" x14ac:dyDescent="0.2">
      <c r="A34" t="str">
        <f ca="1">IFERROR(A33+MATCH(CONCATENATE("*",CmpAcroSelected,"*"),OFFSET(CatDataSrc!A$1,A33,0,100,1),0),"")</f>
        <v/>
      </c>
      <c r="B34" t="str">
        <f t="shared" ca="1" si="0"/>
        <v/>
      </c>
      <c r="C34" t="str">
        <f ca="1">IFERROR(VLOOKUP(B34,CatDataSrc!B:C,2,FALSE),"")</f>
        <v/>
      </c>
    </row>
    <row r="35" spans="1:3" x14ac:dyDescent="0.2">
      <c r="A35" t="str">
        <f ca="1">IFERROR(A34+MATCH(CONCATENATE("*",CmpAcroSelected,"*"),OFFSET(CatDataSrc!A$1,A34,0,100,1),0),"")</f>
        <v/>
      </c>
      <c r="B35" t="str">
        <f t="shared" ca="1" si="0"/>
        <v/>
      </c>
      <c r="C35" t="str">
        <f ca="1">IFERROR(VLOOKUP(B35,CatDataSrc!B:C,2,FALSE),"")</f>
        <v/>
      </c>
    </row>
    <row r="36" spans="1:3" x14ac:dyDescent="0.2">
      <c r="A36" t="str">
        <f ca="1">IFERROR(A35+MATCH(CONCATENATE("*",CmpAcroSelected,"*"),OFFSET(CatDataSrc!A$1,A35,0,100,1),0),"")</f>
        <v/>
      </c>
      <c r="B36" t="str">
        <f t="shared" ca="1" si="0"/>
        <v/>
      </c>
      <c r="C36" t="str">
        <f ca="1">IFERROR(VLOOKUP(B36,CatDataSrc!B:C,2,FALSE),"")</f>
        <v/>
      </c>
    </row>
    <row r="37" spans="1:3" x14ac:dyDescent="0.2">
      <c r="A37" t="str">
        <f ca="1">IFERROR(A36+MATCH(CONCATENATE("*",CmpAcroSelected,"*"),OFFSET(CatDataSrc!A$1,A36,0,100,1),0),"")</f>
        <v/>
      </c>
      <c r="B37" t="str">
        <f t="shared" ca="1" si="0"/>
        <v/>
      </c>
      <c r="C37" t="str">
        <f ca="1">IFERROR(VLOOKUP(B37,CatDataSrc!B:C,2,FALSE),"")</f>
        <v/>
      </c>
    </row>
    <row r="38" spans="1:3" x14ac:dyDescent="0.2">
      <c r="A38" t="str">
        <f ca="1">IFERROR(A37+MATCH(CONCATENATE("*",CmpAcroSelected,"*"),OFFSET(CatDataSrc!A$1,A37,0,100,1),0),"")</f>
        <v/>
      </c>
      <c r="B38" t="str">
        <f t="shared" ca="1" si="0"/>
        <v/>
      </c>
      <c r="C38" t="str">
        <f ca="1">IFERROR(VLOOKUP(B38,CatDataSrc!B:C,2,FALSE),"")</f>
        <v/>
      </c>
    </row>
    <row r="39" spans="1:3" x14ac:dyDescent="0.2">
      <c r="A39" t="str">
        <f ca="1">IFERROR(A38+MATCH(CONCATENATE("*",CmpAcroSelected,"*"),OFFSET(CatDataSrc!A$1,A38,0,100,1),0),"")</f>
        <v/>
      </c>
      <c r="B39" t="str">
        <f t="shared" ca="1" si="0"/>
        <v/>
      </c>
      <c r="C39" t="str">
        <f ca="1">IFERROR(VLOOKUP(B39,CatDataSrc!B:C,2,FALSE),"")</f>
        <v/>
      </c>
    </row>
    <row r="40" spans="1:3" x14ac:dyDescent="0.2">
      <c r="A40" t="str">
        <f ca="1">IFERROR(A39+MATCH(CONCATENATE("*",CmpAcroSelected,"*"),OFFSET(CatDataSrc!A$1,A39,0,100,1),0),"")</f>
        <v/>
      </c>
      <c r="B40" t="str">
        <f t="shared" ca="1" si="0"/>
        <v/>
      </c>
      <c r="C40" t="str">
        <f ca="1">IFERROR(VLOOKUP(B40,CatDataSrc!B:C,2,FALSE),"")</f>
        <v/>
      </c>
    </row>
    <row r="41" spans="1:3" x14ac:dyDescent="0.2">
      <c r="A41" t="str">
        <f ca="1">IFERROR(A40+MATCH(CONCATENATE("*",CmpAcroSelected,"*"),OFFSET(CatDataSrc!A$1,A40,0,100,1),0),"")</f>
        <v/>
      </c>
      <c r="B41" t="str">
        <f t="shared" ca="1" si="0"/>
        <v/>
      </c>
      <c r="C41" t="str">
        <f ca="1">IFERROR(VLOOKUP(B41,CatDataSrc!B:C,2,FALSE),"")</f>
        <v/>
      </c>
    </row>
    <row r="42" spans="1:3" x14ac:dyDescent="0.2">
      <c r="A42" t="str">
        <f ca="1">IFERROR(A41+MATCH(CONCATENATE("*",CmpAcroSelected,"*"),OFFSET(CatDataSrc!A$1,A41,0,100,1),0),"")</f>
        <v/>
      </c>
      <c r="B42" t="str">
        <f t="shared" ca="1" si="0"/>
        <v/>
      </c>
      <c r="C42" t="str">
        <f ca="1">IFERROR(VLOOKUP(B42,CatDataSrc!B:C,2,FALSE),"")</f>
        <v/>
      </c>
    </row>
    <row r="43" spans="1:3" x14ac:dyDescent="0.2">
      <c r="A43" t="str">
        <f ca="1">IFERROR(A42+MATCH(CONCATENATE("*",CmpAcroSelected,"*"),OFFSET(CatDataSrc!A$1,A42,0,100,1),0),"")</f>
        <v/>
      </c>
      <c r="B43" t="str">
        <f t="shared" ca="1" si="0"/>
        <v/>
      </c>
      <c r="C43" t="str">
        <f ca="1">IFERROR(VLOOKUP(B43,CatDataSrc!B:C,2,FALSE),"")</f>
        <v/>
      </c>
    </row>
    <row r="44" spans="1:3" x14ac:dyDescent="0.2">
      <c r="A44" t="str">
        <f ca="1">IFERROR(A43+MATCH(CONCATENATE("*",CmpAcroSelected,"*"),OFFSET(CatDataSrc!A$1,A43,0,100,1),0),"")</f>
        <v/>
      </c>
      <c r="B44" t="str">
        <f t="shared" ca="1" si="0"/>
        <v/>
      </c>
      <c r="C44" t="str">
        <f ca="1">IFERROR(VLOOKUP(B44,CatDataSrc!B:C,2,FALSE),"")</f>
        <v/>
      </c>
    </row>
    <row r="45" spans="1:3" x14ac:dyDescent="0.2">
      <c r="A45" t="str">
        <f ca="1">IFERROR(A44+MATCH(CONCATENATE("*",CmpAcroSelected,"*"),OFFSET(CatDataSrc!A$1,A44,0,100,1),0),"")</f>
        <v/>
      </c>
      <c r="B45" t="str">
        <f t="shared" ca="1" si="0"/>
        <v/>
      </c>
      <c r="C45" t="str">
        <f ca="1">IFERROR(VLOOKUP(B45,CatDataSrc!B:C,2,FALSE),"")</f>
        <v/>
      </c>
    </row>
    <row r="46" spans="1:3" x14ac:dyDescent="0.2">
      <c r="A46" t="str">
        <f ca="1">IFERROR(A45+MATCH(CONCATENATE("*",CmpAcroSelected,"*"),OFFSET(CatDataSrc!A$1,A45,0,100,1),0),"")</f>
        <v/>
      </c>
      <c r="B46" t="str">
        <f t="shared" ca="1" si="0"/>
        <v/>
      </c>
      <c r="C46" t="str">
        <f ca="1">IFERROR(VLOOKUP(B46,CatDataSrc!B:C,2,FALSE),"")</f>
        <v/>
      </c>
    </row>
    <row r="47" spans="1:3" x14ac:dyDescent="0.2">
      <c r="A47" t="str">
        <f ca="1">IFERROR(A46+MATCH(CONCATENATE("*",CmpAcroSelected,"*"),OFFSET(CatDataSrc!A$1,A46,0,100,1),0),"")</f>
        <v/>
      </c>
      <c r="B47" t="str">
        <f t="shared" ca="1" si="0"/>
        <v/>
      </c>
      <c r="C47" t="str">
        <f ca="1">IFERROR(VLOOKUP(B47,CatDataSrc!B:C,2,FALSE),"")</f>
        <v/>
      </c>
    </row>
    <row r="48" spans="1:3" x14ac:dyDescent="0.2">
      <c r="A48" t="str">
        <f ca="1">IFERROR(A47+MATCH(CONCATENATE("*",CmpAcroSelected,"*"),OFFSET(CatDataSrc!A$1,A47,0,100,1),0),"")</f>
        <v/>
      </c>
      <c r="B48" t="str">
        <f t="shared" ca="1" si="0"/>
        <v/>
      </c>
      <c r="C48" t="str">
        <f ca="1">IFERROR(VLOOKUP(B48,CatDataSrc!B:C,2,FALSE),"")</f>
        <v/>
      </c>
    </row>
    <row r="49" spans="1:3" x14ac:dyDescent="0.2">
      <c r="A49" t="str">
        <f ca="1">IFERROR(A48+MATCH(CONCATENATE("*",CmpAcroSelected,"*"),OFFSET(CatDataSrc!A$1,A48,0,100,1),0),"")</f>
        <v/>
      </c>
      <c r="B49" t="str">
        <f t="shared" ca="1" si="0"/>
        <v/>
      </c>
      <c r="C49" t="str">
        <f ca="1">IFERROR(VLOOKUP(B49,CatDataSrc!B:C,2,FALSE),"")</f>
        <v/>
      </c>
    </row>
    <row r="50" spans="1:3" x14ac:dyDescent="0.2">
      <c r="A50" t="str">
        <f ca="1">IFERROR(A49+MATCH(CONCATENATE("*",CmpAcroSelected,"*"),OFFSET(CatDataSrc!A$1,A49,0,100,1),0),"")</f>
        <v/>
      </c>
      <c r="B50" t="str">
        <f t="shared" ca="1" si="0"/>
        <v/>
      </c>
      <c r="C50" t="str">
        <f ca="1">IFERROR(VLOOKUP(B50,CatDataSrc!B:C,2,FALSE),"")</f>
        <v/>
      </c>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C6" sqref="C6"/>
    </sheetView>
  </sheetViews>
  <sheetFormatPr defaultColWidth="8.85546875" defaultRowHeight="12.75" x14ac:dyDescent="0.2"/>
  <cols>
    <col min="3" max="3" width="115.85546875" bestFit="1" customWidth="1"/>
  </cols>
  <sheetData>
    <row r="1" spans="1:3" x14ac:dyDescent="0.2">
      <c r="A1" t="s">
        <v>2286</v>
      </c>
      <c r="B1" t="s">
        <v>2287</v>
      </c>
      <c r="C1" t="s">
        <v>2288</v>
      </c>
    </row>
    <row r="2" spans="1:3" x14ac:dyDescent="0.2">
      <c r="A2">
        <f ca="1">MATCH(CONCATENATE("*",CmpAcroSelected,"*"),CatOutcome!A2:A105,0)+1</f>
        <v>2</v>
      </c>
      <c r="B2">
        <f ca="1">IFERROR(INDIRECT(ADDRESS(A2,2,1,1,"CatOutcome")),"")</f>
        <v>5</v>
      </c>
      <c r="C2" t="str">
        <f ca="1">IFERROR(VLOOKUP(B2,CatOutcome!B:C,2,FALSE),"")</f>
        <v>HIV O-1: Percentage of adults and children with HIV known to be on treatment 12 months after initiation of antiretroviral therapy</v>
      </c>
    </row>
    <row r="3" spans="1:3" x14ac:dyDescent="0.2">
      <c r="A3">
        <f ca="1">IFERROR(A2+MATCH(CONCATENATE("*",CmpAcroSelected,"*"),OFFSET(CatOutcome!A$1,A2,0,100,1),0),"")</f>
        <v>3</v>
      </c>
      <c r="B3">
        <f ca="1">IFERROR(INDIRECT(ADDRESS(A3,2,1,1,"CatOutcome")),"")</f>
        <v>10</v>
      </c>
      <c r="C3" t="str">
        <f ca="1">IFERROR(VLOOKUP(B3,CatOutcome!B:C,2,FALSE),"")</f>
        <v>HIV O-2: Percentage of women and men aged 15-49 who have had sexual intercourse with more than one partner in the past 12 months</v>
      </c>
    </row>
    <row r="4" spans="1:3" x14ac:dyDescent="0.2">
      <c r="A4">
        <f ca="1">IFERROR(A3+MATCH(CONCATENATE("*",CmpAcroSelected,"*"),OFFSET(CatOutcome!A$1,A3,0,100,1),0),"")</f>
        <v>4</v>
      </c>
      <c r="B4">
        <f t="shared" ref="B4:B50" ca="1" si="0">IFERROR(INDIRECT(ADDRESS(A4,2,1,1,"CatOutcome")),"")</f>
        <v>15</v>
      </c>
      <c r="C4" t="str">
        <f ca="1">IFERROR(VLOOKUP(B4,CatOutcome!B:C,2,FALSE),"")</f>
        <v>HIV O-3: Percentage of women and men aged 15-49 who had more than one partner in the past 12 months who used a condom during their last sexual intercourse</v>
      </c>
    </row>
    <row r="5" spans="1:3" x14ac:dyDescent="0.2">
      <c r="A5">
        <f ca="1">IFERROR(A4+MATCH(CONCATENATE("*",CmpAcroSelected,"*"),OFFSET(CatOutcome!A$1,A4,0,100,1),0),"")</f>
        <v>5</v>
      </c>
      <c r="B5">
        <f t="shared" ca="1" si="0"/>
        <v>20</v>
      </c>
      <c r="C5" t="str">
        <f ca="1">IFERROR(VLOOKUP(B5,CatOutcome!B:C,2,FALSE),"")</f>
        <v>HIV O-4a: Percentage of men reporting the use of a condom the last time they had anal sex with a male partner</v>
      </c>
    </row>
    <row r="6" spans="1:3" x14ac:dyDescent="0.2">
      <c r="A6">
        <f ca="1">IFERROR(A5+MATCH(CONCATENATE("*",CmpAcroSelected,"*"),OFFSET(CatOutcome!A$1,A5,0,100,1),0),"")</f>
        <v>6</v>
      </c>
      <c r="B6">
        <f t="shared" ca="1" si="0"/>
        <v>25</v>
      </c>
      <c r="C6" t="str">
        <f ca="1">IFERROR(VLOOKUP(B6,CatOutcome!B:C,2,FALSE),"")</f>
        <v>HIV O-4b: Percentage of transgender people who sell sex reporting the use of a condom with their most recent client</v>
      </c>
    </row>
    <row r="7" spans="1:3" x14ac:dyDescent="0.2">
      <c r="A7">
        <f ca="1">IFERROR(A6+MATCH(CONCATENATE("*",CmpAcroSelected,"*"),OFFSET(CatOutcome!A$1,A6,0,100,1),0),"")</f>
        <v>7</v>
      </c>
      <c r="B7">
        <f t="shared" ca="1" si="0"/>
        <v>30</v>
      </c>
      <c r="C7" t="str">
        <f ca="1">IFERROR(VLOOKUP(B7,CatOutcome!B:C,2,FALSE),"")</f>
        <v>HIV O-5: Percentage of sex workers reporting the use of a condom with their most recent client</v>
      </c>
    </row>
    <row r="8" spans="1:3" x14ac:dyDescent="0.2">
      <c r="A8">
        <f ca="1">IFERROR(A7+MATCH(CONCATENATE("*",CmpAcroSelected,"*"),OFFSET(CatOutcome!A$1,A7,0,100,1),0),"")</f>
        <v>8</v>
      </c>
      <c r="B8">
        <f t="shared" ca="1" si="0"/>
        <v>35</v>
      </c>
      <c r="C8" t="str">
        <f ca="1">IFERROR(VLOOKUP(B8,CatOutcome!B:C,2,FALSE),"")</f>
        <v>HIV O-6: Percentage of people who inject drugs reporting the use of sterile injecting equipment the last time they injected</v>
      </c>
    </row>
    <row r="9" spans="1:3" x14ac:dyDescent="0.2">
      <c r="A9">
        <f ca="1">IFERROR(A8+MATCH(CONCATENATE("*",CmpAcroSelected,"*"),OFFSET(CatOutcome!A$1,A8,0,100,1),0),"")</f>
        <v>9</v>
      </c>
      <c r="B9">
        <f t="shared" ca="1" si="0"/>
        <v>40</v>
      </c>
      <c r="C9" t="str">
        <f ca="1">IFERROR(VLOOKUP(B9,CatOutcome!B:C,2,FALSE),"")</f>
        <v>HIV O-7: Percentage of other vulnerable populations who report the use of a condom at last sexual intercourse</v>
      </c>
    </row>
    <row r="10" spans="1:3" x14ac:dyDescent="0.2">
      <c r="A10">
        <f ca="1">IFERROR(A9+MATCH(CONCATENATE("*",CmpAcroSelected,"*"),OFFSET(CatOutcome!A$1,A9,0,100,1),0),"")</f>
        <v>10</v>
      </c>
      <c r="B10">
        <f t="shared" ca="1" si="0"/>
        <v>45</v>
      </c>
      <c r="C10" t="str">
        <f ca="1">IFERROR(VLOOKUP(B10,CatOutcome!B:C,2,FALSE),"")</f>
        <v>HIV O-8: Current school attendance rate among orphans compared to non-orphans</v>
      </c>
    </row>
    <row r="11" spans="1:3" x14ac:dyDescent="0.2">
      <c r="A11">
        <f ca="1">IFERROR(A10+MATCH(CONCATENATE("*",CmpAcroSelected,"*"),OFFSET(CatOutcome!A$1,A10,0,100,1),0),"")</f>
        <v>25</v>
      </c>
      <c r="B11">
        <f t="shared" ca="1" si="0"/>
        <v>405</v>
      </c>
      <c r="C11" t="str">
        <f ca="1">IFERROR(VLOOKUP(B11,CatOutcome!B:C,2,FALSE),"")</f>
        <v>HSS O-1: Percentage of women attending antenatal care</v>
      </c>
    </row>
    <row r="12" spans="1:3" x14ac:dyDescent="0.2">
      <c r="A12">
        <f ca="1">IFERROR(A11+MATCH(CONCATENATE("*",CmpAcroSelected,"*"),OFFSET(CatOutcome!A$1,A11,0,100,1),0),"")</f>
        <v>26</v>
      </c>
      <c r="B12">
        <f t="shared" ca="1" si="0"/>
        <v>410</v>
      </c>
      <c r="C12" t="str">
        <f ca="1">IFERROR(VLOOKUP(B12,CatOutcome!B:C,2,FALSE),"")</f>
        <v>HSS O-2: Percentage of births attended by skilled health professional</v>
      </c>
    </row>
    <row r="13" spans="1:3" x14ac:dyDescent="0.2">
      <c r="A13">
        <f ca="1">IFERROR(A12+MATCH(CONCATENATE("*",CmpAcroSelected,"*"),OFFSET(CatOutcome!A$1,A12,0,100,1),0),"")</f>
        <v>27</v>
      </c>
      <c r="B13">
        <f t="shared" ca="1" si="0"/>
        <v>415</v>
      </c>
      <c r="C13" t="str">
        <f ca="1">IFERROR(VLOOKUP(B13,CatOutcome!B:C,2,FALSE),"")</f>
        <v>HSS O-3: Ratio of household out-of-pocket payments for health to total expenditure on health</v>
      </c>
    </row>
    <row r="14" spans="1:3" x14ac:dyDescent="0.2">
      <c r="A14">
        <f ca="1">IFERROR(A13+MATCH(CONCATENATE("*",CmpAcroSelected,"*"),OFFSET(CatOutcome!A$1,A13,0,100,1),0),"")</f>
        <v>28</v>
      </c>
      <c r="B14">
        <f t="shared" ca="1" si="0"/>
        <v>505</v>
      </c>
      <c r="C14" t="str">
        <f ca="1">IFERROR(VLOOKUP(B14,CatOutcome!B:C,2,FALSE),"")</f>
        <v>HSS O-5: Specific services readiness score for health facilities</v>
      </c>
    </row>
    <row r="15" spans="1:3" x14ac:dyDescent="0.2">
      <c r="A15" t="str">
        <f ca="1">IFERROR(A14+MATCH(CONCATENATE("*",CmpAcroSelected,"*"),OFFSET(CatOutcome!A$1,A14,0,100,1),0),"")</f>
        <v/>
      </c>
      <c r="B15" t="str">
        <f t="shared" ca="1" si="0"/>
        <v/>
      </c>
      <c r="C15" t="str">
        <f ca="1">IFERROR(VLOOKUP(B15,CatOutcome!B:C,2,FALSE),"")</f>
        <v/>
      </c>
    </row>
    <row r="16" spans="1:3" x14ac:dyDescent="0.2">
      <c r="A16" t="str">
        <f ca="1">IFERROR(A15+MATCH(CONCATENATE("*",CmpAcroSelected,"*"),OFFSET(CatOutcome!A$1,A15,0,100,1),0),"")</f>
        <v/>
      </c>
      <c r="B16" t="str">
        <f t="shared" ca="1" si="0"/>
        <v/>
      </c>
      <c r="C16" t="str">
        <f ca="1">IFERROR(VLOOKUP(B16,CatOutcome!B:C,2,FALSE),"")</f>
        <v/>
      </c>
    </row>
    <row r="17" spans="1:3" x14ac:dyDescent="0.2">
      <c r="A17" t="str">
        <f ca="1">IFERROR(A16+MATCH(CONCATENATE("*",CmpAcroSelected,"*"),OFFSET(CatOutcome!A$1,A16,0,100,1),0),"")</f>
        <v/>
      </c>
      <c r="B17" t="str">
        <f t="shared" ca="1" si="0"/>
        <v/>
      </c>
      <c r="C17" t="str">
        <f ca="1">IFERROR(VLOOKUP(B17,CatOutcome!B:C,2,FALSE),"")</f>
        <v/>
      </c>
    </row>
    <row r="18" spans="1:3" x14ac:dyDescent="0.2">
      <c r="A18" t="str">
        <f ca="1">IFERROR(A17+MATCH(CONCATENATE("*",CmpAcroSelected,"*"),OFFSET(CatOutcome!A$1,A17,0,100,1),0),"")</f>
        <v/>
      </c>
      <c r="B18" t="str">
        <f t="shared" ca="1" si="0"/>
        <v/>
      </c>
      <c r="C18" t="str">
        <f ca="1">IFERROR(VLOOKUP(B18,CatOutcome!B:C,2,FALSE),"")</f>
        <v/>
      </c>
    </row>
    <row r="19" spans="1:3" x14ac:dyDescent="0.2">
      <c r="A19" t="str">
        <f ca="1">IFERROR(A18+MATCH(CONCATENATE("*",CmpAcroSelected,"*"),OFFSET(CatOutcome!A$1,A18,0,100,1),0),"")</f>
        <v/>
      </c>
      <c r="B19" t="str">
        <f t="shared" ca="1" si="0"/>
        <v/>
      </c>
      <c r="C19" t="str">
        <f ca="1">IFERROR(VLOOKUP(B19,CatOutcome!B:C,2,FALSE),"")</f>
        <v/>
      </c>
    </row>
    <row r="20" spans="1:3" x14ac:dyDescent="0.2">
      <c r="A20" t="str">
        <f ca="1">IFERROR(A19+MATCH(CONCATENATE("*",CmpAcroSelected,"*"),OFFSET(CatOutcome!A$1,A19,0,100,1),0),"")</f>
        <v/>
      </c>
      <c r="B20" t="str">
        <f t="shared" ca="1" si="0"/>
        <v/>
      </c>
      <c r="C20" t="str">
        <f ca="1">IFERROR(VLOOKUP(B20,CatOutcome!B:C,2,FALSE),"")</f>
        <v/>
      </c>
    </row>
    <row r="21" spans="1:3" x14ac:dyDescent="0.2">
      <c r="A21" t="str">
        <f ca="1">IFERROR(A20+MATCH(CONCATENATE("*",CmpAcroSelected,"*"),OFFSET(CatOutcome!A$1,A20,0,100,1),0),"")</f>
        <v/>
      </c>
      <c r="B21" t="str">
        <f t="shared" ca="1" si="0"/>
        <v/>
      </c>
      <c r="C21" t="str">
        <f ca="1">IFERROR(VLOOKUP(B21,CatOutcome!B:C,2,FALSE),"")</f>
        <v/>
      </c>
    </row>
    <row r="22" spans="1:3" x14ac:dyDescent="0.2">
      <c r="A22" t="str">
        <f ca="1">IFERROR(A21+MATCH(CONCATENATE("*",CmpAcroSelected,"*"),OFFSET(CatOutcome!A$1,A21,0,100,1),0),"")</f>
        <v/>
      </c>
      <c r="B22" t="str">
        <f t="shared" ca="1" si="0"/>
        <v/>
      </c>
      <c r="C22" t="str">
        <f ca="1">IFERROR(VLOOKUP(B22,CatOutcome!B:C,2,FALSE),"")</f>
        <v/>
      </c>
    </row>
    <row r="23" spans="1:3" x14ac:dyDescent="0.2">
      <c r="A23" t="str">
        <f ca="1">IFERROR(A22+MATCH(CONCATENATE("*",CmpAcroSelected,"*"),OFFSET(CatOutcome!A$1,A22,0,100,1),0),"")</f>
        <v/>
      </c>
      <c r="B23" t="str">
        <f t="shared" ca="1" si="0"/>
        <v/>
      </c>
      <c r="C23" t="str">
        <f ca="1">IFERROR(VLOOKUP(B23,CatOutcome!B:C,2,FALSE),"")</f>
        <v/>
      </c>
    </row>
    <row r="24" spans="1:3" x14ac:dyDescent="0.2">
      <c r="A24" t="str">
        <f ca="1">IFERROR(A23+MATCH(CONCATENATE("*",CmpAcroSelected,"*"),OFFSET(CatOutcome!A$1,A23,0,100,1),0),"")</f>
        <v/>
      </c>
      <c r="B24" t="str">
        <f t="shared" ca="1" si="0"/>
        <v/>
      </c>
      <c r="C24" t="str">
        <f ca="1">IFERROR(VLOOKUP(B24,CatOutcome!B:C,2,FALSE),"")</f>
        <v/>
      </c>
    </row>
    <row r="25" spans="1:3" x14ac:dyDescent="0.2">
      <c r="A25" t="str">
        <f ca="1">IFERROR(A24+MATCH(CONCATENATE("*",CmpAcroSelected,"*"),OFFSET(CatOutcome!A$1,A24,0,100,1),0),"")</f>
        <v/>
      </c>
      <c r="B25" t="str">
        <f t="shared" ca="1" si="0"/>
        <v/>
      </c>
      <c r="C25" t="str">
        <f ca="1">IFERROR(VLOOKUP(B25,CatOutcome!B:C,2,FALSE),"")</f>
        <v/>
      </c>
    </row>
    <row r="26" spans="1:3" x14ac:dyDescent="0.2">
      <c r="A26" t="str">
        <f ca="1">IFERROR(A25+MATCH(CONCATENATE("*",CmpAcroSelected,"*"),OFFSET(CatOutcome!A$1,A25,0,100,1),0),"")</f>
        <v/>
      </c>
      <c r="B26" t="str">
        <f t="shared" ca="1" si="0"/>
        <v/>
      </c>
      <c r="C26" t="str">
        <f ca="1">IFERROR(VLOOKUP(B26,CatOutcome!B:C,2,FALSE),"")</f>
        <v/>
      </c>
    </row>
    <row r="27" spans="1:3" x14ac:dyDescent="0.2">
      <c r="A27" t="str">
        <f ca="1">IFERROR(A26+MATCH(CONCATENATE("*",CmpAcroSelected,"*"),OFFSET(CatOutcome!A$1,A26,0,100,1),0),"")</f>
        <v/>
      </c>
      <c r="B27" t="str">
        <f t="shared" ca="1" si="0"/>
        <v/>
      </c>
      <c r="C27" t="str">
        <f ca="1">IFERROR(VLOOKUP(B27,CatOutcome!B:C,2,FALSE),"")</f>
        <v/>
      </c>
    </row>
    <row r="28" spans="1:3" x14ac:dyDescent="0.2">
      <c r="A28" t="str">
        <f ca="1">IFERROR(A27+MATCH(CONCATENATE("*",CmpAcroSelected,"*"),OFFSET(CatOutcome!A$1,A27,0,100,1),0),"")</f>
        <v/>
      </c>
      <c r="B28" t="str">
        <f t="shared" ca="1" si="0"/>
        <v/>
      </c>
      <c r="C28" t="str">
        <f ca="1">IFERROR(VLOOKUP(B28,CatOutcome!B:C,2,FALSE),"")</f>
        <v/>
      </c>
    </row>
    <row r="29" spans="1:3" x14ac:dyDescent="0.2">
      <c r="A29" t="str">
        <f ca="1">IFERROR(A28+MATCH(CONCATENATE("*",CmpAcroSelected,"*"),OFFSET(CatOutcome!A$1,A28,0,100,1),0),"")</f>
        <v/>
      </c>
      <c r="B29" t="str">
        <f t="shared" ca="1" si="0"/>
        <v/>
      </c>
      <c r="C29" t="str">
        <f ca="1">IFERROR(VLOOKUP(B29,CatOutcome!B:C,2,FALSE),"")</f>
        <v/>
      </c>
    </row>
    <row r="30" spans="1:3" x14ac:dyDescent="0.2">
      <c r="A30" t="str">
        <f ca="1">IFERROR(A29+MATCH(CONCATENATE("*",CmpAcroSelected,"*"),OFFSET(CatOutcome!A$1,A29,0,100,1),0),"")</f>
        <v/>
      </c>
      <c r="B30" t="str">
        <f t="shared" ca="1" si="0"/>
        <v/>
      </c>
      <c r="C30" t="str">
        <f ca="1">IFERROR(VLOOKUP(B30,CatOutcome!B:C,2,FALSE),"")</f>
        <v/>
      </c>
    </row>
    <row r="31" spans="1:3" x14ac:dyDescent="0.2">
      <c r="A31" t="str">
        <f ca="1">IFERROR(A30+MATCH(CONCATENATE("*",CmpAcroSelected,"*"),OFFSET(CatOutcome!A$1,A30,0,100,1),0),"")</f>
        <v/>
      </c>
      <c r="B31" t="str">
        <f t="shared" ca="1" si="0"/>
        <v/>
      </c>
      <c r="C31" t="str">
        <f ca="1">IFERROR(VLOOKUP(B31,CatOutcome!B:C,2,FALSE),"")</f>
        <v/>
      </c>
    </row>
    <row r="32" spans="1:3" x14ac:dyDescent="0.2">
      <c r="A32" t="str">
        <f ca="1">IFERROR(A31+MATCH(CONCATENATE("*",CmpAcroSelected,"*"),OFFSET(CatOutcome!A$1,A31,0,100,1),0),"")</f>
        <v/>
      </c>
      <c r="B32" t="str">
        <f t="shared" ca="1" si="0"/>
        <v/>
      </c>
      <c r="C32" t="str">
        <f ca="1">IFERROR(VLOOKUP(B32,CatOutcome!B:C,2,FALSE),"")</f>
        <v/>
      </c>
    </row>
    <row r="33" spans="1:3" x14ac:dyDescent="0.2">
      <c r="A33" t="str">
        <f ca="1">IFERROR(A32+MATCH(CONCATENATE("*",CmpAcroSelected,"*"),OFFSET(CatOutcome!A$1,A32,0,100,1),0),"")</f>
        <v/>
      </c>
      <c r="B33" t="str">
        <f t="shared" ca="1" si="0"/>
        <v/>
      </c>
      <c r="C33" t="str">
        <f ca="1">IFERROR(VLOOKUP(B33,CatOutcome!B:C,2,FALSE),"")</f>
        <v/>
      </c>
    </row>
    <row r="34" spans="1:3" x14ac:dyDescent="0.2">
      <c r="A34" t="str">
        <f ca="1">IFERROR(A33+MATCH(CONCATENATE("*",CmpAcroSelected,"*"),OFFSET(CatOutcome!A$1,A33,0,100,1),0),"")</f>
        <v/>
      </c>
      <c r="B34" t="str">
        <f t="shared" ca="1" si="0"/>
        <v/>
      </c>
      <c r="C34" t="str">
        <f ca="1">IFERROR(VLOOKUP(B34,CatOutcome!B:C,2,FALSE),"")</f>
        <v/>
      </c>
    </row>
    <row r="35" spans="1:3" x14ac:dyDescent="0.2">
      <c r="A35" t="str">
        <f ca="1">IFERROR(A34+MATCH(CONCATENATE("*",CmpAcroSelected,"*"),OFFSET(CatOutcome!A$1,A34,0,100,1),0),"")</f>
        <v/>
      </c>
      <c r="B35" t="str">
        <f t="shared" ca="1" si="0"/>
        <v/>
      </c>
      <c r="C35" t="str">
        <f ca="1">IFERROR(VLOOKUP(B35,CatOutcome!B:C,2,FALSE),"")</f>
        <v/>
      </c>
    </row>
    <row r="36" spans="1:3" x14ac:dyDescent="0.2">
      <c r="A36" t="str">
        <f ca="1">IFERROR(A35+MATCH(CONCATENATE("*",CmpAcroSelected,"*"),OFFSET(CatOutcome!A$1,A35,0,100,1),0),"")</f>
        <v/>
      </c>
      <c r="B36" t="str">
        <f t="shared" ca="1" si="0"/>
        <v/>
      </c>
      <c r="C36" t="str">
        <f ca="1">IFERROR(VLOOKUP(B36,CatOutcome!B:C,2,FALSE),"")</f>
        <v/>
      </c>
    </row>
    <row r="37" spans="1:3" x14ac:dyDescent="0.2">
      <c r="A37" t="str">
        <f ca="1">IFERROR(A36+MATCH(CONCATENATE("*",CmpAcroSelected,"*"),OFFSET(CatOutcome!A$1,A36,0,100,1),0),"")</f>
        <v/>
      </c>
      <c r="B37" t="str">
        <f t="shared" ca="1" si="0"/>
        <v/>
      </c>
      <c r="C37" t="str">
        <f ca="1">IFERROR(VLOOKUP(B37,CatOutcome!B:C,2,FALSE),"")</f>
        <v/>
      </c>
    </row>
    <row r="38" spans="1:3" x14ac:dyDescent="0.2">
      <c r="A38" t="str">
        <f ca="1">IFERROR(A37+MATCH(CONCATENATE("*",CmpAcroSelected,"*"),OFFSET(CatOutcome!A$1,A37,0,100,1),0),"")</f>
        <v/>
      </c>
      <c r="B38" t="str">
        <f t="shared" ca="1" si="0"/>
        <v/>
      </c>
      <c r="C38" t="str">
        <f ca="1">IFERROR(VLOOKUP(B38,CatOutcome!B:C,2,FALSE),"")</f>
        <v/>
      </c>
    </row>
    <row r="39" spans="1:3" x14ac:dyDescent="0.2">
      <c r="A39" t="str">
        <f ca="1">IFERROR(A38+MATCH(CONCATENATE("*",CmpAcroSelected,"*"),OFFSET(CatOutcome!A$1,A38,0,100,1),0),"")</f>
        <v/>
      </c>
      <c r="B39" t="str">
        <f t="shared" ca="1" si="0"/>
        <v/>
      </c>
      <c r="C39" t="str">
        <f ca="1">IFERROR(VLOOKUP(B39,CatOutcome!B:C,2,FALSE),"")</f>
        <v/>
      </c>
    </row>
    <row r="40" spans="1:3" x14ac:dyDescent="0.2">
      <c r="A40" t="str">
        <f ca="1">IFERROR(A39+MATCH(CONCATENATE("*",CmpAcroSelected,"*"),OFFSET(CatOutcome!A$1,A39,0,100,1),0),"")</f>
        <v/>
      </c>
      <c r="B40" t="str">
        <f t="shared" ca="1" si="0"/>
        <v/>
      </c>
      <c r="C40" t="str">
        <f ca="1">IFERROR(VLOOKUP(B40,CatOutcome!B:C,2,FALSE),"")</f>
        <v/>
      </c>
    </row>
    <row r="41" spans="1:3" x14ac:dyDescent="0.2">
      <c r="A41" t="str">
        <f ca="1">IFERROR(A40+MATCH(CONCATENATE("*",CmpAcroSelected,"*"),OFFSET(CatOutcome!A$1,A40,0,100,1),0),"")</f>
        <v/>
      </c>
      <c r="B41" t="str">
        <f t="shared" ca="1" si="0"/>
        <v/>
      </c>
      <c r="C41" t="str">
        <f ca="1">IFERROR(VLOOKUP(B41,CatOutcome!B:C,2,FALSE),"")</f>
        <v/>
      </c>
    </row>
    <row r="42" spans="1:3" x14ac:dyDescent="0.2">
      <c r="A42" t="str">
        <f ca="1">IFERROR(A41+MATCH(CONCATENATE("*",CmpAcroSelected,"*"),OFFSET(CatOutcome!A$1,A41,0,100,1),0),"")</f>
        <v/>
      </c>
      <c r="B42" t="str">
        <f t="shared" ca="1" si="0"/>
        <v/>
      </c>
      <c r="C42" t="str">
        <f ca="1">IFERROR(VLOOKUP(B42,CatOutcome!B:C,2,FALSE),"")</f>
        <v/>
      </c>
    </row>
    <row r="43" spans="1:3" x14ac:dyDescent="0.2">
      <c r="A43" t="str">
        <f ca="1">IFERROR(A42+MATCH(CONCATENATE("*",CmpAcroSelected,"*"),OFFSET(CatOutcome!A$1,A42,0,100,1),0),"")</f>
        <v/>
      </c>
      <c r="B43" t="str">
        <f t="shared" ca="1" si="0"/>
        <v/>
      </c>
      <c r="C43" t="str">
        <f ca="1">IFERROR(VLOOKUP(B43,CatOutcome!B:C,2,FALSE),"")</f>
        <v/>
      </c>
    </row>
    <row r="44" spans="1:3" x14ac:dyDescent="0.2">
      <c r="A44" t="str">
        <f ca="1">IFERROR(A43+MATCH(CONCATENATE("*",CmpAcroSelected,"*"),OFFSET(CatOutcome!A$1,A43,0,100,1),0),"")</f>
        <v/>
      </c>
      <c r="B44" t="str">
        <f t="shared" ca="1" si="0"/>
        <v/>
      </c>
      <c r="C44" t="str">
        <f ca="1">IFERROR(VLOOKUP(B44,CatOutcome!B:C,2,FALSE),"")</f>
        <v/>
      </c>
    </row>
    <row r="45" spans="1:3" x14ac:dyDescent="0.2">
      <c r="A45" t="str">
        <f ca="1">IFERROR(A44+MATCH(CONCATENATE("*",CmpAcroSelected,"*"),OFFSET(CatOutcome!A$1,A44,0,100,1),0),"")</f>
        <v/>
      </c>
      <c r="B45" t="str">
        <f t="shared" ca="1" si="0"/>
        <v/>
      </c>
      <c r="C45" t="str">
        <f ca="1">IFERROR(VLOOKUP(B45,CatOutcome!B:C,2,FALSE),"")</f>
        <v/>
      </c>
    </row>
    <row r="46" spans="1:3" x14ac:dyDescent="0.2">
      <c r="A46" t="str">
        <f ca="1">IFERROR(A45+MATCH(CONCATENATE("*",CmpAcroSelected,"*"),OFFSET(CatOutcome!A$1,A45,0,100,1),0),"")</f>
        <v/>
      </c>
      <c r="B46" t="str">
        <f t="shared" ca="1" si="0"/>
        <v/>
      </c>
      <c r="C46" t="str">
        <f ca="1">IFERROR(VLOOKUP(B46,CatOutcome!B:C,2,FALSE),"")</f>
        <v/>
      </c>
    </row>
    <row r="47" spans="1:3" x14ac:dyDescent="0.2">
      <c r="A47" t="str">
        <f ca="1">IFERROR(A46+MATCH(CONCATENATE("*",CmpAcroSelected,"*"),OFFSET(CatOutcome!A$1,A46,0,100,1),0),"")</f>
        <v/>
      </c>
      <c r="B47" t="str">
        <f t="shared" ca="1" si="0"/>
        <v/>
      </c>
      <c r="C47" t="str">
        <f ca="1">IFERROR(VLOOKUP(B47,CatOutcome!B:C,2,FALSE),"")</f>
        <v/>
      </c>
    </row>
    <row r="48" spans="1:3" x14ac:dyDescent="0.2">
      <c r="A48" t="str">
        <f ca="1">IFERROR(A47+MATCH(CONCATENATE("*",CmpAcroSelected,"*"),OFFSET(CatOutcome!A$1,A47,0,100,1),0),"")</f>
        <v/>
      </c>
      <c r="B48" t="str">
        <f t="shared" ca="1" si="0"/>
        <v/>
      </c>
      <c r="C48" t="str">
        <f ca="1">IFERROR(VLOOKUP(B48,CatOutcome!B:C,2,FALSE),"")</f>
        <v/>
      </c>
    </row>
    <row r="49" spans="1:3" x14ac:dyDescent="0.2">
      <c r="A49" t="str">
        <f ca="1">IFERROR(A48+MATCH(CONCATENATE("*",CmpAcroSelected,"*"),OFFSET(CatOutcome!A$1,A48,0,100,1),0),"")</f>
        <v/>
      </c>
      <c r="B49" t="str">
        <f t="shared" ca="1" si="0"/>
        <v/>
      </c>
      <c r="C49" t="str">
        <f ca="1">IFERROR(VLOOKUP(B49,CatOutcome!B:C,2,FALSE),"")</f>
        <v/>
      </c>
    </row>
    <row r="50" spans="1:3" x14ac:dyDescent="0.2">
      <c r="A50" t="str">
        <f ca="1">IFERROR(A49+MATCH(CONCATENATE("*",CmpAcroSelected,"*"),OFFSET(CatOutcome!A$1,A49,0,100,1),0),"")</f>
        <v/>
      </c>
      <c r="B50" t="str">
        <f t="shared" ca="1" si="0"/>
        <v/>
      </c>
      <c r="C50" t="str">
        <f ca="1">IFERROR(VLOOKUP(B50,CatOutcome!B:C,2,FALSE),"")</f>
        <v/>
      </c>
    </row>
  </sheetData>
  <sheetProtection password="C911" sheet="1" objects="1" scenarios="1"/>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B84"/>
  <sheetViews>
    <sheetView view="pageBreakPreview" topLeftCell="A46" zoomScaleNormal="85" zoomScaleSheetLayoutView="100" zoomScalePageLayoutView="85" workbookViewId="0">
      <selection activeCell="S64" sqref="S64:Y64"/>
    </sheetView>
  </sheetViews>
  <sheetFormatPr defaultColWidth="9.140625" defaultRowHeight="15" x14ac:dyDescent="0.2"/>
  <cols>
    <col min="1" max="3" width="9.140625" style="61"/>
    <col min="4" max="4" width="13.28515625" style="61" customWidth="1"/>
    <col min="5" max="9" width="9.140625" style="61"/>
    <col min="10" max="10" width="13.42578125" style="61" customWidth="1"/>
    <col min="11" max="16384" width="9.140625" style="61"/>
  </cols>
  <sheetData>
    <row r="1" spans="1:28" ht="18" x14ac:dyDescent="0.2">
      <c r="A1" s="218" t="str">
        <f>Translations!B88</f>
        <v xml:space="preserve">Modular Approach - Concept Note </v>
      </c>
      <c r="B1" s="219"/>
      <c r="C1" s="219"/>
      <c r="D1" s="219"/>
      <c r="E1" s="219"/>
      <c r="F1" s="219"/>
      <c r="G1" s="219"/>
      <c r="H1" s="219"/>
      <c r="I1" s="219"/>
      <c r="J1" s="219"/>
      <c r="K1" s="219"/>
      <c r="L1" s="219"/>
      <c r="M1" s="219"/>
      <c r="N1" s="172"/>
      <c r="O1" s="334" t="str">
        <f>Translations!$B$87</f>
        <v>Language</v>
      </c>
      <c r="P1" s="890" t="s">
        <v>520</v>
      </c>
      <c r="Q1" s="891"/>
      <c r="R1" s="891"/>
      <c r="S1" s="891"/>
      <c r="T1" s="892"/>
      <c r="U1" s="211"/>
      <c r="V1" s="212"/>
      <c r="W1" s="212"/>
      <c r="X1" s="212"/>
      <c r="Y1" s="212"/>
      <c r="Z1" s="220"/>
      <c r="AA1" s="177"/>
      <c r="AB1" s="177"/>
    </row>
    <row r="2" spans="1:28" ht="18" x14ac:dyDescent="0.2">
      <c r="A2" s="122" t="str">
        <f>Translations!$B$7</f>
        <v>A. Program details</v>
      </c>
      <c r="B2" s="106"/>
      <c r="C2" s="106"/>
      <c r="D2" s="106"/>
      <c r="E2" s="106"/>
      <c r="F2" s="106"/>
      <c r="G2" s="106"/>
      <c r="H2" s="106"/>
      <c r="I2" s="106"/>
      <c r="J2" s="106"/>
      <c r="K2" s="106"/>
      <c r="L2" s="106"/>
      <c r="M2" s="106"/>
      <c r="N2" s="118"/>
      <c r="O2" s="118"/>
      <c r="P2" s="118"/>
      <c r="Q2" s="118"/>
      <c r="R2" s="118"/>
      <c r="S2" s="118"/>
      <c r="T2" s="118"/>
      <c r="U2" s="126"/>
      <c r="V2" s="124"/>
      <c r="W2" s="124"/>
      <c r="X2" s="124"/>
      <c r="Y2" s="124"/>
      <c r="Z2" s="125"/>
      <c r="AA2" s="72"/>
      <c r="AB2" s="72"/>
    </row>
    <row r="3" spans="1:28" x14ac:dyDescent="0.2">
      <c r="A3" s="855" t="str">
        <f>Translations!$B$8</f>
        <v>Country / Applicant</v>
      </c>
      <c r="B3" s="856"/>
      <c r="C3" s="871"/>
      <c r="D3" s="824" t="str">
        <f>Translations!B77</f>
        <v>Please select…</v>
      </c>
      <c r="E3" s="824"/>
      <c r="F3" s="824"/>
      <c r="G3" s="893"/>
      <c r="H3" s="720" t="str">
        <f>Translations!$B$13</f>
        <v>Principal Recipients</v>
      </c>
      <c r="I3" s="721"/>
      <c r="J3" s="894"/>
      <c r="K3" s="896"/>
      <c r="L3" s="896"/>
      <c r="M3" s="896"/>
      <c r="N3" s="896"/>
      <c r="O3" s="896"/>
      <c r="P3" s="896"/>
      <c r="Q3" s="896"/>
      <c r="R3" s="896"/>
      <c r="S3" s="897" t="str">
        <f>IFERROR(VLOOKUP(K3,Definitions!R:S,2,FALSE),"")</f>
        <v/>
      </c>
      <c r="T3" s="898"/>
      <c r="U3" s="720" t="str">
        <f>Translations!$B$82</f>
        <v>Total requested amount</v>
      </c>
      <c r="V3" s="721"/>
      <c r="W3" s="721"/>
      <c r="X3" s="721"/>
      <c r="Y3" s="721"/>
      <c r="Z3" s="722"/>
      <c r="AA3" s="72"/>
      <c r="AB3" s="72"/>
    </row>
    <row r="4" spans="1:28" x14ac:dyDescent="0.2">
      <c r="A4" s="855" t="str">
        <f>Translations!$B$9</f>
        <v>Component:</v>
      </c>
      <c r="B4" s="856"/>
      <c r="C4" s="871"/>
      <c r="D4" s="899" t="str">
        <f>Translations!B77</f>
        <v>Please select…</v>
      </c>
      <c r="E4" s="899"/>
      <c r="F4" s="899"/>
      <c r="G4" s="900"/>
      <c r="H4" s="792"/>
      <c r="I4" s="787"/>
      <c r="J4" s="895"/>
      <c r="K4" s="873"/>
      <c r="L4" s="873"/>
      <c r="M4" s="873"/>
      <c r="N4" s="873"/>
      <c r="O4" s="873"/>
      <c r="P4" s="873"/>
      <c r="Q4" s="873"/>
      <c r="R4" s="873"/>
      <c r="S4" s="887" t="str">
        <f>IFERROR(VLOOKUP(K4,Definitions!R:S,2,FALSE),"")</f>
        <v/>
      </c>
      <c r="T4" s="888"/>
      <c r="U4" s="792"/>
      <c r="V4" s="787"/>
      <c r="W4" s="787"/>
      <c r="X4" s="787"/>
      <c r="Y4" s="787"/>
      <c r="Z4" s="788"/>
      <c r="AA4" s="72"/>
      <c r="AB4" s="72"/>
    </row>
    <row r="5" spans="1:28" x14ac:dyDescent="0.2">
      <c r="A5" s="855" t="str">
        <f>Translations!$B$10</f>
        <v>Start Year</v>
      </c>
      <c r="B5" s="856"/>
      <c r="C5" s="871"/>
      <c r="D5" s="865" t="str">
        <f>Translations!B77</f>
        <v>Please select…</v>
      </c>
      <c r="E5" s="865"/>
      <c r="F5" s="865"/>
      <c r="G5" s="880"/>
      <c r="H5" s="881" t="str">
        <f>Translations!$B$14</f>
        <v>(Please select from list or add a new one)</v>
      </c>
      <c r="I5" s="882"/>
      <c r="J5" s="883"/>
      <c r="K5" s="873"/>
      <c r="L5" s="873"/>
      <c r="M5" s="873"/>
      <c r="N5" s="873"/>
      <c r="O5" s="873"/>
      <c r="P5" s="873"/>
      <c r="Q5" s="873"/>
      <c r="R5" s="873"/>
      <c r="S5" s="887" t="str">
        <f>IFERROR(VLOOKUP(K5,Definitions!R:S,2,FALSE),"")</f>
        <v/>
      </c>
      <c r="T5" s="888"/>
      <c r="U5" s="867" t="str">
        <f>Translations!$B$83</f>
        <v>Allocation</v>
      </c>
      <c r="V5" s="868"/>
      <c r="W5" s="868"/>
      <c r="X5" s="868"/>
      <c r="Y5" s="869">
        <f ca="1">SUMIF(A:A,Translations!$A$91,F:F)</f>
        <v>0</v>
      </c>
      <c r="Z5" s="870"/>
      <c r="AA5" s="72"/>
      <c r="AB5" s="72"/>
    </row>
    <row r="6" spans="1:28" x14ac:dyDescent="0.2">
      <c r="A6" s="855" t="str">
        <f>Translations!$B$11</f>
        <v>Start Month</v>
      </c>
      <c r="B6" s="856"/>
      <c r="C6" s="871"/>
      <c r="D6" s="862" t="str">
        <f>Translations!B77</f>
        <v>Please select…</v>
      </c>
      <c r="E6" s="862"/>
      <c r="F6" s="862"/>
      <c r="G6" s="872"/>
      <c r="H6" s="884"/>
      <c r="I6" s="885"/>
      <c r="J6" s="886"/>
      <c r="K6" s="873"/>
      <c r="L6" s="873"/>
      <c r="M6" s="873"/>
      <c r="N6" s="873"/>
      <c r="O6" s="873"/>
      <c r="P6" s="873"/>
      <c r="Q6" s="873"/>
      <c r="R6" s="873"/>
      <c r="S6" s="874" t="str">
        <f>IFERROR(VLOOKUP(K6,Definitions!R:S,2,FALSE),"")</f>
        <v/>
      </c>
      <c r="T6" s="875"/>
      <c r="U6" s="876" t="str">
        <f>Translations!$B$85</f>
        <v xml:space="preserve">Allocation + above + other </v>
      </c>
      <c r="V6" s="877"/>
      <c r="W6" s="877"/>
      <c r="X6" s="877"/>
      <c r="Y6" s="878">
        <f ca="1">SUMIF(J:J,Translations!$A$92,Q:Q)</f>
        <v>0</v>
      </c>
      <c r="Z6" s="879"/>
      <c r="AA6" s="72"/>
      <c r="AB6" s="72"/>
    </row>
    <row r="7" spans="1:28" x14ac:dyDescent="0.2">
      <c r="A7" s="889"/>
      <c r="B7" s="889"/>
      <c r="C7" s="889"/>
      <c r="D7" s="889"/>
      <c r="E7" s="889"/>
      <c r="F7" s="889"/>
      <c r="G7" s="889"/>
      <c r="H7" s="889"/>
      <c r="I7" s="889"/>
      <c r="J7" s="889"/>
      <c r="K7" s="889"/>
      <c r="L7" s="889"/>
      <c r="M7" s="889"/>
      <c r="N7" s="889"/>
      <c r="O7" s="889"/>
      <c r="P7" s="889"/>
      <c r="Q7" s="889"/>
      <c r="R7" s="889"/>
      <c r="S7" s="889"/>
      <c r="T7" s="889"/>
      <c r="U7" s="889"/>
      <c r="V7" s="889"/>
      <c r="W7" s="889"/>
      <c r="X7" s="889"/>
      <c r="Y7" s="889"/>
      <c r="Z7" s="123"/>
      <c r="AA7" s="72"/>
      <c r="AB7" s="72"/>
    </row>
    <row r="8" spans="1:28" ht="15.75" x14ac:dyDescent="0.2">
      <c r="A8" s="852" t="str">
        <f>Translations!$B$25</f>
        <v>B. Program goals and impact indicators</v>
      </c>
      <c r="B8" s="853"/>
      <c r="C8" s="853"/>
      <c r="D8" s="853"/>
      <c r="E8" s="853"/>
      <c r="F8" s="853"/>
      <c r="G8" s="853"/>
      <c r="H8" s="853"/>
      <c r="I8" s="853"/>
      <c r="J8" s="853"/>
      <c r="K8" s="853"/>
      <c r="L8" s="853"/>
      <c r="M8" s="853"/>
      <c r="N8" s="853"/>
      <c r="O8" s="853"/>
      <c r="P8" s="853"/>
      <c r="Q8" s="853"/>
      <c r="R8" s="853"/>
      <c r="S8" s="853"/>
      <c r="T8" s="853"/>
      <c r="U8" s="853"/>
      <c r="V8" s="853"/>
      <c r="W8" s="853"/>
      <c r="X8" s="853"/>
      <c r="Y8" s="853"/>
      <c r="Z8" s="854"/>
      <c r="AA8" s="72"/>
      <c r="AB8" s="72"/>
    </row>
    <row r="9" spans="1:28" x14ac:dyDescent="0.2">
      <c r="A9" s="855" t="str">
        <f>Translations!$B$26</f>
        <v>Goals</v>
      </c>
      <c r="B9" s="856"/>
      <c r="C9" s="856"/>
      <c r="D9" s="856"/>
      <c r="E9" s="856"/>
      <c r="F9" s="856"/>
      <c r="G9" s="856"/>
      <c r="H9" s="856"/>
      <c r="I9" s="856"/>
      <c r="J9" s="856"/>
      <c r="K9" s="856"/>
      <c r="L9" s="856"/>
      <c r="M9" s="856"/>
      <c r="N9" s="856"/>
      <c r="O9" s="856"/>
      <c r="P9" s="856"/>
      <c r="Q9" s="856"/>
      <c r="R9" s="856"/>
      <c r="S9" s="856"/>
      <c r="T9" s="856"/>
      <c r="U9" s="856"/>
      <c r="V9" s="856"/>
      <c r="W9" s="856"/>
      <c r="X9" s="856"/>
      <c r="Y9" s="856"/>
      <c r="Z9" s="857"/>
      <c r="AA9" s="72"/>
      <c r="AB9" s="72"/>
    </row>
    <row r="10" spans="1:28" x14ac:dyDescent="0.2">
      <c r="A10" s="127">
        <v>1</v>
      </c>
      <c r="B10" s="858"/>
      <c r="C10" s="859"/>
      <c r="D10" s="859"/>
      <c r="E10" s="859"/>
      <c r="F10" s="859"/>
      <c r="G10" s="859"/>
      <c r="H10" s="859"/>
      <c r="I10" s="859"/>
      <c r="J10" s="859"/>
      <c r="K10" s="859"/>
      <c r="L10" s="859"/>
      <c r="M10" s="859"/>
      <c r="N10" s="859"/>
      <c r="O10" s="859"/>
      <c r="P10" s="859"/>
      <c r="Q10" s="859"/>
      <c r="R10" s="859"/>
      <c r="S10" s="859"/>
      <c r="T10" s="859"/>
      <c r="U10" s="859"/>
      <c r="V10" s="859"/>
      <c r="W10" s="859"/>
      <c r="X10" s="859"/>
      <c r="Y10" s="859"/>
      <c r="Z10" s="860"/>
      <c r="AA10" s="72"/>
      <c r="AB10" s="72"/>
    </row>
    <row r="11" spans="1:28" x14ac:dyDescent="0.2">
      <c r="A11" s="130">
        <v>2</v>
      </c>
      <c r="B11" s="834"/>
      <c r="C11" s="835"/>
      <c r="D11" s="835"/>
      <c r="E11" s="835"/>
      <c r="F11" s="835"/>
      <c r="G11" s="835"/>
      <c r="H11" s="835"/>
      <c r="I11" s="835"/>
      <c r="J11" s="835"/>
      <c r="K11" s="835"/>
      <c r="L11" s="835"/>
      <c r="M11" s="835"/>
      <c r="N11" s="835"/>
      <c r="O11" s="835"/>
      <c r="P11" s="835"/>
      <c r="Q11" s="835"/>
      <c r="R11" s="835"/>
      <c r="S11" s="835"/>
      <c r="T11" s="835"/>
      <c r="U11" s="835"/>
      <c r="V11" s="835"/>
      <c r="W11" s="835"/>
      <c r="X11" s="835"/>
      <c r="Y11" s="835"/>
      <c r="Z11" s="836"/>
      <c r="AA11" s="72"/>
      <c r="AB11" s="72"/>
    </row>
    <row r="12" spans="1:28" x14ac:dyDescent="0.2">
      <c r="A12" s="129">
        <v>3</v>
      </c>
      <c r="B12" s="837"/>
      <c r="C12" s="838"/>
      <c r="D12" s="838"/>
      <c r="E12" s="838"/>
      <c r="F12" s="838"/>
      <c r="G12" s="838"/>
      <c r="H12" s="838"/>
      <c r="I12" s="838"/>
      <c r="J12" s="838"/>
      <c r="K12" s="838"/>
      <c r="L12" s="838"/>
      <c r="M12" s="838"/>
      <c r="N12" s="838"/>
      <c r="O12" s="838"/>
      <c r="P12" s="838"/>
      <c r="Q12" s="838"/>
      <c r="R12" s="838"/>
      <c r="S12" s="838"/>
      <c r="T12" s="838"/>
      <c r="U12" s="838"/>
      <c r="V12" s="838"/>
      <c r="W12" s="838"/>
      <c r="X12" s="838"/>
      <c r="Y12" s="838"/>
      <c r="Z12" s="839"/>
      <c r="AA12" s="72"/>
      <c r="AB12" s="72"/>
    </row>
    <row r="13" spans="1:28" x14ac:dyDescent="0.2">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72"/>
      <c r="AB13" s="72"/>
    </row>
    <row r="14" spans="1:28" x14ac:dyDescent="0.2">
      <c r="A14" s="840" t="str">
        <f>Translations!$B$27</f>
        <v>Linked to goal(s) #</v>
      </c>
      <c r="B14" s="720" t="str">
        <f>Translations!$B$28</f>
        <v>Impact indicator</v>
      </c>
      <c r="C14" s="721"/>
      <c r="D14" s="721"/>
      <c r="E14" s="721"/>
      <c r="F14" s="721"/>
      <c r="G14" s="721"/>
      <c r="H14" s="722"/>
      <c r="I14" s="709" t="str">
        <f>Translations!$B$29</f>
        <v>Baseline</v>
      </c>
      <c r="J14" s="795"/>
      <c r="K14" s="795"/>
      <c r="L14" s="795"/>
      <c r="M14" s="795"/>
      <c r="N14" s="710"/>
      <c r="O14" s="709" t="str">
        <f>Translations!$B$30</f>
        <v xml:space="preserve">Targets </v>
      </c>
      <c r="P14" s="795"/>
      <c r="Q14" s="795"/>
      <c r="R14" s="795"/>
      <c r="S14" s="795"/>
      <c r="T14" s="710"/>
      <c r="U14" s="843" t="str">
        <f>Translations!$B$78</f>
        <v>Comments and Assumptions</v>
      </c>
      <c r="V14" s="844"/>
      <c r="W14" s="844"/>
      <c r="X14" s="844"/>
      <c r="Y14" s="844"/>
      <c r="Z14" s="845"/>
      <c r="AA14" s="72"/>
      <c r="AB14" s="72"/>
    </row>
    <row r="15" spans="1:28" x14ac:dyDescent="0.2">
      <c r="A15" s="841"/>
      <c r="B15" s="792"/>
      <c r="C15" s="787"/>
      <c r="D15" s="787"/>
      <c r="E15" s="787"/>
      <c r="F15" s="787"/>
      <c r="G15" s="787"/>
      <c r="H15" s="788"/>
      <c r="I15" s="720" t="str">
        <f>Translations!$B$32</f>
        <v>Value</v>
      </c>
      <c r="J15" s="722"/>
      <c r="K15" s="729" t="str">
        <f>Translations!$B$33</f>
        <v xml:space="preserve">Year </v>
      </c>
      <c r="L15" s="720" t="str">
        <f>Translations!$B$34</f>
        <v>Source</v>
      </c>
      <c r="M15" s="721"/>
      <c r="N15" s="722"/>
      <c r="O15" s="709" t="str">
        <f>Translations!$B$35&amp;" 1"</f>
        <v>Year  1</v>
      </c>
      <c r="P15" s="710"/>
      <c r="Q15" s="709" t="str">
        <f>Translations!$B$35&amp;" 2"</f>
        <v>Year  2</v>
      </c>
      <c r="R15" s="710"/>
      <c r="S15" s="709" t="str">
        <f>Translations!$B$35&amp;" 3"</f>
        <v>Year  3</v>
      </c>
      <c r="T15" s="710"/>
      <c r="U15" s="846"/>
      <c r="V15" s="847"/>
      <c r="W15" s="847"/>
      <c r="X15" s="847"/>
      <c r="Y15" s="847"/>
      <c r="Z15" s="848"/>
      <c r="AA15" s="72"/>
      <c r="AB15" s="72"/>
    </row>
    <row r="16" spans="1:28" x14ac:dyDescent="0.2">
      <c r="A16" s="842"/>
      <c r="B16" s="723"/>
      <c r="C16" s="724"/>
      <c r="D16" s="724"/>
      <c r="E16" s="724"/>
      <c r="F16" s="724"/>
      <c r="G16" s="724"/>
      <c r="H16" s="725"/>
      <c r="I16" s="723"/>
      <c r="J16" s="725"/>
      <c r="K16" s="730"/>
      <c r="L16" s="723"/>
      <c r="M16" s="724"/>
      <c r="N16" s="725"/>
      <c r="O16" s="832">
        <f ca="1">IFERROR(IF(MonthIndex&lt;7,StartYearSelected,StartYearSelected+1),"")</f>
        <v>2016</v>
      </c>
      <c r="P16" s="833"/>
      <c r="Q16" s="832">
        <f ca="1">IFERROR(O16+1,"")</f>
        <v>2017</v>
      </c>
      <c r="R16" s="833"/>
      <c r="S16" s="832">
        <f ca="1">IFERROR(Q16+1,"")</f>
        <v>2018</v>
      </c>
      <c r="T16" s="833"/>
      <c r="U16" s="849"/>
      <c r="V16" s="850"/>
      <c r="W16" s="850"/>
      <c r="X16" s="850"/>
      <c r="Y16" s="850"/>
      <c r="Z16" s="851"/>
      <c r="AA16" s="72"/>
      <c r="AB16" s="72"/>
    </row>
    <row r="17" spans="1:28" ht="30" customHeight="1" x14ac:dyDescent="0.2">
      <c r="A17" s="64"/>
      <c r="B17" s="823" t="str">
        <f>Translations!B77</f>
        <v>Please select…</v>
      </c>
      <c r="C17" s="824"/>
      <c r="D17" s="824"/>
      <c r="E17" s="824"/>
      <c r="F17" s="824"/>
      <c r="G17" s="824"/>
      <c r="H17" s="825"/>
      <c r="I17" s="826"/>
      <c r="J17" s="827"/>
      <c r="K17" s="74"/>
      <c r="L17" s="828" t="str">
        <f>Translations!$B$77</f>
        <v>Please select…</v>
      </c>
      <c r="M17" s="829"/>
      <c r="N17" s="830"/>
      <c r="O17" s="826"/>
      <c r="P17" s="827"/>
      <c r="Q17" s="826"/>
      <c r="R17" s="827"/>
      <c r="S17" s="826"/>
      <c r="T17" s="831"/>
      <c r="U17" s="82"/>
      <c r="V17" s="83"/>
      <c r="W17" s="83"/>
      <c r="X17" s="83"/>
      <c r="Y17" s="83"/>
      <c r="Z17" s="84"/>
      <c r="AA17" s="72"/>
      <c r="AB17" s="72"/>
    </row>
    <row r="18" spans="1:28" ht="30" customHeight="1" x14ac:dyDescent="0.2">
      <c r="A18" s="66"/>
      <c r="B18" s="864" t="str">
        <f>Translations!B77</f>
        <v>Please select…</v>
      </c>
      <c r="C18" s="865"/>
      <c r="D18" s="865"/>
      <c r="E18" s="865"/>
      <c r="F18" s="865"/>
      <c r="G18" s="865"/>
      <c r="H18" s="866"/>
      <c r="I18" s="817"/>
      <c r="J18" s="818"/>
      <c r="K18" s="75"/>
      <c r="L18" s="819" t="str">
        <f>Translations!$B$77</f>
        <v>Please select…</v>
      </c>
      <c r="M18" s="820"/>
      <c r="N18" s="821"/>
      <c r="O18" s="817"/>
      <c r="P18" s="818"/>
      <c r="Q18" s="817"/>
      <c r="R18" s="818"/>
      <c r="S18" s="817"/>
      <c r="T18" s="822"/>
      <c r="U18" s="82"/>
      <c r="V18" s="83"/>
      <c r="W18" s="83"/>
      <c r="X18" s="83"/>
      <c r="Y18" s="83"/>
      <c r="Z18" s="84"/>
      <c r="AA18" s="72"/>
      <c r="AB18" s="72"/>
    </row>
    <row r="19" spans="1:28" ht="30" customHeight="1" x14ac:dyDescent="0.2">
      <c r="A19" s="67"/>
      <c r="B19" s="864" t="str">
        <f>Translations!B77</f>
        <v>Please select…</v>
      </c>
      <c r="C19" s="865"/>
      <c r="D19" s="865"/>
      <c r="E19" s="865"/>
      <c r="F19" s="865"/>
      <c r="G19" s="865"/>
      <c r="H19" s="866"/>
      <c r="I19" s="817"/>
      <c r="J19" s="818"/>
      <c r="K19" s="75"/>
      <c r="L19" s="819" t="str">
        <f>Translations!$B$77</f>
        <v>Please select…</v>
      </c>
      <c r="M19" s="820"/>
      <c r="N19" s="821"/>
      <c r="O19" s="817"/>
      <c r="P19" s="818"/>
      <c r="Q19" s="817"/>
      <c r="R19" s="818"/>
      <c r="S19" s="817"/>
      <c r="T19" s="822"/>
      <c r="U19" s="82"/>
      <c r="V19" s="83"/>
      <c r="W19" s="83"/>
      <c r="X19" s="83"/>
      <c r="Y19" s="83"/>
      <c r="Z19" s="84"/>
      <c r="AA19" s="72"/>
      <c r="AB19" s="72"/>
    </row>
    <row r="20" spans="1:28" ht="30" customHeight="1" x14ac:dyDescent="0.2">
      <c r="A20" s="67"/>
      <c r="B20" s="864" t="str">
        <f>Translations!B77</f>
        <v>Please select…</v>
      </c>
      <c r="C20" s="865"/>
      <c r="D20" s="865"/>
      <c r="E20" s="865"/>
      <c r="F20" s="865"/>
      <c r="G20" s="865"/>
      <c r="H20" s="866"/>
      <c r="I20" s="817"/>
      <c r="J20" s="818"/>
      <c r="K20" s="75"/>
      <c r="L20" s="819" t="str">
        <f>Translations!$B$77</f>
        <v>Please select…</v>
      </c>
      <c r="M20" s="820"/>
      <c r="N20" s="821"/>
      <c r="O20" s="817"/>
      <c r="P20" s="818"/>
      <c r="Q20" s="817"/>
      <c r="R20" s="818"/>
      <c r="S20" s="817"/>
      <c r="T20" s="822"/>
      <c r="U20" s="82"/>
      <c r="V20" s="83"/>
      <c r="W20" s="83"/>
      <c r="X20" s="83"/>
      <c r="Y20" s="83"/>
      <c r="Z20" s="84"/>
      <c r="AA20" s="72"/>
      <c r="AB20" s="72"/>
    </row>
    <row r="21" spans="1:28" ht="30" customHeight="1" x14ac:dyDescent="0.2">
      <c r="A21" s="71"/>
      <c r="B21" s="861" t="str">
        <f>Translations!B77</f>
        <v>Please select…</v>
      </c>
      <c r="C21" s="862"/>
      <c r="D21" s="862"/>
      <c r="E21" s="862"/>
      <c r="F21" s="862"/>
      <c r="G21" s="862"/>
      <c r="H21" s="863"/>
      <c r="I21" s="808"/>
      <c r="J21" s="809"/>
      <c r="K21" s="76"/>
      <c r="L21" s="810" t="str">
        <f>Translations!$B$77</f>
        <v>Please select…</v>
      </c>
      <c r="M21" s="811"/>
      <c r="N21" s="812"/>
      <c r="O21" s="808"/>
      <c r="P21" s="809"/>
      <c r="Q21" s="808"/>
      <c r="R21" s="809"/>
      <c r="S21" s="808"/>
      <c r="T21" s="813"/>
      <c r="U21" s="82"/>
      <c r="V21" s="83"/>
      <c r="W21" s="83"/>
      <c r="X21" s="83"/>
      <c r="Y21" s="83"/>
      <c r="Z21" s="84"/>
      <c r="AA21" s="72"/>
      <c r="AB21" s="72"/>
    </row>
    <row r="22" spans="1:28" x14ac:dyDescent="0.2">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72"/>
      <c r="AB22" s="72"/>
    </row>
    <row r="23" spans="1:28" ht="15.75" x14ac:dyDescent="0.2">
      <c r="A23" s="852" t="str">
        <f>Translations!$B$42</f>
        <v>C. Program objectives and outcome indicators</v>
      </c>
      <c r="B23" s="853"/>
      <c r="C23" s="853"/>
      <c r="D23" s="853"/>
      <c r="E23" s="853"/>
      <c r="F23" s="853"/>
      <c r="G23" s="853"/>
      <c r="H23" s="853"/>
      <c r="I23" s="853"/>
      <c r="J23" s="853"/>
      <c r="K23" s="853"/>
      <c r="L23" s="853"/>
      <c r="M23" s="853"/>
      <c r="N23" s="853"/>
      <c r="O23" s="853"/>
      <c r="P23" s="853"/>
      <c r="Q23" s="853"/>
      <c r="R23" s="853"/>
      <c r="S23" s="853"/>
      <c r="T23" s="853"/>
      <c r="U23" s="853"/>
      <c r="V23" s="853"/>
      <c r="W23" s="853"/>
      <c r="X23" s="853"/>
      <c r="Y23" s="853"/>
      <c r="Z23" s="854"/>
      <c r="AA23" s="72"/>
      <c r="AB23" s="72"/>
    </row>
    <row r="24" spans="1:28" x14ac:dyDescent="0.2">
      <c r="A24" s="855" t="str">
        <f>Translations!$B$43</f>
        <v>Objectives</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7"/>
      <c r="AA24" s="72"/>
      <c r="AB24" s="72"/>
    </row>
    <row r="25" spans="1:28" ht="30" customHeight="1" x14ac:dyDescent="0.2">
      <c r="A25" s="127">
        <v>1</v>
      </c>
      <c r="B25" s="858"/>
      <c r="C25" s="859"/>
      <c r="D25" s="859"/>
      <c r="E25" s="859"/>
      <c r="F25" s="859"/>
      <c r="G25" s="859"/>
      <c r="H25" s="859"/>
      <c r="I25" s="859"/>
      <c r="J25" s="859"/>
      <c r="K25" s="859"/>
      <c r="L25" s="859"/>
      <c r="M25" s="859"/>
      <c r="N25" s="859"/>
      <c r="O25" s="859"/>
      <c r="P25" s="859"/>
      <c r="Q25" s="859"/>
      <c r="R25" s="859"/>
      <c r="S25" s="859"/>
      <c r="T25" s="859"/>
      <c r="U25" s="859"/>
      <c r="V25" s="859"/>
      <c r="W25" s="859"/>
      <c r="X25" s="859"/>
      <c r="Y25" s="859"/>
      <c r="Z25" s="860"/>
      <c r="AA25" s="72"/>
      <c r="AB25" s="72"/>
    </row>
    <row r="26" spans="1:28" ht="30" customHeight="1" x14ac:dyDescent="0.2">
      <c r="A26" s="128">
        <v>2</v>
      </c>
      <c r="B26" s="834"/>
      <c r="C26" s="835"/>
      <c r="D26" s="835"/>
      <c r="E26" s="835"/>
      <c r="F26" s="835"/>
      <c r="G26" s="835"/>
      <c r="H26" s="835"/>
      <c r="I26" s="835"/>
      <c r="J26" s="835"/>
      <c r="K26" s="835"/>
      <c r="L26" s="835"/>
      <c r="M26" s="835"/>
      <c r="N26" s="835"/>
      <c r="O26" s="835"/>
      <c r="P26" s="835"/>
      <c r="Q26" s="835"/>
      <c r="R26" s="835"/>
      <c r="S26" s="835"/>
      <c r="T26" s="835"/>
      <c r="U26" s="835"/>
      <c r="V26" s="835"/>
      <c r="W26" s="835"/>
      <c r="X26" s="835"/>
      <c r="Y26" s="835"/>
      <c r="Z26" s="836"/>
      <c r="AA26" s="72"/>
      <c r="AB26" s="72"/>
    </row>
    <row r="27" spans="1:28" ht="30" customHeight="1" x14ac:dyDescent="0.2">
      <c r="A27" s="128">
        <v>3</v>
      </c>
      <c r="B27" s="834"/>
      <c r="C27" s="835"/>
      <c r="D27" s="835"/>
      <c r="E27" s="835"/>
      <c r="F27" s="835"/>
      <c r="G27" s="835"/>
      <c r="H27" s="835"/>
      <c r="I27" s="835"/>
      <c r="J27" s="835"/>
      <c r="K27" s="835"/>
      <c r="L27" s="835"/>
      <c r="M27" s="835"/>
      <c r="N27" s="835"/>
      <c r="O27" s="835"/>
      <c r="P27" s="835"/>
      <c r="Q27" s="835"/>
      <c r="R27" s="835"/>
      <c r="S27" s="835"/>
      <c r="T27" s="835"/>
      <c r="U27" s="835"/>
      <c r="V27" s="835"/>
      <c r="W27" s="835"/>
      <c r="X27" s="835"/>
      <c r="Y27" s="835"/>
      <c r="Z27" s="836"/>
      <c r="AA27" s="72"/>
      <c r="AB27" s="72"/>
    </row>
    <row r="28" spans="1:28" ht="30" customHeight="1" x14ac:dyDescent="0.2">
      <c r="A28" s="128">
        <v>4</v>
      </c>
      <c r="B28" s="834"/>
      <c r="C28" s="835"/>
      <c r="D28" s="835"/>
      <c r="E28" s="835"/>
      <c r="F28" s="835"/>
      <c r="G28" s="835"/>
      <c r="H28" s="835"/>
      <c r="I28" s="835"/>
      <c r="J28" s="835"/>
      <c r="K28" s="835"/>
      <c r="L28" s="835"/>
      <c r="M28" s="835"/>
      <c r="N28" s="835"/>
      <c r="O28" s="835"/>
      <c r="P28" s="835"/>
      <c r="Q28" s="835"/>
      <c r="R28" s="835"/>
      <c r="S28" s="835"/>
      <c r="T28" s="835"/>
      <c r="U28" s="835"/>
      <c r="V28" s="835"/>
      <c r="W28" s="835"/>
      <c r="X28" s="835"/>
      <c r="Y28" s="835"/>
      <c r="Z28" s="836"/>
      <c r="AA28" s="72"/>
      <c r="AB28" s="72"/>
    </row>
    <row r="29" spans="1:28" ht="30" customHeight="1" x14ac:dyDescent="0.2">
      <c r="A29" s="128">
        <v>5</v>
      </c>
      <c r="B29" s="834"/>
      <c r="C29" s="835"/>
      <c r="D29" s="835"/>
      <c r="E29" s="835"/>
      <c r="F29" s="835"/>
      <c r="G29" s="835"/>
      <c r="H29" s="835"/>
      <c r="I29" s="835"/>
      <c r="J29" s="835"/>
      <c r="K29" s="835"/>
      <c r="L29" s="835"/>
      <c r="M29" s="835"/>
      <c r="N29" s="835"/>
      <c r="O29" s="835"/>
      <c r="P29" s="835"/>
      <c r="Q29" s="835"/>
      <c r="R29" s="835"/>
      <c r="S29" s="835"/>
      <c r="T29" s="835"/>
      <c r="U29" s="835"/>
      <c r="V29" s="835"/>
      <c r="W29" s="835"/>
      <c r="X29" s="835"/>
      <c r="Y29" s="835"/>
      <c r="Z29" s="836"/>
      <c r="AA29" s="72"/>
      <c r="AB29" s="72"/>
    </row>
    <row r="30" spans="1:28" ht="30" customHeight="1" x14ac:dyDescent="0.2">
      <c r="A30" s="129">
        <v>6</v>
      </c>
      <c r="B30" s="837"/>
      <c r="C30" s="838"/>
      <c r="D30" s="838"/>
      <c r="E30" s="838"/>
      <c r="F30" s="838"/>
      <c r="G30" s="838"/>
      <c r="H30" s="838"/>
      <c r="I30" s="838"/>
      <c r="J30" s="838"/>
      <c r="K30" s="838"/>
      <c r="L30" s="838"/>
      <c r="M30" s="838"/>
      <c r="N30" s="838"/>
      <c r="O30" s="838"/>
      <c r="P30" s="838"/>
      <c r="Q30" s="838"/>
      <c r="R30" s="838"/>
      <c r="S30" s="838"/>
      <c r="T30" s="838"/>
      <c r="U30" s="838"/>
      <c r="V30" s="838"/>
      <c r="W30" s="838"/>
      <c r="X30" s="838"/>
      <c r="Y30" s="838"/>
      <c r="Z30" s="839"/>
      <c r="AA30" s="72"/>
      <c r="AB30" s="72"/>
    </row>
    <row r="31" spans="1:28" x14ac:dyDescent="0.2">
      <c r="A31" s="111"/>
      <c r="B31" s="111"/>
      <c r="C31" s="111"/>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70"/>
    </row>
    <row r="32" spans="1:28" x14ac:dyDescent="0.2">
      <c r="A32" s="840" t="str">
        <f>Translations!$B$44</f>
        <v xml:space="preserve">Linked to objective(s) # </v>
      </c>
      <c r="B32" s="720" t="str">
        <f>Translations!B45</f>
        <v>Outcome indicator</v>
      </c>
      <c r="C32" s="721"/>
      <c r="D32" s="721"/>
      <c r="E32" s="721"/>
      <c r="F32" s="721"/>
      <c r="G32" s="721"/>
      <c r="H32" s="722"/>
      <c r="I32" s="709" t="str">
        <f>Translations!$B$29</f>
        <v>Baseline</v>
      </c>
      <c r="J32" s="795"/>
      <c r="K32" s="795"/>
      <c r="L32" s="795"/>
      <c r="M32" s="795"/>
      <c r="N32" s="710"/>
      <c r="O32" s="709" t="str">
        <f>Translations!$B$30</f>
        <v xml:space="preserve">Targets </v>
      </c>
      <c r="P32" s="795"/>
      <c r="Q32" s="795"/>
      <c r="R32" s="795"/>
      <c r="S32" s="795"/>
      <c r="T32" s="710"/>
      <c r="U32" s="843" t="str">
        <f>Translations!$B$78</f>
        <v>Comments and Assumptions</v>
      </c>
      <c r="V32" s="844"/>
      <c r="W32" s="844"/>
      <c r="X32" s="844"/>
      <c r="Y32" s="844"/>
      <c r="Z32" s="845"/>
      <c r="AA32" s="112"/>
      <c r="AB32" s="113"/>
    </row>
    <row r="33" spans="1:28" x14ac:dyDescent="0.2">
      <c r="A33" s="841"/>
      <c r="B33" s="792"/>
      <c r="C33" s="787"/>
      <c r="D33" s="787"/>
      <c r="E33" s="787"/>
      <c r="F33" s="787"/>
      <c r="G33" s="787"/>
      <c r="H33" s="788"/>
      <c r="I33" s="720" t="str">
        <f>Translations!$B$32</f>
        <v>Value</v>
      </c>
      <c r="J33" s="722"/>
      <c r="K33" s="729" t="str">
        <f>Translations!$B$33</f>
        <v xml:space="preserve">Year </v>
      </c>
      <c r="L33" s="720" t="str">
        <f>Translations!$B$34</f>
        <v>Source</v>
      </c>
      <c r="M33" s="721"/>
      <c r="N33" s="722"/>
      <c r="O33" s="709" t="str">
        <f>Translations!$B$35&amp;" 1"</f>
        <v>Year  1</v>
      </c>
      <c r="P33" s="710"/>
      <c r="Q33" s="709" t="str">
        <f>Translations!$B$35&amp;" 2"</f>
        <v>Year  2</v>
      </c>
      <c r="R33" s="710"/>
      <c r="S33" s="709" t="str">
        <f>Translations!$B$35&amp;" 3"</f>
        <v>Year  3</v>
      </c>
      <c r="T33" s="710"/>
      <c r="U33" s="846"/>
      <c r="V33" s="847"/>
      <c r="W33" s="847"/>
      <c r="X33" s="847"/>
      <c r="Y33" s="847"/>
      <c r="Z33" s="848"/>
      <c r="AA33" s="112"/>
      <c r="AB33" s="113"/>
    </row>
    <row r="34" spans="1:28" x14ac:dyDescent="0.2">
      <c r="A34" s="842"/>
      <c r="B34" s="723"/>
      <c r="C34" s="724"/>
      <c r="D34" s="724"/>
      <c r="E34" s="724"/>
      <c r="F34" s="724"/>
      <c r="G34" s="724"/>
      <c r="H34" s="725"/>
      <c r="I34" s="723"/>
      <c r="J34" s="725"/>
      <c r="K34" s="730"/>
      <c r="L34" s="723"/>
      <c r="M34" s="724"/>
      <c r="N34" s="725"/>
      <c r="O34" s="832">
        <f ca="1">O16</f>
        <v>2016</v>
      </c>
      <c r="P34" s="833"/>
      <c r="Q34" s="832">
        <f ca="1">Q16</f>
        <v>2017</v>
      </c>
      <c r="R34" s="833"/>
      <c r="S34" s="832">
        <f ca="1">S16</f>
        <v>2018</v>
      </c>
      <c r="T34" s="833"/>
      <c r="U34" s="849"/>
      <c r="V34" s="850"/>
      <c r="W34" s="850"/>
      <c r="X34" s="850"/>
      <c r="Y34" s="850"/>
      <c r="Z34" s="851"/>
      <c r="AA34" s="112"/>
      <c r="AB34" s="113"/>
    </row>
    <row r="35" spans="1:28" ht="30" customHeight="1" x14ac:dyDescent="0.2">
      <c r="A35" s="64"/>
      <c r="B35" s="823" t="str">
        <f>Translations!$B$77</f>
        <v>Please select…</v>
      </c>
      <c r="C35" s="824"/>
      <c r="D35" s="824"/>
      <c r="E35" s="824"/>
      <c r="F35" s="824"/>
      <c r="G35" s="824"/>
      <c r="H35" s="825"/>
      <c r="I35" s="826"/>
      <c r="J35" s="827"/>
      <c r="K35" s="74"/>
      <c r="L35" s="828" t="str">
        <f>Translations!$B$77</f>
        <v>Please select…</v>
      </c>
      <c r="M35" s="829"/>
      <c r="N35" s="830"/>
      <c r="O35" s="826"/>
      <c r="P35" s="827"/>
      <c r="Q35" s="826"/>
      <c r="R35" s="827"/>
      <c r="S35" s="826"/>
      <c r="T35" s="831"/>
      <c r="U35" s="92"/>
      <c r="V35" s="93"/>
      <c r="W35" s="93"/>
      <c r="X35" s="93"/>
      <c r="Y35" s="93"/>
      <c r="Z35" s="94"/>
      <c r="AA35" s="115"/>
      <c r="AB35" s="116"/>
    </row>
    <row r="36" spans="1:28" ht="30" customHeight="1" x14ac:dyDescent="0.2">
      <c r="A36" s="66"/>
      <c r="B36" s="814" t="str">
        <f>Translations!$B$77</f>
        <v>Please select…</v>
      </c>
      <c r="C36" s="815"/>
      <c r="D36" s="815"/>
      <c r="E36" s="815"/>
      <c r="F36" s="815"/>
      <c r="G36" s="815"/>
      <c r="H36" s="816"/>
      <c r="I36" s="817"/>
      <c r="J36" s="818"/>
      <c r="K36" s="75"/>
      <c r="L36" s="819" t="str">
        <f>Translations!$B$77</f>
        <v>Please select…</v>
      </c>
      <c r="M36" s="820"/>
      <c r="N36" s="821"/>
      <c r="O36" s="817"/>
      <c r="P36" s="818"/>
      <c r="Q36" s="817"/>
      <c r="R36" s="818"/>
      <c r="S36" s="817"/>
      <c r="T36" s="822"/>
      <c r="U36" s="95"/>
      <c r="V36" s="96"/>
      <c r="W36" s="96"/>
      <c r="X36" s="96"/>
      <c r="Y36" s="96"/>
      <c r="Z36" s="97"/>
      <c r="AA36" s="115"/>
      <c r="AB36" s="116"/>
    </row>
    <row r="37" spans="1:28" ht="30" customHeight="1" x14ac:dyDescent="0.2">
      <c r="A37" s="67"/>
      <c r="B37" s="814" t="str">
        <f>Translations!$B$77</f>
        <v>Please select…</v>
      </c>
      <c r="C37" s="815"/>
      <c r="D37" s="815"/>
      <c r="E37" s="815"/>
      <c r="F37" s="815"/>
      <c r="G37" s="815"/>
      <c r="H37" s="816"/>
      <c r="I37" s="817"/>
      <c r="J37" s="818"/>
      <c r="K37" s="75"/>
      <c r="L37" s="819" t="str">
        <f>Translations!$B$77</f>
        <v>Please select…</v>
      </c>
      <c r="M37" s="820"/>
      <c r="N37" s="821"/>
      <c r="O37" s="817"/>
      <c r="P37" s="818"/>
      <c r="Q37" s="817"/>
      <c r="R37" s="818"/>
      <c r="S37" s="817"/>
      <c r="T37" s="822"/>
      <c r="U37" s="95"/>
      <c r="V37" s="96"/>
      <c r="W37" s="96"/>
      <c r="X37" s="96"/>
      <c r="Y37" s="96"/>
      <c r="Z37" s="97"/>
      <c r="AA37" s="115"/>
      <c r="AB37" s="116"/>
    </row>
    <row r="38" spans="1:28" ht="30" customHeight="1" x14ac:dyDescent="0.2">
      <c r="A38" s="67"/>
      <c r="B38" s="814" t="str">
        <f>Translations!$B$77</f>
        <v>Please select…</v>
      </c>
      <c r="C38" s="815"/>
      <c r="D38" s="815"/>
      <c r="E38" s="815"/>
      <c r="F38" s="815"/>
      <c r="G38" s="815"/>
      <c r="H38" s="816"/>
      <c r="I38" s="817"/>
      <c r="J38" s="818"/>
      <c r="K38" s="75"/>
      <c r="L38" s="819" t="str">
        <f>Translations!$B$77</f>
        <v>Please select…</v>
      </c>
      <c r="M38" s="820"/>
      <c r="N38" s="821"/>
      <c r="O38" s="817"/>
      <c r="P38" s="818"/>
      <c r="Q38" s="817"/>
      <c r="R38" s="818"/>
      <c r="S38" s="817"/>
      <c r="T38" s="822"/>
      <c r="U38" s="95"/>
      <c r="V38" s="96"/>
      <c r="W38" s="96"/>
      <c r="X38" s="96"/>
      <c r="Y38" s="96"/>
      <c r="Z38" s="97"/>
      <c r="AA38" s="115"/>
      <c r="AB38" s="116"/>
    </row>
    <row r="39" spans="1:28" ht="30" customHeight="1" x14ac:dyDescent="0.2">
      <c r="A39" s="71"/>
      <c r="B39" s="805" t="str">
        <f>Translations!$B$77</f>
        <v>Please select…</v>
      </c>
      <c r="C39" s="806"/>
      <c r="D39" s="806"/>
      <c r="E39" s="806"/>
      <c r="F39" s="806"/>
      <c r="G39" s="806"/>
      <c r="H39" s="807"/>
      <c r="I39" s="808"/>
      <c r="J39" s="809"/>
      <c r="K39" s="76"/>
      <c r="L39" s="810" t="str">
        <f>Translations!$B$77</f>
        <v>Please select…</v>
      </c>
      <c r="M39" s="811"/>
      <c r="N39" s="812"/>
      <c r="O39" s="808"/>
      <c r="P39" s="809"/>
      <c r="Q39" s="808"/>
      <c r="R39" s="809"/>
      <c r="S39" s="808"/>
      <c r="T39" s="813"/>
      <c r="U39" s="98"/>
      <c r="V39" s="99"/>
      <c r="W39" s="99"/>
      <c r="X39" s="99"/>
      <c r="Y39" s="99"/>
      <c r="Z39" s="100"/>
      <c r="AA39" s="115"/>
      <c r="AB39" s="116"/>
    </row>
    <row r="40" spans="1:28" x14ac:dyDescent="0.2">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row>
    <row r="41" spans="1:28" ht="15.75" x14ac:dyDescent="0.2">
      <c r="A41" s="779" t="str">
        <f>Translations!B79</f>
        <v>D. Modules</v>
      </c>
      <c r="B41" s="780"/>
      <c r="C41" s="780"/>
      <c r="D41" s="780"/>
      <c r="E41" s="780"/>
      <c r="F41" s="780"/>
      <c r="G41" s="780"/>
      <c r="H41" s="780"/>
      <c r="I41" s="780"/>
      <c r="J41" s="780"/>
      <c r="K41" s="780"/>
      <c r="L41" s="780"/>
      <c r="M41" s="780"/>
      <c r="N41" s="780"/>
      <c r="O41" s="780"/>
      <c r="P41" s="780"/>
      <c r="Q41" s="780"/>
      <c r="R41" s="780"/>
      <c r="S41" s="780"/>
      <c r="T41" s="780"/>
      <c r="U41" s="780"/>
      <c r="V41" s="780"/>
      <c r="W41" s="780"/>
      <c r="X41" s="780"/>
      <c r="Y41" s="780"/>
      <c r="Z41" s="780"/>
      <c r="AA41" s="780"/>
      <c r="AB41" s="781"/>
    </row>
    <row r="42" spans="1:28" ht="15.75" x14ac:dyDescent="0.2">
      <c r="A42" s="86"/>
      <c r="B42" s="87"/>
      <c r="C42" s="87"/>
      <c r="D42" s="87"/>
      <c r="E42" s="87"/>
      <c r="F42" s="87"/>
      <c r="G42" s="87"/>
      <c r="H42" s="87"/>
      <c r="I42" s="87"/>
      <c r="J42" s="87"/>
      <c r="K42" s="87"/>
      <c r="L42" s="87"/>
      <c r="M42" s="87"/>
      <c r="N42" s="87"/>
      <c r="O42" s="87"/>
      <c r="P42" s="88"/>
      <c r="Q42" s="88"/>
      <c r="R42" s="88"/>
      <c r="S42" s="88"/>
      <c r="T42" s="88"/>
      <c r="U42" s="88"/>
      <c r="V42" s="88"/>
      <c r="W42" s="88"/>
      <c r="X42" s="88"/>
      <c r="Y42" s="88"/>
      <c r="Z42" s="78"/>
      <c r="AA42" s="78"/>
      <c r="AB42" s="78"/>
    </row>
    <row r="43" spans="1:28" ht="15.75" x14ac:dyDescent="0.2">
      <c r="A43" s="782" t="str">
        <f>Translations!$B$80</f>
        <v>Module</v>
      </c>
      <c r="B43" s="783"/>
      <c r="C43" s="144">
        <v>1</v>
      </c>
      <c r="D43" s="784" t="str">
        <f>Translations!$B$77</f>
        <v>Please select…</v>
      </c>
      <c r="E43" s="784"/>
      <c r="F43" s="784"/>
      <c r="G43" s="784"/>
      <c r="H43" s="784"/>
      <c r="I43" s="784"/>
      <c r="J43" s="784"/>
      <c r="K43" s="117"/>
      <c r="L43" s="118"/>
      <c r="M43" s="118"/>
      <c r="N43" s="118"/>
      <c r="O43" s="118"/>
      <c r="P43" s="118"/>
      <c r="Q43" s="118"/>
      <c r="R43" s="118"/>
      <c r="S43" s="118"/>
      <c r="T43" s="118"/>
      <c r="U43" s="118"/>
      <c r="V43" s="118"/>
      <c r="W43" s="118"/>
      <c r="X43" s="118"/>
      <c r="Y43" s="118"/>
      <c r="Z43" s="118"/>
      <c r="AA43" s="118"/>
      <c r="AB43" s="65"/>
    </row>
    <row r="44" spans="1:28" ht="15.75" x14ac:dyDescent="0.2">
      <c r="A44" s="122" t="str">
        <f>Translations!$B$81</f>
        <v>Measurement framework for module</v>
      </c>
      <c r="B44" s="135"/>
      <c r="C44" s="135"/>
      <c r="D44" s="135"/>
      <c r="E44" s="135"/>
      <c r="F44" s="135"/>
      <c r="G44" s="85"/>
      <c r="H44" s="85"/>
      <c r="I44" s="85"/>
      <c r="J44" s="85"/>
      <c r="K44" s="85"/>
      <c r="L44" s="85"/>
      <c r="M44" s="85"/>
      <c r="N44" s="85"/>
      <c r="O44" s="85"/>
      <c r="P44" s="85"/>
      <c r="Q44" s="85"/>
      <c r="R44" s="785"/>
      <c r="S44" s="785"/>
      <c r="T44" s="785"/>
      <c r="U44" s="785"/>
      <c r="V44" s="785"/>
      <c r="W44" s="785"/>
      <c r="X44" s="785"/>
      <c r="Y44" s="785"/>
      <c r="Z44" s="785"/>
      <c r="AA44" s="785"/>
      <c r="AB44" s="786"/>
    </row>
    <row r="45" spans="1:28" x14ac:dyDescent="0.2">
      <c r="A45" s="721" t="str">
        <f>Translations!$B$50</f>
        <v xml:space="preserve">Coverage/Output indicator </v>
      </c>
      <c r="B45" s="721"/>
      <c r="C45" s="722"/>
      <c r="D45" s="720" t="str">
        <f>Translations!$B$71</f>
        <v>Responsible Principal Recipient(s)</v>
      </c>
      <c r="E45" s="720" t="str">
        <f>Translations!$B$70</f>
        <v>Tied to</v>
      </c>
      <c r="F45" s="722"/>
      <c r="G45" s="720" t="str">
        <f>Translations!$B$29</f>
        <v>Baseline</v>
      </c>
      <c r="H45" s="721"/>
      <c r="I45" s="721"/>
      <c r="J45" s="722"/>
      <c r="K45" s="720"/>
      <c r="L45" s="721"/>
      <c r="M45" s="709" t="str">
        <f>Translations!$B$30</f>
        <v xml:space="preserve">Targets </v>
      </c>
      <c r="N45" s="795"/>
      <c r="O45" s="795"/>
      <c r="P45" s="795"/>
      <c r="Q45" s="795"/>
      <c r="R45" s="710"/>
      <c r="S45" s="796" t="str">
        <f>Translations!$B$89</f>
        <v>Target assumptions</v>
      </c>
      <c r="T45" s="797"/>
      <c r="U45" s="797"/>
      <c r="V45" s="797"/>
      <c r="W45" s="797"/>
      <c r="X45" s="797"/>
      <c r="Y45" s="797"/>
      <c r="Z45" s="797"/>
      <c r="AA45" s="797"/>
      <c r="AB45" s="798"/>
    </row>
    <row r="46" spans="1:28" x14ac:dyDescent="0.2">
      <c r="A46" s="787"/>
      <c r="B46" s="787"/>
      <c r="C46" s="788"/>
      <c r="D46" s="792"/>
      <c r="E46" s="792"/>
      <c r="F46" s="788"/>
      <c r="G46" s="723"/>
      <c r="H46" s="724"/>
      <c r="I46" s="724"/>
      <c r="J46" s="725"/>
      <c r="K46" s="792"/>
      <c r="L46" s="787"/>
      <c r="M46" s="709" t="str">
        <f>Translations!$B$35&amp;" 1"</f>
        <v>Year  1</v>
      </c>
      <c r="N46" s="710"/>
      <c r="O46" s="709" t="str">
        <f>Translations!$B$35&amp;" 2"</f>
        <v>Year  2</v>
      </c>
      <c r="P46" s="710"/>
      <c r="Q46" s="709" t="str">
        <f>Translations!$B$35&amp;" 3"</f>
        <v>Year  3</v>
      </c>
      <c r="R46" s="710"/>
      <c r="S46" s="799" t="str">
        <f>Translations!$B$90</f>
        <v>Please describe: 1) overall assumptions used in calculating targets, 2) anticipated rate of scale-up, 3) population size estimates, 4) description of indicator/package of services, 5) data source, 6) other relevant information</v>
      </c>
      <c r="T46" s="800"/>
      <c r="U46" s="800"/>
      <c r="V46" s="800"/>
      <c r="W46" s="800"/>
      <c r="X46" s="800"/>
      <c r="Y46" s="800"/>
      <c r="Z46" s="800"/>
      <c r="AA46" s="800"/>
      <c r="AB46" s="801"/>
    </row>
    <row r="47" spans="1:28" x14ac:dyDescent="0.2">
      <c r="A47" s="787"/>
      <c r="B47" s="787"/>
      <c r="C47" s="788"/>
      <c r="D47" s="792"/>
      <c r="E47" s="792"/>
      <c r="F47" s="788"/>
      <c r="G47" s="114" t="s">
        <v>15</v>
      </c>
      <c r="H47" s="729" t="s">
        <v>14</v>
      </c>
      <c r="I47" s="729" t="str">
        <f>Translations!$B$33</f>
        <v xml:space="preserve">Year </v>
      </c>
      <c r="J47" s="729" t="str">
        <f>Translations!$B$34</f>
        <v>Source</v>
      </c>
      <c r="K47" s="792"/>
      <c r="L47" s="793"/>
      <c r="M47" s="131" t="s">
        <v>15</v>
      </c>
      <c r="N47" s="777" t="s">
        <v>14</v>
      </c>
      <c r="O47" s="131" t="s">
        <v>15</v>
      </c>
      <c r="P47" s="777" t="s">
        <v>14</v>
      </c>
      <c r="Q47" s="131" t="s">
        <v>15</v>
      </c>
      <c r="R47" s="777" t="s">
        <v>14</v>
      </c>
      <c r="S47" s="799"/>
      <c r="T47" s="800"/>
      <c r="U47" s="800"/>
      <c r="V47" s="800"/>
      <c r="W47" s="800"/>
      <c r="X47" s="800"/>
      <c r="Y47" s="800"/>
      <c r="Z47" s="800"/>
      <c r="AA47" s="800"/>
      <c r="AB47" s="801"/>
    </row>
    <row r="48" spans="1:28" x14ac:dyDescent="0.2">
      <c r="A48" s="724"/>
      <c r="B48" s="724"/>
      <c r="C48" s="725"/>
      <c r="D48" s="723"/>
      <c r="E48" s="723"/>
      <c r="F48" s="725"/>
      <c r="G48" s="110" t="s">
        <v>13</v>
      </c>
      <c r="H48" s="730"/>
      <c r="I48" s="730"/>
      <c r="J48" s="730"/>
      <c r="K48" s="723"/>
      <c r="L48" s="794"/>
      <c r="M48" s="132" t="s">
        <v>13</v>
      </c>
      <c r="N48" s="778"/>
      <c r="O48" s="132" t="s">
        <v>13</v>
      </c>
      <c r="P48" s="778"/>
      <c r="Q48" s="132" t="s">
        <v>13</v>
      </c>
      <c r="R48" s="778"/>
      <c r="S48" s="802"/>
      <c r="T48" s="803"/>
      <c r="U48" s="803"/>
      <c r="V48" s="803"/>
      <c r="W48" s="803"/>
      <c r="X48" s="803"/>
      <c r="Y48" s="803"/>
      <c r="Z48" s="803"/>
      <c r="AA48" s="803"/>
      <c r="AB48" s="804"/>
    </row>
    <row r="49" spans="1:28" x14ac:dyDescent="0.2">
      <c r="A49" s="746"/>
      <c r="B49" s="747"/>
      <c r="C49" s="748"/>
      <c r="D49" s="755" t="str">
        <f>Translations!$B$77</f>
        <v>Please select…</v>
      </c>
      <c r="E49" s="758" t="str">
        <f>Translations!$B$77</f>
        <v>Please select…</v>
      </c>
      <c r="F49" s="759"/>
      <c r="G49" s="764"/>
      <c r="H49" s="731" t="str">
        <f>IF($G51&lt;&gt;"",$G49/$G51,"")</f>
        <v/>
      </c>
      <c r="I49" s="767"/>
      <c r="J49" s="770" t="str">
        <f>Translations!$B$77</f>
        <v>Please select…</v>
      </c>
      <c r="K49" s="773" t="s">
        <v>3203</v>
      </c>
      <c r="L49" s="774"/>
      <c r="M49" s="145"/>
      <c r="N49" s="731" t="str">
        <f>IF(M50&lt;&gt;"",M49/M50,"")</f>
        <v/>
      </c>
      <c r="O49" s="147"/>
      <c r="P49" s="731" t="str">
        <f>IF(O50&lt;&gt;"",O49/O50,"")</f>
        <v/>
      </c>
      <c r="Q49" s="147"/>
      <c r="R49" s="731" t="str">
        <f>IF(Q50&lt;&gt;"",Q49/Q50,"")</f>
        <v/>
      </c>
      <c r="S49" s="733"/>
      <c r="T49" s="734"/>
      <c r="U49" s="734"/>
      <c r="V49" s="734"/>
      <c r="W49" s="734"/>
      <c r="X49" s="734"/>
      <c r="Y49" s="734"/>
      <c r="Z49" s="734"/>
      <c r="AA49" s="734"/>
      <c r="AB49" s="735"/>
    </row>
    <row r="50" spans="1:28" x14ac:dyDescent="0.2">
      <c r="A50" s="749"/>
      <c r="B50" s="750"/>
      <c r="C50" s="751"/>
      <c r="D50" s="756"/>
      <c r="E50" s="760"/>
      <c r="F50" s="761"/>
      <c r="G50" s="765"/>
      <c r="H50" s="766"/>
      <c r="I50" s="768"/>
      <c r="J50" s="771"/>
      <c r="K50" s="775"/>
      <c r="L50" s="776"/>
      <c r="M50" s="146"/>
      <c r="N50" s="732"/>
      <c r="O50" s="148"/>
      <c r="P50" s="732"/>
      <c r="Q50" s="148"/>
      <c r="R50" s="732"/>
      <c r="S50" s="736"/>
      <c r="T50" s="737"/>
      <c r="U50" s="737"/>
      <c r="V50" s="737"/>
      <c r="W50" s="737"/>
      <c r="X50" s="737"/>
      <c r="Y50" s="737"/>
      <c r="Z50" s="737"/>
      <c r="AA50" s="737"/>
      <c r="AB50" s="738"/>
    </row>
    <row r="51" spans="1:28" ht="15" customHeight="1" x14ac:dyDescent="0.2">
      <c r="A51" s="749"/>
      <c r="B51" s="750"/>
      <c r="C51" s="751"/>
      <c r="D51" s="756"/>
      <c r="E51" s="760"/>
      <c r="F51" s="761"/>
      <c r="G51" s="764"/>
      <c r="H51" s="766"/>
      <c r="I51" s="768"/>
      <c r="J51" s="771"/>
      <c r="K51" s="742" t="str">
        <f>Translations!$B$85</f>
        <v xml:space="preserve">Allocation + above + other </v>
      </c>
      <c r="L51" s="743"/>
      <c r="M51" s="145"/>
      <c r="N51" s="731" t="str">
        <f>IF(M52&lt;&gt;"",M51/M52,"")</f>
        <v/>
      </c>
      <c r="O51" s="147"/>
      <c r="P51" s="731" t="str">
        <f>IF(O52&lt;&gt;"",O51/O52,"")</f>
        <v/>
      </c>
      <c r="Q51" s="147"/>
      <c r="R51" s="731" t="str">
        <f>IF(Q52&lt;&gt;"",Q51/Q52,"")</f>
        <v/>
      </c>
      <c r="S51" s="736"/>
      <c r="T51" s="737"/>
      <c r="U51" s="737"/>
      <c r="V51" s="737"/>
      <c r="W51" s="737"/>
      <c r="X51" s="737"/>
      <c r="Y51" s="737"/>
      <c r="Z51" s="737"/>
      <c r="AA51" s="737"/>
      <c r="AB51" s="738"/>
    </row>
    <row r="52" spans="1:28" x14ac:dyDescent="0.2">
      <c r="A52" s="752"/>
      <c r="B52" s="753"/>
      <c r="C52" s="754"/>
      <c r="D52" s="757"/>
      <c r="E52" s="762"/>
      <c r="F52" s="763"/>
      <c r="G52" s="765"/>
      <c r="H52" s="732"/>
      <c r="I52" s="769"/>
      <c r="J52" s="772"/>
      <c r="K52" s="744"/>
      <c r="L52" s="745"/>
      <c r="M52" s="146"/>
      <c r="N52" s="732"/>
      <c r="O52" s="148"/>
      <c r="P52" s="732"/>
      <c r="Q52" s="148"/>
      <c r="R52" s="732"/>
      <c r="S52" s="739"/>
      <c r="T52" s="740"/>
      <c r="U52" s="740"/>
      <c r="V52" s="740"/>
      <c r="W52" s="740"/>
      <c r="X52" s="740"/>
      <c r="Y52" s="740"/>
      <c r="Z52" s="740"/>
      <c r="AA52" s="740"/>
      <c r="AB52" s="741"/>
    </row>
    <row r="53" spans="1:28" ht="15" customHeight="1" x14ac:dyDescent="0.2">
      <c r="A53" s="746"/>
      <c r="B53" s="747"/>
      <c r="C53" s="748"/>
      <c r="D53" s="755" t="str">
        <f>Translations!$B$77</f>
        <v>Please select…</v>
      </c>
      <c r="E53" s="758" t="str">
        <f>Translations!$B$77</f>
        <v>Please select…</v>
      </c>
      <c r="F53" s="759"/>
      <c r="G53" s="764"/>
      <c r="H53" s="731" t="str">
        <f>IF($G55&lt;&gt;"",$G53/$G55,"")</f>
        <v/>
      </c>
      <c r="I53" s="767"/>
      <c r="J53" s="770" t="str">
        <f>Translations!$B$77</f>
        <v>Please select…</v>
      </c>
      <c r="K53" s="773" t="str">
        <f>Translations!$B$83</f>
        <v>Allocation</v>
      </c>
      <c r="L53" s="774"/>
      <c r="M53" s="145"/>
      <c r="N53" s="731" t="str">
        <f>IF(M54&lt;&gt;"",M53/M54,"")</f>
        <v/>
      </c>
      <c r="O53" s="147"/>
      <c r="P53" s="731" t="str">
        <f>IF(O54&lt;&gt;"",O53/O54,"")</f>
        <v/>
      </c>
      <c r="Q53" s="147"/>
      <c r="R53" s="731" t="str">
        <f>IF(Q54&lt;&gt;"",Q53/Q54,"")</f>
        <v/>
      </c>
      <c r="S53" s="733"/>
      <c r="T53" s="734"/>
      <c r="U53" s="734"/>
      <c r="V53" s="734"/>
      <c r="W53" s="734"/>
      <c r="X53" s="734"/>
      <c r="Y53" s="734"/>
      <c r="Z53" s="734"/>
      <c r="AA53" s="734"/>
      <c r="AB53" s="735"/>
    </row>
    <row r="54" spans="1:28" x14ac:dyDescent="0.2">
      <c r="A54" s="749"/>
      <c r="B54" s="750"/>
      <c r="C54" s="751"/>
      <c r="D54" s="756"/>
      <c r="E54" s="760"/>
      <c r="F54" s="761"/>
      <c r="G54" s="765"/>
      <c r="H54" s="766"/>
      <c r="I54" s="768"/>
      <c r="J54" s="771"/>
      <c r="K54" s="775"/>
      <c r="L54" s="776"/>
      <c r="M54" s="146"/>
      <c r="N54" s="732"/>
      <c r="O54" s="148"/>
      <c r="P54" s="732"/>
      <c r="Q54" s="148"/>
      <c r="R54" s="732"/>
      <c r="S54" s="736"/>
      <c r="T54" s="737"/>
      <c r="U54" s="737"/>
      <c r="V54" s="737"/>
      <c r="W54" s="737"/>
      <c r="X54" s="737"/>
      <c r="Y54" s="737"/>
      <c r="Z54" s="737"/>
      <c r="AA54" s="737"/>
      <c r="AB54" s="738"/>
    </row>
    <row r="55" spans="1:28" ht="15" customHeight="1" x14ac:dyDescent="0.2">
      <c r="A55" s="749"/>
      <c r="B55" s="750"/>
      <c r="C55" s="751"/>
      <c r="D55" s="756"/>
      <c r="E55" s="760"/>
      <c r="F55" s="761"/>
      <c r="G55" s="764"/>
      <c r="H55" s="766"/>
      <c r="I55" s="768"/>
      <c r="J55" s="771"/>
      <c r="K55" s="742" t="str">
        <f>Translations!$B$85</f>
        <v xml:space="preserve">Allocation + above + other </v>
      </c>
      <c r="L55" s="743"/>
      <c r="M55" s="145"/>
      <c r="N55" s="731" t="str">
        <f>IF(M56&lt;&gt;"",M55/M56,"")</f>
        <v/>
      </c>
      <c r="O55" s="147"/>
      <c r="P55" s="731" t="str">
        <f>IF(O56&lt;&gt;"",O55/O56,"")</f>
        <v/>
      </c>
      <c r="Q55" s="147"/>
      <c r="R55" s="731" t="str">
        <f>IF(Q56&lt;&gt;"",Q55/Q56,"")</f>
        <v/>
      </c>
      <c r="S55" s="736"/>
      <c r="T55" s="737"/>
      <c r="U55" s="737"/>
      <c r="V55" s="737"/>
      <c r="W55" s="737"/>
      <c r="X55" s="737"/>
      <c r="Y55" s="737"/>
      <c r="Z55" s="737"/>
      <c r="AA55" s="737"/>
      <c r="AB55" s="738"/>
    </row>
    <row r="56" spans="1:28" x14ac:dyDescent="0.2">
      <c r="A56" s="752"/>
      <c r="B56" s="753"/>
      <c r="C56" s="754"/>
      <c r="D56" s="757"/>
      <c r="E56" s="762"/>
      <c r="F56" s="763"/>
      <c r="G56" s="765"/>
      <c r="H56" s="732"/>
      <c r="I56" s="769"/>
      <c r="J56" s="772"/>
      <c r="K56" s="744"/>
      <c r="L56" s="745"/>
      <c r="M56" s="146"/>
      <c r="N56" s="732"/>
      <c r="O56" s="148"/>
      <c r="P56" s="732"/>
      <c r="Q56" s="148"/>
      <c r="R56" s="732"/>
      <c r="S56" s="739"/>
      <c r="T56" s="740"/>
      <c r="U56" s="740"/>
      <c r="V56" s="740"/>
      <c r="W56" s="740"/>
      <c r="X56" s="740"/>
      <c r="Y56" s="740"/>
      <c r="Z56" s="740"/>
      <c r="AA56" s="740"/>
      <c r="AB56" s="741"/>
    </row>
    <row r="57" spans="1:28" x14ac:dyDescent="0.2">
      <c r="A57" s="746"/>
      <c r="B57" s="747"/>
      <c r="C57" s="748"/>
      <c r="D57" s="755" t="str">
        <f>Translations!$B$77</f>
        <v>Please select…</v>
      </c>
      <c r="E57" s="758" t="str">
        <f>Translations!$B$77</f>
        <v>Please select…</v>
      </c>
      <c r="F57" s="759"/>
      <c r="G57" s="764"/>
      <c r="H57" s="731" t="str">
        <f>IF($G59&lt;&gt;"",$G57/$G59,"")</f>
        <v/>
      </c>
      <c r="I57" s="767"/>
      <c r="J57" s="770" t="str">
        <f>Translations!$B$77</f>
        <v>Please select…</v>
      </c>
      <c r="K57" s="773" t="str">
        <f>Translations!$B$83</f>
        <v>Allocation</v>
      </c>
      <c r="L57" s="774"/>
      <c r="M57" s="145"/>
      <c r="N57" s="731" t="str">
        <f>IF(M58&lt;&gt;"",M57/M58,"")</f>
        <v/>
      </c>
      <c r="O57" s="147"/>
      <c r="P57" s="731" t="str">
        <f>IF(O58&lt;&gt;"",O57/O58,"")</f>
        <v/>
      </c>
      <c r="Q57" s="147"/>
      <c r="R57" s="731" t="str">
        <f>IF(Q58&lt;&gt;"",Q57/Q58,"")</f>
        <v/>
      </c>
      <c r="S57" s="733"/>
      <c r="T57" s="734"/>
      <c r="U57" s="734"/>
      <c r="V57" s="734"/>
      <c r="W57" s="734"/>
      <c r="X57" s="734"/>
      <c r="Y57" s="734"/>
      <c r="Z57" s="734"/>
      <c r="AA57" s="734"/>
      <c r="AB57" s="735"/>
    </row>
    <row r="58" spans="1:28" x14ac:dyDescent="0.2">
      <c r="A58" s="749"/>
      <c r="B58" s="750"/>
      <c r="C58" s="751"/>
      <c r="D58" s="756"/>
      <c r="E58" s="760"/>
      <c r="F58" s="761"/>
      <c r="G58" s="765"/>
      <c r="H58" s="766"/>
      <c r="I58" s="768"/>
      <c r="J58" s="771"/>
      <c r="K58" s="775"/>
      <c r="L58" s="776"/>
      <c r="M58" s="146"/>
      <c r="N58" s="732"/>
      <c r="O58" s="148"/>
      <c r="P58" s="732"/>
      <c r="Q58" s="148"/>
      <c r="R58" s="732"/>
      <c r="S58" s="736"/>
      <c r="T58" s="737"/>
      <c r="U58" s="737"/>
      <c r="V58" s="737"/>
      <c r="W58" s="737"/>
      <c r="X58" s="737"/>
      <c r="Y58" s="737"/>
      <c r="Z58" s="737"/>
      <c r="AA58" s="737"/>
      <c r="AB58" s="738"/>
    </row>
    <row r="59" spans="1:28" ht="15" customHeight="1" x14ac:dyDescent="0.2">
      <c r="A59" s="749"/>
      <c r="B59" s="750"/>
      <c r="C59" s="751"/>
      <c r="D59" s="756"/>
      <c r="E59" s="760"/>
      <c r="F59" s="761"/>
      <c r="G59" s="764"/>
      <c r="H59" s="766"/>
      <c r="I59" s="768"/>
      <c r="J59" s="771"/>
      <c r="K59" s="742" t="str">
        <f>Translations!$B$85</f>
        <v xml:space="preserve">Allocation + above + other </v>
      </c>
      <c r="L59" s="743"/>
      <c r="M59" s="145"/>
      <c r="N59" s="731" t="str">
        <f>IF(M60&lt;&gt;"",M59/M60,"")</f>
        <v/>
      </c>
      <c r="O59" s="147"/>
      <c r="P59" s="731" t="str">
        <f>IF(O60&lt;&gt;"",O59/O60,"")</f>
        <v/>
      </c>
      <c r="Q59" s="147"/>
      <c r="R59" s="731" t="str">
        <f>IF(Q60&lt;&gt;"",Q59/Q60,"")</f>
        <v/>
      </c>
      <c r="S59" s="736"/>
      <c r="T59" s="737"/>
      <c r="U59" s="737"/>
      <c r="V59" s="737"/>
      <c r="W59" s="737"/>
      <c r="X59" s="737"/>
      <c r="Y59" s="737"/>
      <c r="Z59" s="737"/>
      <c r="AA59" s="737"/>
      <c r="AB59" s="738"/>
    </row>
    <row r="60" spans="1:28" x14ac:dyDescent="0.2">
      <c r="A60" s="752"/>
      <c r="B60" s="753"/>
      <c r="C60" s="754"/>
      <c r="D60" s="757"/>
      <c r="E60" s="762"/>
      <c r="F60" s="763"/>
      <c r="G60" s="765"/>
      <c r="H60" s="732"/>
      <c r="I60" s="769"/>
      <c r="J60" s="772"/>
      <c r="K60" s="744"/>
      <c r="L60" s="745"/>
      <c r="M60" s="146"/>
      <c r="N60" s="732"/>
      <c r="O60" s="148"/>
      <c r="P60" s="732"/>
      <c r="Q60" s="148"/>
      <c r="R60" s="732"/>
      <c r="S60" s="739"/>
      <c r="T60" s="740"/>
      <c r="U60" s="740"/>
      <c r="V60" s="740"/>
      <c r="W60" s="740"/>
      <c r="X60" s="740"/>
      <c r="Y60" s="740"/>
      <c r="Z60" s="740"/>
      <c r="AA60" s="740"/>
      <c r="AB60" s="741"/>
    </row>
    <row r="61" spans="1:28" ht="15.75" x14ac:dyDescent="0.2">
      <c r="A61" s="122" t="str">
        <f>Translations!$B$94</f>
        <v>Module budget</v>
      </c>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7"/>
    </row>
    <row r="62" spans="1:28" x14ac:dyDescent="0.2">
      <c r="A62" s="712" t="str">
        <f>Translations!$B$91</f>
        <v>Request from the allocation amount per module</v>
      </c>
      <c r="B62" s="713"/>
      <c r="C62" s="713"/>
      <c r="D62" s="713"/>
      <c r="E62" s="714"/>
      <c r="F62" s="142">
        <f ca="1">SUMIF($K65:$K84,Translations!$A$83,$M65:$M84)+SUMIF($K65:$K84,Translations!$A$83,$O65:$O84)+SUMIF($K65:$K84,Translations!$A$83,$Q65:$Q84)</f>
        <v>0</v>
      </c>
      <c r="G62" s="141"/>
      <c r="H62" s="141"/>
      <c r="I62" s="139"/>
      <c r="J62" s="715" t="str">
        <f>Translations!$B$92</f>
        <v>Request from the amount above the allocation per module</v>
      </c>
      <c r="K62" s="716"/>
      <c r="L62" s="716"/>
      <c r="M62" s="716"/>
      <c r="N62" s="716"/>
      <c r="O62" s="716"/>
      <c r="P62" s="716"/>
      <c r="Q62" s="717">
        <f ca="1">SUMIF($K65:$K84,Translations!$A$85,$M65:$M84)+SUMIF($K65:$K84,Translations!$A$85,$O65:$O84)+SUMIF($K65:$K84,Translations!$A$85,$Q65:$Q84)</f>
        <v>0</v>
      </c>
      <c r="R62" s="718"/>
      <c r="S62" s="719"/>
      <c r="T62" s="719"/>
      <c r="U62" s="719"/>
      <c r="V62" s="139"/>
      <c r="W62" s="139"/>
      <c r="X62" s="139"/>
      <c r="Y62" s="139"/>
      <c r="Z62" s="139"/>
      <c r="AA62" s="139"/>
      <c r="AB62" s="140"/>
    </row>
    <row r="63" spans="1:28" x14ac:dyDescent="0.2">
      <c r="A63" s="720" t="str">
        <f>Translations!$B$93</f>
        <v>Intervention</v>
      </c>
      <c r="B63" s="721"/>
      <c r="C63" s="722"/>
      <c r="D63" s="726" t="str">
        <f>Translations!$B$95</f>
        <v>Description of Intervention</v>
      </c>
      <c r="E63" s="727"/>
      <c r="F63" s="727"/>
      <c r="G63" s="727"/>
      <c r="H63" s="727"/>
      <c r="I63" s="728"/>
      <c r="J63" s="729" t="str">
        <f>Translations!$B$71</f>
        <v>Responsible Principal Recipient(s)</v>
      </c>
      <c r="K63" s="720" t="str">
        <f>Translations!$B$97</f>
        <v>Intervention budget (request to the Global Fund only)</v>
      </c>
      <c r="L63" s="721"/>
      <c r="M63" s="721"/>
      <c r="N63" s="721"/>
      <c r="O63" s="721"/>
      <c r="P63" s="721"/>
      <c r="Q63" s="721"/>
      <c r="R63" s="722"/>
      <c r="S63" s="726" t="str">
        <f>Translations!$B$98</f>
        <v>Cost Assumptions for the request to the Global Fund</v>
      </c>
      <c r="T63" s="727"/>
      <c r="U63" s="727"/>
      <c r="V63" s="727"/>
      <c r="W63" s="727"/>
      <c r="X63" s="727"/>
      <c r="Y63" s="728"/>
      <c r="Z63" s="918" t="str">
        <f>Translations!$B$100</f>
        <v>Other funding received for this intervention (including scope of activities funded)</v>
      </c>
      <c r="AA63" s="918"/>
      <c r="AB63" s="918"/>
    </row>
    <row r="64" spans="1:28" ht="40.5" customHeight="1" x14ac:dyDescent="0.2">
      <c r="A64" s="723"/>
      <c r="B64" s="724"/>
      <c r="C64" s="725"/>
      <c r="D64" s="706" t="str">
        <f>Translations!$B$96</f>
        <v>Please describe 1) target population &amp; geographic scope,  2) implementation approach, and 3) other relevant information. Please differentiate between scope of allocation and above allocation request</v>
      </c>
      <c r="E64" s="707"/>
      <c r="F64" s="707"/>
      <c r="G64" s="707"/>
      <c r="H64" s="707"/>
      <c r="I64" s="708"/>
      <c r="J64" s="730"/>
      <c r="K64" s="108"/>
      <c r="L64" s="109"/>
      <c r="M64" s="709" t="str">
        <f>Translations!$B$35&amp;" 1"</f>
        <v>Year  1</v>
      </c>
      <c r="N64" s="710"/>
      <c r="O64" s="918" t="str">
        <f>Translations!$B$35&amp;" 2"</f>
        <v>Year  2</v>
      </c>
      <c r="P64" s="918"/>
      <c r="Q64" s="918" t="str">
        <f>Translations!$B$35&amp;" 3"</f>
        <v>Year  3</v>
      </c>
      <c r="R64" s="918"/>
      <c r="S64" s="706" t="str">
        <f>Translations!$B$99</f>
        <v>Please describe 1) sources of cost assumptions, 2) key activities, 3) other relevant information. Please differentiate between scope of allocation and above allocation request</v>
      </c>
      <c r="T64" s="707"/>
      <c r="U64" s="707"/>
      <c r="V64" s="707"/>
      <c r="W64" s="707"/>
      <c r="X64" s="707"/>
      <c r="Y64" s="708"/>
      <c r="Z64" s="918"/>
      <c r="AA64" s="918"/>
      <c r="AB64" s="918"/>
    </row>
    <row r="65" spans="1:28" x14ac:dyDescent="0.2">
      <c r="A65" s="659" t="str">
        <f ca="1">Translations!$A$77</f>
        <v>Please select…</v>
      </c>
      <c r="B65" s="660"/>
      <c r="C65" s="661"/>
      <c r="D65" s="695"/>
      <c r="E65" s="696"/>
      <c r="F65" s="696"/>
      <c r="G65" s="696"/>
      <c r="H65" s="696"/>
      <c r="I65" s="697"/>
      <c r="J65" s="704"/>
      <c r="K65" s="683" t="str">
        <f>Translations!$B$83</f>
        <v>Allocation</v>
      </c>
      <c r="L65" s="684"/>
      <c r="M65" s="685"/>
      <c r="N65" s="686"/>
      <c r="O65" s="652"/>
      <c r="P65" s="653"/>
      <c r="Q65" s="652"/>
      <c r="R65" s="653"/>
      <c r="S65" s="917"/>
      <c r="T65" s="917"/>
      <c r="U65" s="917"/>
      <c r="V65" s="917"/>
      <c r="W65" s="917"/>
      <c r="X65" s="917"/>
      <c r="Y65" s="917"/>
      <c r="Z65" s="660"/>
      <c r="AA65" s="660"/>
      <c r="AB65" s="661"/>
    </row>
    <row r="66" spans="1:28" x14ac:dyDescent="0.2">
      <c r="A66" s="669"/>
      <c r="B66" s="670"/>
      <c r="C66" s="671"/>
      <c r="D66" s="698"/>
      <c r="E66" s="699"/>
      <c r="F66" s="699"/>
      <c r="G66" s="699"/>
      <c r="H66" s="699"/>
      <c r="I66" s="700"/>
      <c r="J66" s="705"/>
      <c r="K66" s="655" t="str">
        <f ca="1">Translations!$A$86</f>
        <v>Above</v>
      </c>
      <c r="L66" s="656"/>
      <c r="M66" s="665"/>
      <c r="N66" s="666"/>
      <c r="O66" s="657"/>
      <c r="P66" s="658"/>
      <c r="Q66" s="667"/>
      <c r="R66" s="668"/>
      <c r="S66" s="917"/>
      <c r="T66" s="917"/>
      <c r="U66" s="917"/>
      <c r="V66" s="917"/>
      <c r="W66" s="917"/>
      <c r="X66" s="917"/>
      <c r="Y66" s="917"/>
      <c r="Z66" s="663"/>
      <c r="AA66" s="663"/>
      <c r="AB66" s="664"/>
    </row>
    <row r="67" spans="1:28" x14ac:dyDescent="0.2">
      <c r="A67" s="669"/>
      <c r="B67" s="670"/>
      <c r="C67" s="671"/>
      <c r="D67" s="698"/>
      <c r="E67" s="699"/>
      <c r="F67" s="699"/>
      <c r="G67" s="699"/>
      <c r="H67" s="699"/>
      <c r="I67" s="700"/>
      <c r="J67" s="687"/>
      <c r="K67" s="683" t="str">
        <f>Translations!$B$83</f>
        <v>Allocation</v>
      </c>
      <c r="L67" s="684"/>
      <c r="M67" s="685"/>
      <c r="N67" s="686"/>
      <c r="O67" s="652"/>
      <c r="P67" s="653"/>
      <c r="Q67" s="652"/>
      <c r="R67" s="653"/>
      <c r="S67" s="917"/>
      <c r="T67" s="917"/>
      <c r="U67" s="917"/>
      <c r="V67" s="917"/>
      <c r="W67" s="917"/>
      <c r="X67" s="917"/>
      <c r="Y67" s="917"/>
      <c r="Z67" s="659"/>
      <c r="AA67" s="660"/>
      <c r="AB67" s="661"/>
    </row>
    <row r="68" spans="1:28" x14ac:dyDescent="0.2">
      <c r="A68" s="662"/>
      <c r="B68" s="663"/>
      <c r="C68" s="664"/>
      <c r="D68" s="701"/>
      <c r="E68" s="702"/>
      <c r="F68" s="702"/>
      <c r="G68" s="702"/>
      <c r="H68" s="702"/>
      <c r="I68" s="703"/>
      <c r="J68" s="688"/>
      <c r="K68" s="655" t="str">
        <f ca="1">Translations!$A$86</f>
        <v>Above</v>
      </c>
      <c r="L68" s="656"/>
      <c r="M68" s="665"/>
      <c r="N68" s="666"/>
      <c r="O68" s="657"/>
      <c r="P68" s="658"/>
      <c r="Q68" s="667"/>
      <c r="R68" s="668"/>
      <c r="S68" s="917"/>
      <c r="T68" s="917"/>
      <c r="U68" s="917"/>
      <c r="V68" s="917"/>
      <c r="W68" s="917"/>
      <c r="X68" s="917"/>
      <c r="Y68" s="917"/>
      <c r="Z68" s="662"/>
      <c r="AA68" s="663"/>
      <c r="AB68" s="664"/>
    </row>
    <row r="69" spans="1:28" x14ac:dyDescent="0.2">
      <c r="A69" s="659" t="str">
        <f ca="1">Translations!$A$77</f>
        <v>Please select…</v>
      </c>
      <c r="B69" s="660"/>
      <c r="C69" s="661"/>
      <c r="D69" s="672"/>
      <c r="E69" s="673"/>
      <c r="F69" s="673"/>
      <c r="G69" s="673"/>
      <c r="H69" s="673"/>
      <c r="I69" s="674"/>
      <c r="J69" s="681"/>
      <c r="K69" s="683" t="str">
        <f>Translations!$B$83</f>
        <v>Allocation</v>
      </c>
      <c r="L69" s="684"/>
      <c r="M69" s="685"/>
      <c r="N69" s="686"/>
      <c r="O69" s="652"/>
      <c r="P69" s="653"/>
      <c r="Q69" s="652"/>
      <c r="R69" s="653"/>
      <c r="S69" s="917"/>
      <c r="T69" s="917"/>
      <c r="U69" s="917"/>
      <c r="V69" s="917"/>
      <c r="W69" s="917"/>
      <c r="X69" s="917"/>
      <c r="Y69" s="917"/>
      <c r="Z69" s="659"/>
      <c r="AA69" s="660"/>
      <c r="AB69" s="661"/>
    </row>
    <row r="70" spans="1:28" x14ac:dyDescent="0.2">
      <c r="A70" s="669"/>
      <c r="B70" s="670"/>
      <c r="C70" s="671"/>
      <c r="D70" s="675"/>
      <c r="E70" s="676"/>
      <c r="F70" s="676"/>
      <c r="G70" s="676"/>
      <c r="H70" s="676"/>
      <c r="I70" s="677"/>
      <c r="J70" s="682"/>
      <c r="K70" s="655" t="str">
        <f ca="1">Translations!$A$86</f>
        <v>Above</v>
      </c>
      <c r="L70" s="656"/>
      <c r="M70" s="665"/>
      <c r="N70" s="666"/>
      <c r="O70" s="657"/>
      <c r="P70" s="658"/>
      <c r="Q70" s="667"/>
      <c r="R70" s="668"/>
      <c r="S70" s="917"/>
      <c r="T70" s="917"/>
      <c r="U70" s="917"/>
      <c r="V70" s="917"/>
      <c r="W70" s="917"/>
      <c r="X70" s="917"/>
      <c r="Y70" s="917"/>
      <c r="Z70" s="662"/>
      <c r="AA70" s="663"/>
      <c r="AB70" s="664"/>
    </row>
    <row r="71" spans="1:28" x14ac:dyDescent="0.2">
      <c r="A71" s="669"/>
      <c r="B71" s="670"/>
      <c r="C71" s="671"/>
      <c r="D71" s="675"/>
      <c r="E71" s="676"/>
      <c r="F71" s="676"/>
      <c r="G71" s="676"/>
      <c r="H71" s="676"/>
      <c r="I71" s="677"/>
      <c r="J71" s="687"/>
      <c r="K71" s="683" t="str">
        <f>Translations!$B$83</f>
        <v>Allocation</v>
      </c>
      <c r="L71" s="684"/>
      <c r="M71" s="685"/>
      <c r="N71" s="686"/>
      <c r="O71" s="652"/>
      <c r="P71" s="653"/>
      <c r="Q71" s="652"/>
      <c r="R71" s="653"/>
      <c r="S71" s="917"/>
      <c r="T71" s="917"/>
      <c r="U71" s="917"/>
      <c r="V71" s="917"/>
      <c r="W71" s="917"/>
      <c r="X71" s="917"/>
      <c r="Y71" s="917"/>
      <c r="Z71" s="659"/>
      <c r="AA71" s="660"/>
      <c r="AB71" s="661"/>
    </row>
    <row r="72" spans="1:28" x14ac:dyDescent="0.2">
      <c r="A72" s="662"/>
      <c r="B72" s="663"/>
      <c r="C72" s="664"/>
      <c r="D72" s="678"/>
      <c r="E72" s="679"/>
      <c r="F72" s="679"/>
      <c r="G72" s="679"/>
      <c r="H72" s="679"/>
      <c r="I72" s="680"/>
      <c r="J72" s="688"/>
      <c r="K72" s="655" t="str">
        <f ca="1">Translations!$A$86</f>
        <v>Above</v>
      </c>
      <c r="L72" s="656"/>
      <c r="M72" s="665"/>
      <c r="N72" s="666"/>
      <c r="O72" s="657"/>
      <c r="P72" s="658"/>
      <c r="Q72" s="667"/>
      <c r="R72" s="668"/>
      <c r="S72" s="917"/>
      <c r="T72" s="917"/>
      <c r="U72" s="917"/>
      <c r="V72" s="917"/>
      <c r="W72" s="917"/>
      <c r="X72" s="917"/>
      <c r="Y72" s="917"/>
      <c r="Z72" s="662"/>
      <c r="AA72" s="663"/>
      <c r="AB72" s="664"/>
    </row>
    <row r="73" spans="1:28" x14ac:dyDescent="0.2">
      <c r="A73" s="659" t="str">
        <f ca="1">Translations!$A$77</f>
        <v>Please select…</v>
      </c>
      <c r="B73" s="660"/>
      <c r="C73" s="661"/>
      <c r="D73" s="672"/>
      <c r="E73" s="673"/>
      <c r="F73" s="673"/>
      <c r="G73" s="673"/>
      <c r="H73" s="673"/>
      <c r="I73" s="674"/>
      <c r="J73" s="681"/>
      <c r="K73" s="683" t="str">
        <f>Translations!$B$83</f>
        <v>Allocation</v>
      </c>
      <c r="L73" s="684"/>
      <c r="M73" s="685"/>
      <c r="N73" s="686"/>
      <c r="O73" s="652"/>
      <c r="P73" s="653"/>
      <c r="Q73" s="652"/>
      <c r="R73" s="653"/>
      <c r="S73" s="917"/>
      <c r="T73" s="917"/>
      <c r="U73" s="917"/>
      <c r="V73" s="917"/>
      <c r="W73" s="917"/>
      <c r="X73" s="917"/>
      <c r="Y73" s="917"/>
      <c r="Z73" s="689"/>
      <c r="AA73" s="690"/>
      <c r="AB73" s="691"/>
    </row>
    <row r="74" spans="1:28" x14ac:dyDescent="0.2">
      <c r="A74" s="669"/>
      <c r="B74" s="670"/>
      <c r="C74" s="671"/>
      <c r="D74" s="675"/>
      <c r="E74" s="676"/>
      <c r="F74" s="676"/>
      <c r="G74" s="676"/>
      <c r="H74" s="676"/>
      <c r="I74" s="677"/>
      <c r="J74" s="682"/>
      <c r="K74" s="655" t="str">
        <f ca="1">Translations!$A$86</f>
        <v>Above</v>
      </c>
      <c r="L74" s="656"/>
      <c r="M74" s="665"/>
      <c r="N74" s="666"/>
      <c r="O74" s="102"/>
      <c r="P74" s="102"/>
      <c r="Q74" s="657"/>
      <c r="R74" s="658"/>
      <c r="S74" s="917"/>
      <c r="T74" s="917"/>
      <c r="U74" s="917"/>
      <c r="V74" s="917"/>
      <c r="W74" s="917"/>
      <c r="X74" s="917"/>
      <c r="Y74" s="917"/>
      <c r="Z74" s="692"/>
      <c r="AA74" s="693"/>
      <c r="AB74" s="694"/>
    </row>
    <row r="75" spans="1:28" x14ac:dyDescent="0.2">
      <c r="A75" s="669"/>
      <c r="B75" s="670"/>
      <c r="C75" s="671"/>
      <c r="D75" s="675"/>
      <c r="E75" s="676"/>
      <c r="F75" s="676"/>
      <c r="G75" s="676"/>
      <c r="H75" s="676"/>
      <c r="I75" s="677"/>
      <c r="J75" s="687"/>
      <c r="K75" s="683" t="str">
        <f>Translations!$B$83</f>
        <v>Allocation</v>
      </c>
      <c r="L75" s="684"/>
      <c r="M75" s="685"/>
      <c r="N75" s="686"/>
      <c r="O75" s="652"/>
      <c r="P75" s="653"/>
      <c r="Q75" s="652"/>
      <c r="R75" s="653"/>
      <c r="S75" s="917"/>
      <c r="T75" s="917"/>
      <c r="U75" s="917"/>
      <c r="V75" s="917"/>
      <c r="W75" s="917"/>
      <c r="X75" s="917"/>
      <c r="Y75" s="917"/>
      <c r="Z75" s="659"/>
      <c r="AA75" s="660"/>
      <c r="AB75" s="661"/>
    </row>
    <row r="76" spans="1:28" x14ac:dyDescent="0.2">
      <c r="A76" s="662"/>
      <c r="B76" s="663"/>
      <c r="C76" s="664"/>
      <c r="D76" s="678"/>
      <c r="E76" s="679"/>
      <c r="F76" s="679"/>
      <c r="G76" s="679"/>
      <c r="H76" s="679"/>
      <c r="I76" s="680"/>
      <c r="J76" s="688"/>
      <c r="K76" s="655" t="str">
        <f ca="1">Translations!$A$86</f>
        <v>Above</v>
      </c>
      <c r="L76" s="656"/>
      <c r="M76" s="665"/>
      <c r="N76" s="666"/>
      <c r="O76" s="657"/>
      <c r="P76" s="658"/>
      <c r="Q76" s="667"/>
      <c r="R76" s="668"/>
      <c r="S76" s="917"/>
      <c r="T76" s="917"/>
      <c r="U76" s="917"/>
      <c r="V76" s="917"/>
      <c r="W76" s="917"/>
      <c r="X76" s="917"/>
      <c r="Y76" s="917"/>
      <c r="Z76" s="662"/>
      <c r="AA76" s="663"/>
      <c r="AB76" s="664"/>
    </row>
    <row r="77" spans="1:28" x14ac:dyDescent="0.2">
      <c r="A77" s="659" t="str">
        <f ca="1">Translations!$A$77</f>
        <v>Please select…</v>
      </c>
      <c r="B77" s="660"/>
      <c r="C77" s="661"/>
      <c r="D77" s="672"/>
      <c r="E77" s="673"/>
      <c r="F77" s="673"/>
      <c r="G77" s="673"/>
      <c r="H77" s="673"/>
      <c r="I77" s="674"/>
      <c r="J77" s="681"/>
      <c r="K77" s="683" t="str">
        <f>Translations!$B$83</f>
        <v>Allocation</v>
      </c>
      <c r="L77" s="684"/>
      <c r="M77" s="685"/>
      <c r="N77" s="686"/>
      <c r="O77" s="652"/>
      <c r="P77" s="653"/>
      <c r="Q77" s="652"/>
      <c r="R77" s="653"/>
      <c r="S77" s="917"/>
      <c r="T77" s="917"/>
      <c r="U77" s="917"/>
      <c r="V77" s="917"/>
      <c r="W77" s="917"/>
      <c r="X77" s="917"/>
      <c r="Y77" s="917"/>
      <c r="Z77" s="659"/>
      <c r="AA77" s="660"/>
      <c r="AB77" s="661"/>
    </row>
    <row r="78" spans="1:28" x14ac:dyDescent="0.2">
      <c r="A78" s="669"/>
      <c r="B78" s="670"/>
      <c r="C78" s="671"/>
      <c r="D78" s="675"/>
      <c r="E78" s="676"/>
      <c r="F78" s="676"/>
      <c r="G78" s="676"/>
      <c r="H78" s="676"/>
      <c r="I78" s="677"/>
      <c r="J78" s="682"/>
      <c r="K78" s="655" t="str">
        <f ca="1">Translations!$A$86</f>
        <v>Above</v>
      </c>
      <c r="L78" s="656"/>
      <c r="M78" s="665"/>
      <c r="N78" s="666"/>
      <c r="O78" s="657"/>
      <c r="P78" s="658"/>
      <c r="Q78" s="667"/>
      <c r="R78" s="668"/>
      <c r="S78" s="917"/>
      <c r="T78" s="917"/>
      <c r="U78" s="917"/>
      <c r="V78" s="917"/>
      <c r="W78" s="917"/>
      <c r="X78" s="917"/>
      <c r="Y78" s="917"/>
      <c r="Z78" s="662"/>
      <c r="AA78" s="663"/>
      <c r="AB78" s="664"/>
    </row>
    <row r="79" spans="1:28" x14ac:dyDescent="0.2">
      <c r="A79" s="669"/>
      <c r="B79" s="670"/>
      <c r="C79" s="671"/>
      <c r="D79" s="675"/>
      <c r="E79" s="676"/>
      <c r="F79" s="676"/>
      <c r="G79" s="676"/>
      <c r="H79" s="676"/>
      <c r="I79" s="677"/>
      <c r="J79" s="687"/>
      <c r="K79" s="683" t="str">
        <f>Translations!$B$83</f>
        <v>Allocation</v>
      </c>
      <c r="L79" s="684"/>
      <c r="M79" s="685"/>
      <c r="N79" s="686"/>
      <c r="O79" s="652"/>
      <c r="P79" s="653"/>
      <c r="Q79" s="652"/>
      <c r="R79" s="653"/>
      <c r="S79" s="917"/>
      <c r="T79" s="917"/>
      <c r="U79" s="917"/>
      <c r="V79" s="917"/>
      <c r="W79" s="917"/>
      <c r="X79" s="917"/>
      <c r="Y79" s="917"/>
      <c r="Z79" s="659"/>
      <c r="AA79" s="660"/>
      <c r="AB79" s="661"/>
    </row>
    <row r="80" spans="1:28" x14ac:dyDescent="0.2">
      <c r="A80" s="662"/>
      <c r="B80" s="663"/>
      <c r="C80" s="664"/>
      <c r="D80" s="678"/>
      <c r="E80" s="679"/>
      <c r="F80" s="679"/>
      <c r="G80" s="679"/>
      <c r="H80" s="679"/>
      <c r="I80" s="680"/>
      <c r="J80" s="688"/>
      <c r="K80" s="655" t="str">
        <f ca="1">Translations!$A$86</f>
        <v>Above</v>
      </c>
      <c r="L80" s="656"/>
      <c r="M80" s="665"/>
      <c r="N80" s="666"/>
      <c r="O80" s="657"/>
      <c r="P80" s="658"/>
      <c r="Q80" s="667"/>
      <c r="R80" s="668"/>
      <c r="S80" s="917"/>
      <c r="T80" s="917"/>
      <c r="U80" s="917"/>
      <c r="V80" s="917"/>
      <c r="W80" s="917"/>
      <c r="X80" s="917"/>
      <c r="Y80" s="917"/>
      <c r="Z80" s="662"/>
      <c r="AA80" s="663"/>
      <c r="AB80" s="664"/>
    </row>
    <row r="81" spans="1:28" x14ac:dyDescent="0.2">
      <c r="A81" s="659" t="str">
        <f ca="1">Translations!$A$77</f>
        <v>Please select…</v>
      </c>
      <c r="B81" s="660"/>
      <c r="C81" s="661"/>
      <c r="D81" s="672"/>
      <c r="E81" s="673"/>
      <c r="F81" s="673"/>
      <c r="G81" s="673"/>
      <c r="H81" s="673"/>
      <c r="I81" s="674"/>
      <c r="J81" s="681"/>
      <c r="K81" s="683" t="str">
        <f>Translations!$B$83</f>
        <v>Allocation</v>
      </c>
      <c r="L81" s="684"/>
      <c r="M81" s="685"/>
      <c r="N81" s="686"/>
      <c r="O81" s="652"/>
      <c r="P81" s="653"/>
      <c r="Q81" s="652"/>
      <c r="R81" s="653"/>
      <c r="S81" s="917"/>
      <c r="T81" s="917"/>
      <c r="U81" s="917"/>
      <c r="V81" s="917"/>
      <c r="W81" s="917"/>
      <c r="X81" s="917"/>
      <c r="Y81" s="917"/>
      <c r="Z81" s="659"/>
      <c r="AA81" s="660"/>
      <c r="AB81" s="661"/>
    </row>
    <row r="82" spans="1:28" x14ac:dyDescent="0.2">
      <c r="A82" s="669"/>
      <c r="B82" s="670"/>
      <c r="C82" s="671"/>
      <c r="D82" s="675"/>
      <c r="E82" s="676"/>
      <c r="F82" s="676"/>
      <c r="G82" s="676"/>
      <c r="H82" s="676"/>
      <c r="I82" s="677"/>
      <c r="J82" s="682"/>
      <c r="K82" s="655" t="str">
        <f ca="1">Translations!$A$86</f>
        <v>Above</v>
      </c>
      <c r="L82" s="656"/>
      <c r="M82" s="665"/>
      <c r="N82" s="666"/>
      <c r="O82" s="657"/>
      <c r="P82" s="658"/>
      <c r="Q82" s="667"/>
      <c r="R82" s="668"/>
      <c r="S82" s="917"/>
      <c r="T82" s="917"/>
      <c r="U82" s="917"/>
      <c r="V82" s="917"/>
      <c r="W82" s="917"/>
      <c r="X82" s="917"/>
      <c r="Y82" s="917"/>
      <c r="Z82" s="662"/>
      <c r="AA82" s="663"/>
      <c r="AB82" s="664"/>
    </row>
    <row r="83" spans="1:28" x14ac:dyDescent="0.2">
      <c r="A83" s="669"/>
      <c r="B83" s="670"/>
      <c r="C83" s="671"/>
      <c r="D83" s="675"/>
      <c r="E83" s="676"/>
      <c r="F83" s="676"/>
      <c r="G83" s="676"/>
      <c r="H83" s="676"/>
      <c r="I83" s="677"/>
      <c r="J83" s="681"/>
      <c r="K83" s="683" t="str">
        <f>Translations!$B$83</f>
        <v>Allocation</v>
      </c>
      <c r="L83" s="684"/>
      <c r="M83" s="685"/>
      <c r="N83" s="686"/>
      <c r="O83" s="652"/>
      <c r="P83" s="653"/>
      <c r="Q83" s="652"/>
      <c r="R83" s="653"/>
      <c r="S83" s="917"/>
      <c r="T83" s="917"/>
      <c r="U83" s="917"/>
      <c r="V83" s="917"/>
      <c r="W83" s="917"/>
      <c r="X83" s="917"/>
      <c r="Y83" s="917"/>
      <c r="Z83" s="917"/>
      <c r="AA83" s="917"/>
      <c r="AB83" s="917"/>
    </row>
    <row r="84" spans="1:28" x14ac:dyDescent="0.2">
      <c r="A84" s="662"/>
      <c r="B84" s="663"/>
      <c r="C84" s="664"/>
      <c r="D84" s="678"/>
      <c r="E84" s="679"/>
      <c r="F84" s="679"/>
      <c r="G84" s="679"/>
      <c r="H84" s="679"/>
      <c r="I84" s="680"/>
      <c r="J84" s="682"/>
      <c r="K84" s="655" t="str">
        <f ca="1">Translations!$A$86</f>
        <v>Above</v>
      </c>
      <c r="L84" s="656"/>
      <c r="M84" s="657"/>
      <c r="N84" s="658"/>
      <c r="O84" s="657"/>
      <c r="P84" s="658"/>
      <c r="Q84" s="657"/>
      <c r="R84" s="658"/>
      <c r="S84" s="917"/>
      <c r="T84" s="917"/>
      <c r="U84" s="917"/>
      <c r="V84" s="917"/>
      <c r="W84" s="917"/>
      <c r="X84" s="917"/>
      <c r="Y84" s="917"/>
      <c r="Z84" s="917"/>
      <c r="AA84" s="917"/>
      <c r="AB84" s="917"/>
    </row>
  </sheetData>
  <sheetProtection formatCells="0" formatColumns="0" formatRows="0" insertRows="0" deleteRows="0" selectLockedCells="1" sort="0" autoFilter="0"/>
  <mergeCells count="332">
    <mergeCell ref="A73:C76"/>
    <mergeCell ref="D73:I76"/>
    <mergeCell ref="J73:J74"/>
    <mergeCell ref="S73:Y74"/>
    <mergeCell ref="Z73:AB74"/>
    <mergeCell ref="J75:J76"/>
    <mergeCell ref="S75:Y76"/>
    <mergeCell ref="A77:C80"/>
    <mergeCell ref="S79:Y80"/>
    <mergeCell ref="K75:L75"/>
    <mergeCell ref="M75:N75"/>
    <mergeCell ref="O75:P75"/>
    <mergeCell ref="Q75:R75"/>
    <mergeCell ref="Z79:AB80"/>
    <mergeCell ref="K80:L80"/>
    <mergeCell ref="M80:N80"/>
    <mergeCell ref="O80:P80"/>
    <mergeCell ref="Q80:R80"/>
    <mergeCell ref="A69:C72"/>
    <mergeCell ref="D69:I72"/>
    <mergeCell ref="J69:J70"/>
    <mergeCell ref="S69:Y70"/>
    <mergeCell ref="K69:L69"/>
    <mergeCell ref="M69:N69"/>
    <mergeCell ref="A65:C68"/>
    <mergeCell ref="D65:I68"/>
    <mergeCell ref="J65:J66"/>
    <mergeCell ref="K65:L65"/>
    <mergeCell ref="S65:Y66"/>
    <mergeCell ref="Q71:R71"/>
    <mergeCell ref="K72:L72"/>
    <mergeCell ref="M72:N72"/>
    <mergeCell ref="O72:P72"/>
    <mergeCell ref="Q72:R72"/>
    <mergeCell ref="Z65:AB66"/>
    <mergeCell ref="J67:J68"/>
    <mergeCell ref="S67:Y68"/>
    <mergeCell ref="Z67:AB68"/>
    <mergeCell ref="M65:N65"/>
    <mergeCell ref="O65:P65"/>
    <mergeCell ref="Q65:R65"/>
    <mergeCell ref="K66:L66"/>
    <mergeCell ref="M66:N66"/>
    <mergeCell ref="O66:P66"/>
    <mergeCell ref="Q66:R66"/>
    <mergeCell ref="K68:L68"/>
    <mergeCell ref="M68:N68"/>
    <mergeCell ref="O68:P68"/>
    <mergeCell ref="Q68:R68"/>
    <mergeCell ref="K67:L67"/>
    <mergeCell ref="M67:N67"/>
    <mergeCell ref="O67:P67"/>
    <mergeCell ref="Q67:R67"/>
    <mergeCell ref="Z63:AB64"/>
    <mergeCell ref="D64:I64"/>
    <mergeCell ref="M64:N64"/>
    <mergeCell ref="O64:P64"/>
    <mergeCell ref="Q64:R64"/>
    <mergeCell ref="S64:Y64"/>
    <mergeCell ref="A62:E62"/>
    <mergeCell ref="J62:P62"/>
    <mergeCell ref="Q62:R62"/>
    <mergeCell ref="S62:U62"/>
    <mergeCell ref="A63:C64"/>
    <mergeCell ref="D63:I63"/>
    <mergeCell ref="J63:J64"/>
    <mergeCell ref="K63:R63"/>
    <mergeCell ref="S63:Y63"/>
    <mergeCell ref="S57:AB60"/>
    <mergeCell ref="G59:G60"/>
    <mergeCell ref="K59:L60"/>
    <mergeCell ref="N59:N60"/>
    <mergeCell ref="P59:P60"/>
    <mergeCell ref="R59:R60"/>
    <mergeCell ref="N55:N56"/>
    <mergeCell ref="P55:P56"/>
    <mergeCell ref="R55:R56"/>
    <mergeCell ref="N57:N58"/>
    <mergeCell ref="P57:P58"/>
    <mergeCell ref="R57:R58"/>
    <mergeCell ref="S53:AB56"/>
    <mergeCell ref="A57:C60"/>
    <mergeCell ref="D57:D60"/>
    <mergeCell ref="E57:F60"/>
    <mergeCell ref="G57:G58"/>
    <mergeCell ref="H57:H60"/>
    <mergeCell ref="I57:I60"/>
    <mergeCell ref="J57:J60"/>
    <mergeCell ref="G51:G52"/>
    <mergeCell ref="K51:L52"/>
    <mergeCell ref="K57:L58"/>
    <mergeCell ref="D49:D52"/>
    <mergeCell ref="E49:F52"/>
    <mergeCell ref="G49:G50"/>
    <mergeCell ref="N51:N52"/>
    <mergeCell ref="P51:P52"/>
    <mergeCell ref="R51:R52"/>
    <mergeCell ref="A53:C56"/>
    <mergeCell ref="D53:D56"/>
    <mergeCell ref="E53:F56"/>
    <mergeCell ref="G53:G54"/>
    <mergeCell ref="H53:H56"/>
    <mergeCell ref="H49:H52"/>
    <mergeCell ref="I49:I52"/>
    <mergeCell ref="J49:J52"/>
    <mergeCell ref="K49:L50"/>
    <mergeCell ref="N49:N50"/>
    <mergeCell ref="P49:P50"/>
    <mergeCell ref="K53:L54"/>
    <mergeCell ref="N53:N54"/>
    <mergeCell ref="P53:P54"/>
    <mergeCell ref="R53:R54"/>
    <mergeCell ref="I53:I56"/>
    <mergeCell ref="J53:J56"/>
    <mergeCell ref="G55:G56"/>
    <mergeCell ref="R49:R50"/>
    <mergeCell ref="K55:L56"/>
    <mergeCell ref="A49:C52"/>
    <mergeCell ref="J47:J48"/>
    <mergeCell ref="N47:N48"/>
    <mergeCell ref="P47:P48"/>
    <mergeCell ref="R47:R48"/>
    <mergeCell ref="M45:R45"/>
    <mergeCell ref="S45:AB45"/>
    <mergeCell ref="M46:N46"/>
    <mergeCell ref="O46:P46"/>
    <mergeCell ref="Q46:R46"/>
    <mergeCell ref="S46:AB48"/>
    <mergeCell ref="I38:J38"/>
    <mergeCell ref="L38:N38"/>
    <mergeCell ref="O38:P38"/>
    <mergeCell ref="Q38:R38"/>
    <mergeCell ref="S38:T38"/>
    <mergeCell ref="B37:H37"/>
    <mergeCell ref="I37:J37"/>
    <mergeCell ref="L37:N37"/>
    <mergeCell ref="O37:P37"/>
    <mergeCell ref="Q37:R37"/>
    <mergeCell ref="S37:T37"/>
    <mergeCell ref="B21:H21"/>
    <mergeCell ref="I21:J21"/>
    <mergeCell ref="L21:N21"/>
    <mergeCell ref="O21:P21"/>
    <mergeCell ref="Q21:R21"/>
    <mergeCell ref="S21:T21"/>
    <mergeCell ref="B20:H20"/>
    <mergeCell ref="I20:J20"/>
    <mergeCell ref="L20:N20"/>
    <mergeCell ref="O20:P20"/>
    <mergeCell ref="Q20:R20"/>
    <mergeCell ref="S20:T20"/>
    <mergeCell ref="A23:Z23"/>
    <mergeCell ref="B25:Z25"/>
    <mergeCell ref="A32:A34"/>
    <mergeCell ref="B32:H34"/>
    <mergeCell ref="I32:N32"/>
    <mergeCell ref="O32:T32"/>
    <mergeCell ref="U32:Z34"/>
    <mergeCell ref="B29:Z29"/>
    <mergeCell ref="B30:Z30"/>
    <mergeCell ref="A24:Z24"/>
    <mergeCell ref="B26:Z26"/>
    <mergeCell ref="B27:Z27"/>
    <mergeCell ref="B28:Z28"/>
    <mergeCell ref="S4:T4"/>
    <mergeCell ref="K5:R5"/>
    <mergeCell ref="S5:T5"/>
    <mergeCell ref="U5:X5"/>
    <mergeCell ref="Y5:Z5"/>
    <mergeCell ref="K6:R6"/>
    <mergeCell ref="S6:T6"/>
    <mergeCell ref="U6:X6"/>
    <mergeCell ref="Y6:Z6"/>
    <mergeCell ref="P1:T1"/>
    <mergeCell ref="K3:R3"/>
    <mergeCell ref="S3:T3"/>
    <mergeCell ref="U3:Z4"/>
    <mergeCell ref="K4:R4"/>
    <mergeCell ref="O84:P84"/>
    <mergeCell ref="Q84:R84"/>
    <mergeCell ref="M82:N82"/>
    <mergeCell ref="O82:P82"/>
    <mergeCell ref="Q82:R82"/>
    <mergeCell ref="M83:N83"/>
    <mergeCell ref="O83:P83"/>
    <mergeCell ref="Q83:R83"/>
    <mergeCell ref="M84:N84"/>
    <mergeCell ref="K73:L73"/>
    <mergeCell ref="M73:N73"/>
    <mergeCell ref="O73:P73"/>
    <mergeCell ref="Q73:R73"/>
    <mergeCell ref="K74:L74"/>
    <mergeCell ref="M74:N74"/>
    <mergeCell ref="Q74:R74"/>
    <mergeCell ref="K71:L71"/>
    <mergeCell ref="S71:Y72"/>
    <mergeCell ref="S49:AB52"/>
    <mergeCell ref="A81:C84"/>
    <mergeCell ref="J83:J84"/>
    <mergeCell ref="K77:L77"/>
    <mergeCell ref="M77:N77"/>
    <mergeCell ref="O77:P77"/>
    <mergeCell ref="Q77:R77"/>
    <mergeCell ref="J71:J72"/>
    <mergeCell ref="Z77:AB78"/>
    <mergeCell ref="K78:L78"/>
    <mergeCell ref="M78:N78"/>
    <mergeCell ref="O78:P78"/>
    <mergeCell ref="Q78:R78"/>
    <mergeCell ref="J79:J80"/>
    <mergeCell ref="K79:L79"/>
    <mergeCell ref="M79:N79"/>
    <mergeCell ref="O79:P79"/>
    <mergeCell ref="Q79:R79"/>
    <mergeCell ref="D77:I80"/>
    <mergeCell ref="J77:J78"/>
    <mergeCell ref="S77:Y78"/>
    <mergeCell ref="K76:L76"/>
    <mergeCell ref="M76:N76"/>
    <mergeCell ref="O76:P76"/>
    <mergeCell ref="Q76:R76"/>
    <mergeCell ref="D81:I84"/>
    <mergeCell ref="J81:J82"/>
    <mergeCell ref="K81:L81"/>
    <mergeCell ref="M81:N81"/>
    <mergeCell ref="O81:P81"/>
    <mergeCell ref="Q81:R81"/>
    <mergeCell ref="S81:Y82"/>
    <mergeCell ref="Z69:AB70"/>
    <mergeCell ref="K70:L70"/>
    <mergeCell ref="M70:N70"/>
    <mergeCell ref="O70:P70"/>
    <mergeCell ref="Q70:R70"/>
    <mergeCell ref="O69:P69"/>
    <mergeCell ref="Q69:R69"/>
    <mergeCell ref="M71:N71"/>
    <mergeCell ref="O71:P71"/>
    <mergeCell ref="Z71:AB72"/>
    <mergeCell ref="Z81:AB82"/>
    <mergeCell ref="K82:L82"/>
    <mergeCell ref="K83:L83"/>
    <mergeCell ref="S83:Y84"/>
    <mergeCell ref="Z83:AB84"/>
    <mergeCell ref="K84:L84"/>
    <mergeCell ref="Z75:AB76"/>
    <mergeCell ref="R44:AB44"/>
    <mergeCell ref="A45:C48"/>
    <mergeCell ref="D45:D48"/>
    <mergeCell ref="E45:F48"/>
    <mergeCell ref="G45:J46"/>
    <mergeCell ref="K45:L48"/>
    <mergeCell ref="H47:H48"/>
    <mergeCell ref="I47:I48"/>
    <mergeCell ref="B36:H36"/>
    <mergeCell ref="I36:J36"/>
    <mergeCell ref="L36:N36"/>
    <mergeCell ref="O36:P36"/>
    <mergeCell ref="Q36:R36"/>
    <mergeCell ref="S36:T36"/>
    <mergeCell ref="B39:H39"/>
    <mergeCell ref="I39:J39"/>
    <mergeCell ref="L39:N39"/>
    <mergeCell ref="O39:P39"/>
    <mergeCell ref="Q39:R39"/>
    <mergeCell ref="S39:T39"/>
    <mergeCell ref="A41:AB41"/>
    <mergeCell ref="A43:B43"/>
    <mergeCell ref="D43:J43"/>
    <mergeCell ref="B38:H38"/>
    <mergeCell ref="B35:H35"/>
    <mergeCell ref="I35:J35"/>
    <mergeCell ref="O34:P34"/>
    <mergeCell ref="Q34:R34"/>
    <mergeCell ref="S34:T34"/>
    <mergeCell ref="O35:P35"/>
    <mergeCell ref="I33:J34"/>
    <mergeCell ref="K33:K34"/>
    <mergeCell ref="L33:N34"/>
    <mergeCell ref="O33:P33"/>
    <mergeCell ref="Q33:R33"/>
    <mergeCell ref="S33:T33"/>
    <mergeCell ref="L35:N35"/>
    <mergeCell ref="Q35:R35"/>
    <mergeCell ref="S35:T35"/>
    <mergeCell ref="B19:H19"/>
    <mergeCell ref="I19:J19"/>
    <mergeCell ref="L19:N19"/>
    <mergeCell ref="O19:P19"/>
    <mergeCell ref="Q19:R19"/>
    <mergeCell ref="S19:T19"/>
    <mergeCell ref="B18:H18"/>
    <mergeCell ref="I18:J18"/>
    <mergeCell ref="L18:N18"/>
    <mergeCell ref="O18:P18"/>
    <mergeCell ref="Q18:R18"/>
    <mergeCell ref="S18:T18"/>
    <mergeCell ref="O17:P17"/>
    <mergeCell ref="Q17:R17"/>
    <mergeCell ref="S17:T17"/>
    <mergeCell ref="B17:H17"/>
    <mergeCell ref="I17:J17"/>
    <mergeCell ref="L17:N17"/>
    <mergeCell ref="A14:A16"/>
    <mergeCell ref="B14:H16"/>
    <mergeCell ref="I14:N14"/>
    <mergeCell ref="A7:Y7"/>
    <mergeCell ref="A9:Z9"/>
    <mergeCell ref="B11:Z11"/>
    <mergeCell ref="B12:Z12"/>
    <mergeCell ref="A8:Z8"/>
    <mergeCell ref="B10:Z10"/>
    <mergeCell ref="O14:T14"/>
    <mergeCell ref="U14:Z16"/>
    <mergeCell ref="I15:J16"/>
    <mergeCell ref="K15:K16"/>
    <mergeCell ref="L15:N16"/>
    <mergeCell ref="O15:P15"/>
    <mergeCell ref="Q15:R15"/>
    <mergeCell ref="S15:T15"/>
    <mergeCell ref="O16:P16"/>
    <mergeCell ref="Q16:R16"/>
    <mergeCell ref="S16:T16"/>
    <mergeCell ref="A5:C5"/>
    <mergeCell ref="D5:G5"/>
    <mergeCell ref="H5:J6"/>
    <mergeCell ref="A6:C6"/>
    <mergeCell ref="D6:G6"/>
    <mergeCell ref="A3:C3"/>
    <mergeCell ref="D3:G3"/>
    <mergeCell ref="H3:J4"/>
    <mergeCell ref="A4:C4"/>
    <mergeCell ref="D4:G4"/>
  </mergeCells>
  <dataValidations count="14">
    <dataValidation type="list" allowBlank="1" showInputMessage="1" showErrorMessage="1" sqref="D43:J43">
      <formula1>ModulesInCmp</formula1>
    </dataValidation>
    <dataValidation type="list" allowBlank="1" prompt="Please select a data source" sqref="L35:N39">
      <formula1>DataSrcInCmp</formula1>
    </dataValidation>
    <dataValidation type="list" allowBlank="1" showInputMessage="1" showErrorMessage="1" sqref="L17:N21 J49:J60">
      <formula1>DataSrcInCmp</formula1>
    </dataValidation>
    <dataValidation type="list" allowBlank="1" showInputMessage="1" showErrorMessage="1" sqref="B35:H39">
      <formula1>OutcomeIndInCmp</formula1>
    </dataValidation>
    <dataValidation type="list" allowBlank="1" prompt="Please select an indicator" sqref="B17:H21">
      <formula1>ImpactIndInCmp</formula1>
    </dataValidation>
    <dataValidation type="list" allowBlank="1" showInputMessage="1" showErrorMessage="1" sqref="J65:J84">
      <formula1>$S$3:$S$6</formula1>
    </dataValidation>
    <dataValidation type="list" allowBlank="1" showInputMessage="1" sqref="D49:D60">
      <formula1>$S$3:$S$6</formula1>
    </dataValidation>
    <dataValidation type="list" allowBlank="1" showInputMessage="1" showErrorMessage="1" sqref="K3:K6 L5:R6">
      <formula1>PRsInApplicant</formula1>
    </dataValidation>
    <dataValidation type="list" allowBlank="1" showInputMessage="1" showErrorMessage="1" sqref="P1">
      <formula1>"English,French,Spanish,Russian"</formula1>
    </dataValidation>
    <dataValidation type="list" allowBlank="1" showInputMessage="1" showErrorMessage="1" sqref="E49:F60">
      <formula1>GeoArea</formula1>
    </dataValidation>
    <dataValidation allowBlank="1" showInputMessage="1" sqref="U35:U39 U17:U21 U14 AA35:AA39 U32 AA32 Z7"/>
    <dataValidation type="list" allowBlank="1" showInputMessage="1" showErrorMessage="1" sqref="D5:G5">
      <formula1>Years</formula1>
    </dataValidation>
    <dataValidation type="list" allowBlank="1" showInputMessage="1" sqref="D3:G3">
      <formula1>Country_Applicant</formula1>
    </dataValidation>
    <dataValidation type="list" allowBlank="1" showInputMessage="1" showErrorMessage="1" sqref="D6:G6">
      <formula1>Months</formula1>
    </dataValidation>
  </dataValidations>
  <pageMargins left="0.70866141732283472" right="0.70866141732283472" top="0.74803149606299213" bottom="0.74803149606299213" header="0.31496062992125984" footer="0.31496062992125984"/>
  <pageSetup paperSize="8" scale="74" fitToHeight="0" orientation="landscape" cellComments="asDisplayed" r:id="rId1"/>
  <headerFooter>
    <oddHeader xml:space="preserve">&amp;R10 March 2014
</oddHeader>
    <oddFooter>&amp;L&amp;F&amp;C&amp;A&amp;R&amp;P/&amp;N</oddFoot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9">
        <x14:dataValidation type="list" allowBlank="1" showInputMessage="1">
          <x14:formula1>
            <xm:f>CatCmp!$C$2:$C$6</xm:f>
          </x14:formula1>
          <xm:sqref>D4:G4</xm:sqref>
        </x14:dataValidation>
        <x14:dataValidation type="list" allowBlank="1" showInputMessage="1" showErrorMessage="1">
          <x14:formula1>
            <xm:f>OFFSET(CatInt!$D$1,MATCH(AM44,CatInt!$A:$A,0)-1,0,COUNTIF(CatInt!$A:$A,AM44),1)</xm:f>
          </x14:formula1>
          <xm:sqref>A81:C84</xm:sqref>
        </x14:dataValidation>
        <x14:dataValidation type="list" allowBlank="1" showInputMessage="1" showErrorMessage="1">
          <x14:formula1>
            <xm:f>OFFSET(CatInt!$D$1,MATCH(AM44,CatInt!$A:$A,0)-1,0,COUNTIF(CatInt!$A:$A,AM44),1)</xm:f>
          </x14:formula1>
          <xm:sqref>A77:C80</xm:sqref>
        </x14:dataValidation>
        <x14:dataValidation type="list" allowBlank="1" showInputMessage="1" showErrorMessage="1">
          <x14:formula1>
            <xm:f>OFFSET(CatInt!$D$1,MATCH(AM44,CatInt!$A:$A,0)-1,0,COUNTIF(CatInt!$A:$A,AM44),1)</xm:f>
          </x14:formula1>
          <xm:sqref>A73:C76</xm:sqref>
        </x14:dataValidation>
        <x14:dataValidation type="list" allowBlank="1" showInputMessage="1" showErrorMessage="1">
          <x14:formula1>
            <xm:f>OFFSET(CatInt!$D$1,MATCH(AM44,CatInt!$A:$A,0)-1,0,COUNTIF(CatInt!$A:$A,AM44),1)</xm:f>
          </x14:formula1>
          <xm:sqref>A69:C72</xm:sqref>
        </x14:dataValidation>
        <x14:dataValidation type="list" allowBlank="1" showInputMessage="1" showErrorMessage="1">
          <x14:formula1>
            <xm:f>OFFSET(CatInt!$D$1,MATCH(AM44,CatInt!$A:$A,0)-1,0,COUNTIF(CatInt!$A:$A,AM44),1)</xm:f>
          </x14:formula1>
          <xm:sqref>A65:C68</xm:sqref>
        </x14:dataValidation>
        <x14:dataValidation type="list" allowBlank="1" showInputMessage="1" showErrorMessage="1">
          <x14:formula1>
            <xm:f>OFFSET(CatCoverage!$D$1,MATCH(AM44,CatCoverage!$A:$A,0)-1,0,COUNTIF(CatCoverage!$A:$A,AM44),1)</xm:f>
          </x14:formula1>
          <xm:sqref>A57:C60</xm:sqref>
        </x14:dataValidation>
        <x14:dataValidation type="list" allowBlank="1" showInputMessage="1" showErrorMessage="1">
          <x14:formula1>
            <xm:f>OFFSET(CatCoverage!$D$1,MATCH(AM44,CatCoverage!$A:$A,0)-1,0,COUNTIF(CatCoverage!$A:$A,AM44),1)</xm:f>
          </x14:formula1>
          <xm:sqref>A53:C56</xm:sqref>
        </x14:dataValidation>
        <x14:dataValidation type="list" allowBlank="1" showInputMessage="1" showErrorMessage="1">
          <x14:formula1>
            <xm:f>OFFSET(CatCoverage!$D$1,MATCH(AM44,CatCoverage!$A:$A,0)-1,0,COUNTIF(CatCoverage!$A:$A,AM44),1)</xm:f>
          </x14:formula1>
          <xm:sqref>A49:C52</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B84"/>
  <sheetViews>
    <sheetView view="pageBreakPreview" zoomScaleNormal="85" zoomScaleSheetLayoutView="100" zoomScalePageLayoutView="85" workbookViewId="0">
      <selection activeCell="S64" sqref="S64:Y64"/>
    </sheetView>
  </sheetViews>
  <sheetFormatPr defaultColWidth="8.85546875" defaultRowHeight="15" x14ac:dyDescent="0.2"/>
  <cols>
    <col min="1" max="3" width="11.42578125" style="168" customWidth="1"/>
    <col min="4" max="4" width="13.28515625" style="168" customWidth="1"/>
    <col min="5" max="9" width="11.42578125" style="168" customWidth="1"/>
    <col min="10" max="10" width="13.42578125" style="168" customWidth="1"/>
    <col min="11" max="256" width="11.42578125" style="168" customWidth="1"/>
    <col min="257" max="16384" width="8.85546875" style="168"/>
  </cols>
  <sheetData>
    <row r="1" spans="1:28" ht="18" x14ac:dyDescent="0.2">
      <c r="A1" s="218" t="str">
        <f>Translations!E88</f>
        <v xml:space="preserve">Модульный подход — концептуальная записка </v>
      </c>
      <c r="B1" s="219"/>
      <c r="C1" s="219"/>
      <c r="D1" s="219"/>
      <c r="E1" s="219"/>
      <c r="F1" s="219"/>
      <c r="G1" s="219"/>
      <c r="H1" s="219"/>
      <c r="I1" s="219"/>
      <c r="J1" s="219"/>
      <c r="K1" s="219"/>
      <c r="L1" s="219"/>
      <c r="M1" s="219"/>
      <c r="N1" s="172"/>
      <c r="O1" s="179" t="str">
        <f>Translations!$E$87</f>
        <v>Язык</v>
      </c>
      <c r="P1" s="890" t="s">
        <v>1635</v>
      </c>
      <c r="Q1" s="891"/>
      <c r="R1" s="891"/>
      <c r="S1" s="891"/>
      <c r="T1" s="892"/>
      <c r="U1" s="211"/>
      <c r="V1" s="212"/>
      <c r="W1" s="212"/>
      <c r="X1" s="212"/>
      <c r="Y1" s="212"/>
      <c r="Z1" s="220"/>
      <c r="AA1" s="177"/>
      <c r="AB1" s="177"/>
    </row>
    <row r="2" spans="1:28" ht="18" x14ac:dyDescent="0.2">
      <c r="A2" s="217" t="str">
        <f>Translations!$E$7</f>
        <v>A. Сведения о программе</v>
      </c>
      <c r="B2" s="246"/>
      <c r="C2" s="246"/>
      <c r="D2" s="246"/>
      <c r="E2" s="246"/>
      <c r="F2" s="246"/>
      <c r="G2" s="246"/>
      <c r="H2" s="246"/>
      <c r="I2" s="246"/>
      <c r="J2" s="246"/>
      <c r="K2" s="246"/>
      <c r="L2" s="246"/>
      <c r="M2" s="246"/>
      <c r="N2" s="249"/>
      <c r="O2" s="249"/>
      <c r="P2" s="249"/>
      <c r="Q2" s="249"/>
      <c r="R2" s="249"/>
      <c r="S2" s="249"/>
      <c r="T2" s="249"/>
      <c r="U2" s="224"/>
      <c r="V2" s="222"/>
      <c r="W2" s="222"/>
      <c r="X2" s="222"/>
      <c r="Y2" s="222"/>
      <c r="Z2" s="223"/>
      <c r="AA2" s="177"/>
      <c r="AB2" s="177"/>
    </row>
    <row r="3" spans="1:28" x14ac:dyDescent="0.2">
      <c r="A3" s="855" t="str">
        <f>Translations!$E$8</f>
        <v>Страна/ Кандидат</v>
      </c>
      <c r="B3" s="856"/>
      <c r="C3" s="871"/>
      <c r="D3" s="824" t="str">
        <f>Translations!$E$77</f>
        <v>Выберите значение…</v>
      </c>
      <c r="E3" s="824"/>
      <c r="F3" s="824"/>
      <c r="G3" s="893"/>
      <c r="H3" s="720" t="str">
        <f>Translations!$E$13</f>
        <v>Основные реципиенты</v>
      </c>
      <c r="I3" s="721"/>
      <c r="J3" s="894"/>
      <c r="K3" s="896"/>
      <c r="L3" s="896"/>
      <c r="M3" s="896"/>
      <c r="N3" s="896"/>
      <c r="O3" s="896"/>
      <c r="P3" s="896"/>
      <c r="Q3" s="896"/>
      <c r="R3" s="896"/>
      <c r="S3" s="897" t="s">
        <v>1525</v>
      </c>
      <c r="T3" s="898"/>
      <c r="U3" s="720" t="e">
        <f>Translations!$E$82
                                                                                                                                                                                                                                                                запрашиваемого финансирования</f>
        <v>#NAME?</v>
      </c>
      <c r="V3" s="721"/>
      <c r="W3" s="721"/>
      <c r="X3" s="721"/>
      <c r="Y3" s="721"/>
      <c r="Z3" s="722"/>
      <c r="AA3" s="177"/>
      <c r="AB3" s="177"/>
    </row>
    <row r="4" spans="1:28" x14ac:dyDescent="0.2">
      <c r="A4" s="855" t="str">
        <f>Translations!$E$9</f>
        <v>Компонент</v>
      </c>
      <c r="B4" s="856"/>
      <c r="C4" s="871"/>
      <c r="D4" s="899" t="str">
        <f>Translations!$E$77</f>
        <v>Выберите значение…</v>
      </c>
      <c r="E4" s="899"/>
      <c r="F4" s="899"/>
      <c r="G4" s="900"/>
      <c r="H4" s="792"/>
      <c r="I4" s="787"/>
      <c r="J4" s="895"/>
      <c r="K4" s="873"/>
      <c r="L4" s="873"/>
      <c r="M4" s="873"/>
      <c r="N4" s="873"/>
      <c r="O4" s="873"/>
      <c r="P4" s="873"/>
      <c r="Q4" s="873"/>
      <c r="R4" s="873"/>
      <c r="S4" s="887" t="s">
        <v>1525</v>
      </c>
      <c r="T4" s="888"/>
      <c r="U4" s="792"/>
      <c r="V4" s="787"/>
      <c r="W4" s="787"/>
      <c r="X4" s="787"/>
      <c r="Y4" s="787"/>
      <c r="Z4" s="788"/>
      <c r="AA4" s="177"/>
      <c r="AB4" s="177"/>
    </row>
    <row r="5" spans="1:28" x14ac:dyDescent="0.2">
      <c r="A5" s="855" t="str">
        <f>Translations!$E$10</f>
        <v>Год начала</v>
      </c>
      <c r="B5" s="856"/>
      <c r="C5" s="871"/>
      <c r="D5" s="865" t="str">
        <f>Translations!$E$77</f>
        <v>Выберите значение…</v>
      </c>
      <c r="E5" s="865"/>
      <c r="F5" s="865"/>
      <c r="G5" s="880"/>
      <c r="H5" s="881" t="str">
        <f>Translations!$E$14</f>
        <v>(Выберите из списка или добавьте нового)</v>
      </c>
      <c r="I5" s="882"/>
      <c r="J5" s="883"/>
      <c r="K5" s="873"/>
      <c r="L5" s="873"/>
      <c r="M5" s="873"/>
      <c r="N5" s="873"/>
      <c r="O5" s="873"/>
      <c r="P5" s="873"/>
      <c r="Q5" s="873"/>
      <c r="R5" s="873"/>
      <c r="S5" s="887" t="s">
        <v>1525</v>
      </c>
      <c r="T5" s="888"/>
      <c r="U5" s="867" t="str">
        <f>Translations!$E$83</f>
        <v xml:space="preserve">Выделенная сумма </v>
      </c>
      <c r="V5" s="868"/>
      <c r="W5" s="868"/>
      <c r="X5" s="868"/>
      <c r="Y5" s="869">
        <v>0</v>
      </c>
      <c r="Z5" s="870"/>
      <c r="AA5" s="177"/>
      <c r="AB5" s="177"/>
    </row>
    <row r="6" spans="1:28" x14ac:dyDescent="0.2">
      <c r="A6" s="855" t="str">
        <f>Translations!$E$11</f>
        <v>Месяц начала</v>
      </c>
      <c r="B6" s="856"/>
      <c r="C6" s="871"/>
      <c r="D6" s="862" t="str">
        <f>Translations!$E$77</f>
        <v>Выберите значение…</v>
      </c>
      <c r="E6" s="862"/>
      <c r="F6" s="862"/>
      <c r="G6" s="872"/>
      <c r="H6" s="884"/>
      <c r="I6" s="885"/>
      <c r="J6" s="886"/>
      <c r="K6" s="873"/>
      <c r="L6" s="873"/>
      <c r="M6" s="873"/>
      <c r="N6" s="873"/>
      <c r="O6" s="873"/>
      <c r="P6" s="873"/>
      <c r="Q6" s="873"/>
      <c r="R6" s="873"/>
      <c r="S6" s="874" t="s">
        <v>1525</v>
      </c>
      <c r="T6" s="875"/>
      <c r="U6" s="876" t="str">
        <f>Translations!$E$85</f>
        <v>Выделенная сумма + свыше  выделенной суммы + другие источники</v>
      </c>
      <c r="V6" s="877"/>
      <c r="W6" s="877"/>
      <c r="X6" s="877"/>
      <c r="Y6" s="878">
        <v>0</v>
      </c>
      <c r="Z6" s="879"/>
      <c r="AA6" s="177"/>
      <c r="AB6" s="177"/>
    </row>
    <row r="7" spans="1:28" x14ac:dyDescent="0.2">
      <c r="A7" s="889"/>
      <c r="B7" s="889"/>
      <c r="C7" s="889"/>
      <c r="D7" s="889"/>
      <c r="E7" s="889"/>
      <c r="F7" s="889"/>
      <c r="G7" s="889"/>
      <c r="H7" s="889"/>
      <c r="I7" s="889"/>
      <c r="J7" s="889"/>
      <c r="K7" s="889"/>
      <c r="L7" s="889"/>
      <c r="M7" s="889"/>
      <c r="N7" s="889"/>
      <c r="O7" s="889"/>
      <c r="P7" s="889"/>
      <c r="Q7" s="889"/>
      <c r="R7" s="889"/>
      <c r="S7" s="889"/>
      <c r="T7" s="889"/>
      <c r="U7" s="889"/>
      <c r="V7" s="889"/>
      <c r="W7" s="889"/>
      <c r="X7" s="889"/>
      <c r="Y7" s="889"/>
      <c r="Z7" s="221"/>
      <c r="AA7" s="177"/>
      <c r="AB7" s="177"/>
    </row>
    <row r="8" spans="1:28" ht="15.75" x14ac:dyDescent="0.2">
      <c r="A8" s="852" t="str">
        <f>Translations!$E$25</f>
        <v>B. Цели программы и показатели воздействия</v>
      </c>
      <c r="B8" s="853"/>
      <c r="C8" s="853"/>
      <c r="D8" s="853"/>
      <c r="E8" s="853"/>
      <c r="F8" s="853"/>
      <c r="G8" s="853"/>
      <c r="H8" s="853"/>
      <c r="I8" s="853"/>
      <c r="J8" s="853"/>
      <c r="K8" s="853"/>
      <c r="L8" s="853"/>
      <c r="M8" s="853"/>
      <c r="N8" s="853"/>
      <c r="O8" s="853"/>
      <c r="P8" s="853"/>
      <c r="Q8" s="853"/>
      <c r="R8" s="853"/>
      <c r="S8" s="853"/>
      <c r="T8" s="853"/>
      <c r="U8" s="853"/>
      <c r="V8" s="853"/>
      <c r="W8" s="853"/>
      <c r="X8" s="853"/>
      <c r="Y8" s="853"/>
      <c r="Z8" s="854"/>
      <c r="AA8" s="177"/>
      <c r="AB8" s="177"/>
    </row>
    <row r="9" spans="1:28" x14ac:dyDescent="0.2">
      <c r="A9" s="855" t="str">
        <f>Translations!$E$26</f>
        <v>Цели</v>
      </c>
      <c r="B9" s="856"/>
      <c r="C9" s="856"/>
      <c r="D9" s="856"/>
      <c r="E9" s="856"/>
      <c r="F9" s="856"/>
      <c r="G9" s="856"/>
      <c r="H9" s="856"/>
      <c r="I9" s="856"/>
      <c r="J9" s="856"/>
      <c r="K9" s="856"/>
      <c r="L9" s="856"/>
      <c r="M9" s="856"/>
      <c r="N9" s="856"/>
      <c r="O9" s="856"/>
      <c r="P9" s="856"/>
      <c r="Q9" s="856"/>
      <c r="R9" s="856"/>
      <c r="S9" s="856"/>
      <c r="T9" s="856"/>
      <c r="U9" s="856"/>
      <c r="V9" s="856"/>
      <c r="W9" s="856"/>
      <c r="X9" s="856"/>
      <c r="Y9" s="856"/>
      <c r="Z9" s="857"/>
      <c r="AA9" s="177"/>
      <c r="AB9" s="177"/>
    </row>
    <row r="10" spans="1:28" x14ac:dyDescent="0.2">
      <c r="A10" s="225">
        <v>1</v>
      </c>
      <c r="B10" s="858"/>
      <c r="C10" s="859"/>
      <c r="D10" s="859"/>
      <c r="E10" s="859"/>
      <c r="F10" s="859"/>
      <c r="G10" s="859"/>
      <c r="H10" s="859"/>
      <c r="I10" s="859"/>
      <c r="J10" s="859"/>
      <c r="K10" s="859"/>
      <c r="L10" s="859"/>
      <c r="M10" s="859"/>
      <c r="N10" s="859"/>
      <c r="O10" s="859"/>
      <c r="P10" s="859"/>
      <c r="Q10" s="859"/>
      <c r="R10" s="859"/>
      <c r="S10" s="859"/>
      <c r="T10" s="859"/>
      <c r="U10" s="859"/>
      <c r="V10" s="859"/>
      <c r="W10" s="859"/>
      <c r="X10" s="859"/>
      <c r="Y10" s="859"/>
      <c r="Z10" s="860"/>
      <c r="AA10" s="177"/>
      <c r="AB10" s="177"/>
    </row>
    <row r="11" spans="1:28" x14ac:dyDescent="0.2">
      <c r="A11" s="228">
        <v>2</v>
      </c>
      <c r="B11" s="834"/>
      <c r="C11" s="835"/>
      <c r="D11" s="835"/>
      <c r="E11" s="835"/>
      <c r="F11" s="835"/>
      <c r="G11" s="835"/>
      <c r="H11" s="835"/>
      <c r="I11" s="835"/>
      <c r="J11" s="835"/>
      <c r="K11" s="835"/>
      <c r="L11" s="835"/>
      <c r="M11" s="835"/>
      <c r="N11" s="835"/>
      <c r="O11" s="835"/>
      <c r="P11" s="835"/>
      <c r="Q11" s="835"/>
      <c r="R11" s="835"/>
      <c r="S11" s="835"/>
      <c r="T11" s="835"/>
      <c r="U11" s="835"/>
      <c r="V11" s="835"/>
      <c r="W11" s="835"/>
      <c r="X11" s="835"/>
      <c r="Y11" s="835"/>
      <c r="Z11" s="836"/>
      <c r="AA11" s="177"/>
      <c r="AB11" s="177"/>
    </row>
    <row r="12" spans="1:28" x14ac:dyDescent="0.2">
      <c r="A12" s="227">
        <v>3</v>
      </c>
      <c r="B12" s="837"/>
      <c r="C12" s="838"/>
      <c r="D12" s="838"/>
      <c r="E12" s="838"/>
      <c r="F12" s="838"/>
      <c r="G12" s="838"/>
      <c r="H12" s="838"/>
      <c r="I12" s="838"/>
      <c r="J12" s="838"/>
      <c r="K12" s="838"/>
      <c r="L12" s="838"/>
      <c r="M12" s="838"/>
      <c r="N12" s="838"/>
      <c r="O12" s="838"/>
      <c r="P12" s="838"/>
      <c r="Q12" s="838"/>
      <c r="R12" s="838"/>
      <c r="S12" s="838"/>
      <c r="T12" s="838"/>
      <c r="U12" s="838"/>
      <c r="V12" s="838"/>
      <c r="W12" s="838"/>
      <c r="X12" s="838"/>
      <c r="Y12" s="838"/>
      <c r="Z12" s="839"/>
      <c r="AA12" s="177"/>
      <c r="AB12" s="177"/>
    </row>
    <row r="13" spans="1:28" x14ac:dyDescent="0.2">
      <c r="A13" s="186"/>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77"/>
      <c r="AB13" s="177"/>
    </row>
    <row r="14" spans="1:28" x14ac:dyDescent="0.2">
      <c r="A14" s="840" t="str">
        <f>Translations!$E$27</f>
        <v>Привязка к цели(ям) #</v>
      </c>
      <c r="B14" s="720" t="str">
        <f>Translations!$E$28</f>
        <v>Показатель воздействия</v>
      </c>
      <c r="C14" s="721"/>
      <c r="D14" s="721"/>
      <c r="E14" s="721"/>
      <c r="F14" s="721"/>
      <c r="G14" s="721"/>
      <c r="H14" s="722"/>
      <c r="I14" s="709" t="str">
        <f>Translations!$E$29</f>
        <v>Исходный уровень</v>
      </c>
      <c r="J14" s="795"/>
      <c r="K14" s="795"/>
      <c r="L14" s="795"/>
      <c r="M14" s="795"/>
      <c r="N14" s="710"/>
      <c r="O14" s="709" t="str">
        <f>Translations!$E$30</f>
        <v>Целевые показатели</v>
      </c>
      <c r="P14" s="795"/>
      <c r="Q14" s="795"/>
      <c r="R14" s="795"/>
      <c r="S14" s="795"/>
      <c r="T14" s="710"/>
      <c r="U14" s="843" t="str">
        <f>Translations!$E$78</f>
        <v>Комментарии и ориентировочные расчеты</v>
      </c>
      <c r="V14" s="844"/>
      <c r="W14" s="844"/>
      <c r="X14" s="844"/>
      <c r="Y14" s="844"/>
      <c r="Z14" s="845"/>
      <c r="AA14" s="177"/>
      <c r="AB14" s="177"/>
    </row>
    <row r="15" spans="1:28" x14ac:dyDescent="0.2">
      <c r="A15" s="841"/>
      <c r="B15" s="792"/>
      <c r="C15" s="787"/>
      <c r="D15" s="787"/>
      <c r="E15" s="787"/>
      <c r="F15" s="787"/>
      <c r="G15" s="787"/>
      <c r="H15" s="788"/>
      <c r="I15" s="720" t="str">
        <f>Translations!$E$32</f>
        <v>Величина</v>
      </c>
      <c r="J15" s="722"/>
      <c r="K15" s="729" t="str">
        <f>Translations!$E$33</f>
        <v xml:space="preserve">Год </v>
      </c>
      <c r="L15" s="720" t="str">
        <f>Translations!$E$34</f>
        <v>Источник</v>
      </c>
      <c r="M15" s="721"/>
      <c r="N15" s="722"/>
      <c r="O15" s="709" t="str">
        <f>Translations!$E$35&amp;" 1"</f>
        <v>Год 1</v>
      </c>
      <c r="P15" s="710"/>
      <c r="Q15" s="709" t="str">
        <f>Translations!$E$35&amp;" 2"</f>
        <v>Год 2</v>
      </c>
      <c r="R15" s="710"/>
      <c r="S15" s="709" t="str">
        <f>Translations!$E$35&amp;" 3"</f>
        <v>Год 3</v>
      </c>
      <c r="T15" s="710"/>
      <c r="U15" s="846"/>
      <c r="V15" s="847"/>
      <c r="W15" s="847"/>
      <c r="X15" s="847"/>
      <c r="Y15" s="847"/>
      <c r="Z15" s="848"/>
      <c r="AA15" s="177"/>
      <c r="AB15" s="177"/>
    </row>
    <row r="16" spans="1:28" x14ac:dyDescent="0.2">
      <c r="A16" s="842"/>
      <c r="B16" s="723"/>
      <c r="C16" s="724"/>
      <c r="D16" s="724"/>
      <c r="E16" s="724"/>
      <c r="F16" s="724"/>
      <c r="G16" s="724"/>
      <c r="H16" s="725"/>
      <c r="I16" s="723"/>
      <c r="J16" s="725"/>
      <c r="K16" s="730"/>
      <c r="L16" s="723"/>
      <c r="M16" s="724"/>
      <c r="N16" s="725"/>
      <c r="O16" s="832">
        <f ca="1">IFERROR(IF(MonthIndex&lt;7,StartYearSelected,StartYearSelected+1),"")</f>
        <v>2016</v>
      </c>
      <c r="P16" s="833"/>
      <c r="Q16" s="832">
        <f ca="1">IFERROR(O16+1,"")</f>
        <v>2017</v>
      </c>
      <c r="R16" s="833"/>
      <c r="S16" s="832">
        <f ca="1">IFERROR(Q16+1,"")</f>
        <v>2018</v>
      </c>
      <c r="T16" s="833"/>
      <c r="U16" s="849"/>
      <c r="V16" s="850"/>
      <c r="W16" s="850"/>
      <c r="X16" s="850"/>
      <c r="Y16" s="850"/>
      <c r="Z16" s="851"/>
      <c r="AA16" s="177"/>
      <c r="AB16" s="177"/>
    </row>
    <row r="17" spans="1:28" ht="30" customHeight="1" x14ac:dyDescent="0.2">
      <c r="A17" s="169"/>
      <c r="B17" s="823" t="str">
        <f>Translations!$E$77</f>
        <v>Выберите значение…</v>
      </c>
      <c r="C17" s="824"/>
      <c r="D17" s="824"/>
      <c r="E17" s="824"/>
      <c r="F17" s="824"/>
      <c r="G17" s="824"/>
      <c r="H17" s="825"/>
      <c r="I17" s="826"/>
      <c r="J17" s="827"/>
      <c r="K17" s="203"/>
      <c r="L17" s="828" t="str">
        <f>Translations!$E$77</f>
        <v>Выберите значение…</v>
      </c>
      <c r="M17" s="829"/>
      <c r="N17" s="830"/>
      <c r="O17" s="826"/>
      <c r="P17" s="827"/>
      <c r="Q17" s="826"/>
      <c r="R17" s="827"/>
      <c r="S17" s="826"/>
      <c r="T17" s="831"/>
      <c r="U17" s="180"/>
      <c r="V17" s="181"/>
      <c r="W17" s="181"/>
      <c r="X17" s="181"/>
      <c r="Y17" s="181"/>
      <c r="Z17" s="182"/>
      <c r="AA17" s="177"/>
      <c r="AB17" s="177"/>
    </row>
    <row r="18" spans="1:28" ht="30" customHeight="1" x14ac:dyDescent="0.2">
      <c r="A18" s="173"/>
      <c r="B18" s="864" t="str">
        <f>Translations!$E$77</f>
        <v>Выберите значение…</v>
      </c>
      <c r="C18" s="865"/>
      <c r="D18" s="865"/>
      <c r="E18" s="865"/>
      <c r="F18" s="865"/>
      <c r="G18" s="865"/>
      <c r="H18" s="866"/>
      <c r="I18" s="817"/>
      <c r="J18" s="818"/>
      <c r="K18" s="199"/>
      <c r="L18" s="819" t="str">
        <f>Translations!$E$77</f>
        <v>Выберите значение…</v>
      </c>
      <c r="M18" s="820"/>
      <c r="N18" s="821"/>
      <c r="O18" s="817"/>
      <c r="P18" s="818"/>
      <c r="Q18" s="817"/>
      <c r="R18" s="818"/>
      <c r="S18" s="817"/>
      <c r="T18" s="822"/>
      <c r="U18" s="180"/>
      <c r="V18" s="181"/>
      <c r="W18" s="181"/>
      <c r="X18" s="181"/>
      <c r="Y18" s="181"/>
      <c r="Z18" s="182"/>
      <c r="AA18" s="177"/>
      <c r="AB18" s="177"/>
    </row>
    <row r="19" spans="1:28" ht="30" customHeight="1" x14ac:dyDescent="0.2">
      <c r="A19" s="174"/>
      <c r="B19" s="864" t="str">
        <f>Translations!$E$77</f>
        <v>Выберите значение…</v>
      </c>
      <c r="C19" s="865"/>
      <c r="D19" s="865"/>
      <c r="E19" s="865"/>
      <c r="F19" s="865"/>
      <c r="G19" s="865"/>
      <c r="H19" s="866"/>
      <c r="I19" s="817"/>
      <c r="J19" s="818"/>
      <c r="K19" s="199"/>
      <c r="L19" s="819" t="str">
        <f>Translations!$E$77</f>
        <v>Выберите значение…</v>
      </c>
      <c r="M19" s="820"/>
      <c r="N19" s="821"/>
      <c r="O19" s="817"/>
      <c r="P19" s="818"/>
      <c r="Q19" s="817"/>
      <c r="R19" s="818"/>
      <c r="S19" s="817"/>
      <c r="T19" s="822"/>
      <c r="U19" s="180"/>
      <c r="V19" s="181"/>
      <c r="W19" s="181"/>
      <c r="X19" s="181"/>
      <c r="Y19" s="181"/>
      <c r="Z19" s="182"/>
      <c r="AA19" s="177"/>
      <c r="AB19" s="177"/>
    </row>
    <row r="20" spans="1:28" ht="30" customHeight="1" x14ac:dyDescent="0.2">
      <c r="A20" s="174"/>
      <c r="B20" s="864" t="str">
        <f>Translations!$E$77</f>
        <v>Выберите значение…</v>
      </c>
      <c r="C20" s="865"/>
      <c r="D20" s="865"/>
      <c r="E20" s="865"/>
      <c r="F20" s="865"/>
      <c r="G20" s="865"/>
      <c r="H20" s="866"/>
      <c r="I20" s="817"/>
      <c r="J20" s="818"/>
      <c r="K20" s="199"/>
      <c r="L20" s="819" t="str">
        <f>Translations!$E$77</f>
        <v>Выберите значение…</v>
      </c>
      <c r="M20" s="820"/>
      <c r="N20" s="821"/>
      <c r="O20" s="817"/>
      <c r="P20" s="818"/>
      <c r="Q20" s="817"/>
      <c r="R20" s="818"/>
      <c r="S20" s="817"/>
      <c r="T20" s="822"/>
      <c r="U20" s="180"/>
      <c r="V20" s="181"/>
      <c r="W20" s="181"/>
      <c r="X20" s="181"/>
      <c r="Y20" s="181"/>
      <c r="Z20" s="182"/>
      <c r="AA20" s="177"/>
      <c r="AB20" s="177"/>
    </row>
    <row r="21" spans="1:28" ht="30" customHeight="1" x14ac:dyDescent="0.2">
      <c r="A21" s="176"/>
      <c r="B21" s="861" t="str">
        <f>Translations!$E$77</f>
        <v>Выберите значение…</v>
      </c>
      <c r="C21" s="862"/>
      <c r="D21" s="862"/>
      <c r="E21" s="862"/>
      <c r="F21" s="862"/>
      <c r="G21" s="862"/>
      <c r="H21" s="863"/>
      <c r="I21" s="808"/>
      <c r="J21" s="809"/>
      <c r="K21" s="200"/>
      <c r="L21" s="810" t="str">
        <f>Translations!$E$77</f>
        <v>Выберите значение…</v>
      </c>
      <c r="M21" s="811"/>
      <c r="N21" s="812"/>
      <c r="O21" s="808"/>
      <c r="P21" s="809"/>
      <c r="Q21" s="808"/>
      <c r="R21" s="809"/>
      <c r="S21" s="808"/>
      <c r="T21" s="813"/>
      <c r="U21" s="180"/>
      <c r="V21" s="181"/>
      <c r="W21" s="181"/>
      <c r="X21" s="181"/>
      <c r="Y21" s="181"/>
      <c r="Z21" s="182"/>
      <c r="AA21" s="177"/>
      <c r="AB21" s="177"/>
    </row>
    <row r="22" spans="1:28" x14ac:dyDescent="0.2">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77"/>
      <c r="AB22" s="177"/>
    </row>
    <row r="23" spans="1:28" ht="15.75" x14ac:dyDescent="0.2">
      <c r="A23" s="852" t="str">
        <f>Translations!$E$42</f>
        <v>C. Задачи программы и показатели долгосрочных результатов</v>
      </c>
      <c r="B23" s="853"/>
      <c r="C23" s="853"/>
      <c r="D23" s="853"/>
      <c r="E23" s="853"/>
      <c r="F23" s="853"/>
      <c r="G23" s="853"/>
      <c r="H23" s="853"/>
      <c r="I23" s="853"/>
      <c r="J23" s="853"/>
      <c r="K23" s="853"/>
      <c r="L23" s="853"/>
      <c r="M23" s="853"/>
      <c r="N23" s="853"/>
      <c r="O23" s="853"/>
      <c r="P23" s="853"/>
      <c r="Q23" s="853"/>
      <c r="R23" s="853"/>
      <c r="S23" s="853"/>
      <c r="T23" s="853"/>
      <c r="U23" s="853"/>
      <c r="V23" s="853"/>
      <c r="W23" s="853"/>
      <c r="X23" s="853"/>
      <c r="Y23" s="853"/>
      <c r="Z23" s="854"/>
      <c r="AA23" s="177"/>
      <c r="AB23" s="177"/>
    </row>
    <row r="24" spans="1:28" x14ac:dyDescent="0.2">
      <c r="A24" s="855" t="str">
        <f>Translations!$E$43</f>
        <v>Задачи</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7"/>
      <c r="AA24" s="177"/>
      <c r="AB24" s="177"/>
    </row>
    <row r="25" spans="1:28" ht="30" customHeight="1" x14ac:dyDescent="0.2">
      <c r="A25" s="225">
        <v>1</v>
      </c>
      <c r="B25" s="858"/>
      <c r="C25" s="859"/>
      <c r="D25" s="859"/>
      <c r="E25" s="859"/>
      <c r="F25" s="859"/>
      <c r="G25" s="859"/>
      <c r="H25" s="859"/>
      <c r="I25" s="859"/>
      <c r="J25" s="859"/>
      <c r="K25" s="859"/>
      <c r="L25" s="859"/>
      <c r="M25" s="859"/>
      <c r="N25" s="859"/>
      <c r="O25" s="859"/>
      <c r="P25" s="859"/>
      <c r="Q25" s="859"/>
      <c r="R25" s="859"/>
      <c r="S25" s="859"/>
      <c r="T25" s="859"/>
      <c r="U25" s="859"/>
      <c r="V25" s="859"/>
      <c r="W25" s="859"/>
      <c r="X25" s="859"/>
      <c r="Y25" s="859"/>
      <c r="Z25" s="860"/>
      <c r="AA25" s="177"/>
      <c r="AB25" s="177"/>
    </row>
    <row r="26" spans="1:28" ht="30" customHeight="1" x14ac:dyDescent="0.2">
      <c r="A26" s="226">
        <v>2</v>
      </c>
      <c r="B26" s="834"/>
      <c r="C26" s="835"/>
      <c r="D26" s="835"/>
      <c r="E26" s="835"/>
      <c r="F26" s="835"/>
      <c r="G26" s="835"/>
      <c r="H26" s="835"/>
      <c r="I26" s="835"/>
      <c r="J26" s="835"/>
      <c r="K26" s="835"/>
      <c r="L26" s="835"/>
      <c r="M26" s="835"/>
      <c r="N26" s="835"/>
      <c r="O26" s="835"/>
      <c r="P26" s="835"/>
      <c r="Q26" s="835"/>
      <c r="R26" s="835"/>
      <c r="S26" s="835"/>
      <c r="T26" s="835"/>
      <c r="U26" s="835"/>
      <c r="V26" s="835"/>
      <c r="W26" s="835"/>
      <c r="X26" s="835"/>
      <c r="Y26" s="835"/>
      <c r="Z26" s="836"/>
      <c r="AA26" s="177"/>
      <c r="AB26" s="177"/>
    </row>
    <row r="27" spans="1:28" ht="30" customHeight="1" x14ac:dyDescent="0.2">
      <c r="A27" s="226">
        <v>3</v>
      </c>
      <c r="B27" s="834"/>
      <c r="C27" s="835"/>
      <c r="D27" s="835"/>
      <c r="E27" s="835"/>
      <c r="F27" s="835"/>
      <c r="G27" s="835"/>
      <c r="H27" s="835"/>
      <c r="I27" s="835"/>
      <c r="J27" s="835"/>
      <c r="K27" s="835"/>
      <c r="L27" s="835"/>
      <c r="M27" s="835"/>
      <c r="N27" s="835"/>
      <c r="O27" s="835"/>
      <c r="P27" s="835"/>
      <c r="Q27" s="835"/>
      <c r="R27" s="835"/>
      <c r="S27" s="835"/>
      <c r="T27" s="835"/>
      <c r="U27" s="835"/>
      <c r="V27" s="835"/>
      <c r="W27" s="835"/>
      <c r="X27" s="835"/>
      <c r="Y27" s="835"/>
      <c r="Z27" s="836"/>
      <c r="AA27" s="177"/>
      <c r="AB27" s="177"/>
    </row>
    <row r="28" spans="1:28" ht="30" customHeight="1" x14ac:dyDescent="0.2">
      <c r="A28" s="226">
        <v>4</v>
      </c>
      <c r="B28" s="834"/>
      <c r="C28" s="835"/>
      <c r="D28" s="835"/>
      <c r="E28" s="835"/>
      <c r="F28" s="835"/>
      <c r="G28" s="835"/>
      <c r="H28" s="835"/>
      <c r="I28" s="835"/>
      <c r="J28" s="835"/>
      <c r="K28" s="835"/>
      <c r="L28" s="835"/>
      <c r="M28" s="835"/>
      <c r="N28" s="835"/>
      <c r="O28" s="835"/>
      <c r="P28" s="835"/>
      <c r="Q28" s="835"/>
      <c r="R28" s="835"/>
      <c r="S28" s="835"/>
      <c r="T28" s="835"/>
      <c r="U28" s="835"/>
      <c r="V28" s="835"/>
      <c r="W28" s="835"/>
      <c r="X28" s="835"/>
      <c r="Y28" s="835"/>
      <c r="Z28" s="836"/>
      <c r="AA28" s="177"/>
      <c r="AB28" s="177"/>
    </row>
    <row r="29" spans="1:28" ht="30" customHeight="1" x14ac:dyDescent="0.2">
      <c r="A29" s="226">
        <v>5</v>
      </c>
      <c r="B29" s="834"/>
      <c r="C29" s="835"/>
      <c r="D29" s="835"/>
      <c r="E29" s="835"/>
      <c r="F29" s="835"/>
      <c r="G29" s="835"/>
      <c r="H29" s="835"/>
      <c r="I29" s="835"/>
      <c r="J29" s="835"/>
      <c r="K29" s="835"/>
      <c r="L29" s="835"/>
      <c r="M29" s="835"/>
      <c r="N29" s="835"/>
      <c r="O29" s="835"/>
      <c r="P29" s="835"/>
      <c r="Q29" s="835"/>
      <c r="R29" s="835"/>
      <c r="S29" s="835"/>
      <c r="T29" s="835"/>
      <c r="U29" s="835"/>
      <c r="V29" s="835"/>
      <c r="W29" s="835"/>
      <c r="X29" s="835"/>
      <c r="Y29" s="835"/>
      <c r="Z29" s="836"/>
      <c r="AA29" s="177"/>
      <c r="AB29" s="177"/>
    </row>
    <row r="30" spans="1:28" ht="30" customHeight="1" x14ac:dyDescent="0.2">
      <c r="A30" s="227">
        <v>6</v>
      </c>
      <c r="B30" s="837"/>
      <c r="C30" s="838"/>
      <c r="D30" s="838"/>
      <c r="E30" s="838"/>
      <c r="F30" s="838"/>
      <c r="G30" s="838"/>
      <c r="H30" s="838"/>
      <c r="I30" s="838"/>
      <c r="J30" s="838"/>
      <c r="K30" s="838"/>
      <c r="L30" s="838"/>
      <c r="M30" s="838"/>
      <c r="N30" s="838"/>
      <c r="O30" s="838"/>
      <c r="P30" s="838"/>
      <c r="Q30" s="838"/>
      <c r="R30" s="838"/>
      <c r="S30" s="838"/>
      <c r="T30" s="838"/>
      <c r="U30" s="838"/>
      <c r="V30" s="838"/>
      <c r="W30" s="838"/>
      <c r="X30" s="838"/>
      <c r="Y30" s="838"/>
      <c r="Z30" s="839"/>
      <c r="AA30" s="177"/>
      <c r="AB30" s="177"/>
    </row>
    <row r="31" spans="1:28" x14ac:dyDescent="0.2">
      <c r="A31" s="213"/>
      <c r="B31" s="213"/>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04"/>
    </row>
    <row r="32" spans="1:28" x14ac:dyDescent="0.2">
      <c r="A32" s="840" t="str">
        <f>Translations!$E$44</f>
        <v xml:space="preserve">Привязка к задаче(задачам) # </v>
      </c>
      <c r="B32" s="720" t="str">
        <f>Translations!E45</f>
        <v>Показатель долгосрочного результата</v>
      </c>
      <c r="C32" s="721"/>
      <c r="D32" s="721"/>
      <c r="E32" s="721"/>
      <c r="F32" s="721"/>
      <c r="G32" s="721"/>
      <c r="H32" s="722"/>
      <c r="I32" s="709" t="str">
        <f>Translations!$E$29</f>
        <v>Исходный уровень</v>
      </c>
      <c r="J32" s="795"/>
      <c r="K32" s="795"/>
      <c r="L32" s="795"/>
      <c r="M32" s="795"/>
      <c r="N32" s="710"/>
      <c r="O32" s="709" t="str">
        <f>Translations!$E$30</f>
        <v>Целевые показатели</v>
      </c>
      <c r="P32" s="795"/>
      <c r="Q32" s="795"/>
      <c r="R32" s="795"/>
      <c r="S32" s="795"/>
      <c r="T32" s="710"/>
      <c r="U32" s="843" t="str">
        <f>Translations!$E$78</f>
        <v>Комментарии и ориентировочные расчеты</v>
      </c>
      <c r="V32" s="844"/>
      <c r="W32" s="844"/>
      <c r="X32" s="844"/>
      <c r="Y32" s="844"/>
      <c r="Z32" s="845"/>
      <c r="AA32" s="214"/>
      <c r="AB32" s="250"/>
    </row>
    <row r="33" spans="1:28" x14ac:dyDescent="0.2">
      <c r="A33" s="841"/>
      <c r="B33" s="792"/>
      <c r="C33" s="787"/>
      <c r="D33" s="787"/>
      <c r="E33" s="787"/>
      <c r="F33" s="787"/>
      <c r="G33" s="787"/>
      <c r="H33" s="788"/>
      <c r="I33" s="720" t="str">
        <f>Translations!$E$32</f>
        <v>Величина</v>
      </c>
      <c r="J33" s="722"/>
      <c r="K33" s="729" t="str">
        <f>Translations!$E$33</f>
        <v xml:space="preserve">Год </v>
      </c>
      <c r="L33" s="720" t="str">
        <f>Translations!$E$34</f>
        <v>Источник</v>
      </c>
      <c r="M33" s="721"/>
      <c r="N33" s="722"/>
      <c r="O33" s="709" t="str">
        <f>Translations!$E$35&amp;" 1"</f>
        <v>Год 1</v>
      </c>
      <c r="P33" s="710"/>
      <c r="Q33" s="709" t="str">
        <f>Translations!$E$35&amp;" 2"</f>
        <v>Год 2</v>
      </c>
      <c r="R33" s="710"/>
      <c r="S33" s="709" t="str">
        <f>Translations!$E$35&amp;" 3"</f>
        <v>Год 3</v>
      </c>
      <c r="T33" s="710"/>
      <c r="U33" s="846"/>
      <c r="V33" s="847"/>
      <c r="W33" s="847"/>
      <c r="X33" s="847"/>
      <c r="Y33" s="847"/>
      <c r="Z33" s="848"/>
      <c r="AA33" s="214"/>
      <c r="AB33" s="250"/>
    </row>
    <row r="34" spans="1:28" x14ac:dyDescent="0.2">
      <c r="A34" s="842"/>
      <c r="B34" s="723"/>
      <c r="C34" s="724"/>
      <c r="D34" s="724"/>
      <c r="E34" s="724"/>
      <c r="F34" s="724"/>
      <c r="G34" s="724"/>
      <c r="H34" s="725"/>
      <c r="I34" s="723"/>
      <c r="J34" s="725"/>
      <c r="K34" s="730"/>
      <c r="L34" s="723"/>
      <c r="M34" s="724"/>
      <c r="N34" s="725"/>
      <c r="O34" s="832">
        <f ca="1">O16</f>
        <v>2016</v>
      </c>
      <c r="P34" s="833"/>
      <c r="Q34" s="832">
        <f ca="1">Q16</f>
        <v>2017</v>
      </c>
      <c r="R34" s="833"/>
      <c r="S34" s="832">
        <f ca="1">S16</f>
        <v>2018</v>
      </c>
      <c r="T34" s="833"/>
      <c r="U34" s="849"/>
      <c r="V34" s="850"/>
      <c r="W34" s="850"/>
      <c r="X34" s="850"/>
      <c r="Y34" s="850"/>
      <c r="Z34" s="851"/>
      <c r="AA34" s="214"/>
      <c r="AB34" s="250"/>
    </row>
    <row r="35" spans="1:28" ht="30" customHeight="1" x14ac:dyDescent="0.2">
      <c r="A35" s="169"/>
      <c r="B35" s="823" t="str">
        <f>Translations!$E$77</f>
        <v>Выберите значение…</v>
      </c>
      <c r="C35" s="824"/>
      <c r="D35" s="824"/>
      <c r="E35" s="824"/>
      <c r="F35" s="824"/>
      <c r="G35" s="824"/>
      <c r="H35" s="825"/>
      <c r="I35" s="826"/>
      <c r="J35" s="827"/>
      <c r="K35" s="203"/>
      <c r="L35" s="828" t="str">
        <f>Translations!$E$77</f>
        <v>Выберите значение…</v>
      </c>
      <c r="M35" s="829"/>
      <c r="N35" s="830"/>
      <c r="O35" s="826"/>
      <c r="P35" s="827"/>
      <c r="Q35" s="826"/>
      <c r="R35" s="827"/>
      <c r="S35" s="826"/>
      <c r="T35" s="831"/>
      <c r="U35" s="188"/>
      <c r="V35" s="189"/>
      <c r="W35" s="189"/>
      <c r="X35" s="189"/>
      <c r="Y35" s="189"/>
      <c r="Z35" s="190"/>
      <c r="AA35" s="215"/>
      <c r="AB35" s="251"/>
    </row>
    <row r="36" spans="1:28" ht="30" customHeight="1" x14ac:dyDescent="0.2">
      <c r="A36" s="173"/>
      <c r="B36" s="814" t="str">
        <f>Translations!$E$77</f>
        <v>Выберите значение…</v>
      </c>
      <c r="C36" s="815"/>
      <c r="D36" s="815"/>
      <c r="E36" s="815"/>
      <c r="F36" s="815"/>
      <c r="G36" s="815"/>
      <c r="H36" s="816"/>
      <c r="I36" s="817"/>
      <c r="J36" s="818"/>
      <c r="K36" s="199"/>
      <c r="L36" s="819" t="str">
        <f>Translations!$E$77</f>
        <v>Выберите значение…</v>
      </c>
      <c r="M36" s="820"/>
      <c r="N36" s="821"/>
      <c r="O36" s="817"/>
      <c r="P36" s="818"/>
      <c r="Q36" s="817"/>
      <c r="R36" s="818"/>
      <c r="S36" s="817"/>
      <c r="T36" s="822"/>
      <c r="U36" s="191"/>
      <c r="V36" s="192"/>
      <c r="W36" s="192"/>
      <c r="X36" s="192"/>
      <c r="Y36" s="192"/>
      <c r="Z36" s="193"/>
      <c r="AA36" s="215"/>
      <c r="AB36" s="251"/>
    </row>
    <row r="37" spans="1:28" ht="30" customHeight="1" x14ac:dyDescent="0.2">
      <c r="A37" s="174"/>
      <c r="B37" s="814" t="str">
        <f>Translations!$E$77</f>
        <v>Выберите значение…</v>
      </c>
      <c r="C37" s="815"/>
      <c r="D37" s="815"/>
      <c r="E37" s="815"/>
      <c r="F37" s="815"/>
      <c r="G37" s="815"/>
      <c r="H37" s="816"/>
      <c r="I37" s="817"/>
      <c r="J37" s="818"/>
      <c r="K37" s="199"/>
      <c r="L37" s="819" t="str">
        <f>Translations!$E$77</f>
        <v>Выберите значение…</v>
      </c>
      <c r="M37" s="820"/>
      <c r="N37" s="821"/>
      <c r="O37" s="817"/>
      <c r="P37" s="818"/>
      <c r="Q37" s="817"/>
      <c r="R37" s="818"/>
      <c r="S37" s="817"/>
      <c r="T37" s="822"/>
      <c r="U37" s="191"/>
      <c r="V37" s="192"/>
      <c r="W37" s="192"/>
      <c r="X37" s="192"/>
      <c r="Y37" s="192"/>
      <c r="Z37" s="193"/>
      <c r="AA37" s="215"/>
      <c r="AB37" s="251"/>
    </row>
    <row r="38" spans="1:28" ht="30" customHeight="1" x14ac:dyDescent="0.2">
      <c r="A38" s="174"/>
      <c r="B38" s="814" t="str">
        <f>Translations!$E$77</f>
        <v>Выберите значение…</v>
      </c>
      <c r="C38" s="815"/>
      <c r="D38" s="815"/>
      <c r="E38" s="815"/>
      <c r="F38" s="815"/>
      <c r="G38" s="815"/>
      <c r="H38" s="816"/>
      <c r="I38" s="817"/>
      <c r="J38" s="818"/>
      <c r="K38" s="199"/>
      <c r="L38" s="819" t="str">
        <f>Translations!$E$77</f>
        <v>Выберите значение…</v>
      </c>
      <c r="M38" s="820"/>
      <c r="N38" s="821"/>
      <c r="O38" s="817"/>
      <c r="P38" s="818"/>
      <c r="Q38" s="817"/>
      <c r="R38" s="818"/>
      <c r="S38" s="817"/>
      <c r="T38" s="822"/>
      <c r="U38" s="191"/>
      <c r="V38" s="192"/>
      <c r="W38" s="192"/>
      <c r="X38" s="192"/>
      <c r="Y38" s="192"/>
      <c r="Z38" s="193"/>
      <c r="AA38" s="215"/>
      <c r="AB38" s="251"/>
    </row>
    <row r="39" spans="1:28" ht="30" customHeight="1" x14ac:dyDescent="0.2">
      <c r="A39" s="176"/>
      <c r="B39" s="805" t="str">
        <f>Translations!$E$77</f>
        <v>Выберите значение…</v>
      </c>
      <c r="C39" s="806"/>
      <c r="D39" s="806"/>
      <c r="E39" s="806"/>
      <c r="F39" s="806"/>
      <c r="G39" s="806"/>
      <c r="H39" s="807"/>
      <c r="I39" s="808"/>
      <c r="J39" s="809"/>
      <c r="K39" s="200"/>
      <c r="L39" s="810" t="str">
        <f>Translations!$E$77</f>
        <v>Выберите значение…</v>
      </c>
      <c r="M39" s="811"/>
      <c r="N39" s="812"/>
      <c r="O39" s="808"/>
      <c r="P39" s="809"/>
      <c r="Q39" s="808"/>
      <c r="R39" s="809"/>
      <c r="S39" s="808"/>
      <c r="T39" s="813"/>
      <c r="U39" s="194"/>
      <c r="V39" s="195"/>
      <c r="W39" s="195"/>
      <c r="X39" s="195"/>
      <c r="Y39" s="195"/>
      <c r="Z39" s="196"/>
      <c r="AA39" s="215"/>
      <c r="AB39" s="251"/>
    </row>
    <row r="40" spans="1:28" x14ac:dyDescent="0.2">
      <c r="A40" s="175"/>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row>
    <row r="41" spans="1:28" ht="15.75" x14ac:dyDescent="0.2">
      <c r="A41" s="779" t="str">
        <f>Translations!$E$79</f>
        <v>D. Модули</v>
      </c>
      <c r="B41" s="780"/>
      <c r="C41" s="780"/>
      <c r="D41" s="780"/>
      <c r="E41" s="780"/>
      <c r="F41" s="780"/>
      <c r="G41" s="780"/>
      <c r="H41" s="780"/>
      <c r="I41" s="780"/>
      <c r="J41" s="780"/>
      <c r="K41" s="780"/>
      <c r="L41" s="780"/>
      <c r="M41" s="780"/>
      <c r="N41" s="780"/>
      <c r="O41" s="780"/>
      <c r="P41" s="780"/>
      <c r="Q41" s="780"/>
      <c r="R41" s="780"/>
      <c r="S41" s="780"/>
      <c r="T41" s="780"/>
      <c r="U41" s="780"/>
      <c r="V41" s="780"/>
      <c r="W41" s="780"/>
      <c r="X41" s="780"/>
      <c r="Y41" s="780"/>
      <c r="Z41" s="780"/>
      <c r="AA41" s="780"/>
      <c r="AB41" s="781"/>
    </row>
    <row r="42" spans="1:28" ht="15.75" x14ac:dyDescent="0.2">
      <c r="A42" s="183"/>
      <c r="B42" s="184"/>
      <c r="C42" s="184"/>
      <c r="D42" s="184"/>
      <c r="E42" s="184"/>
      <c r="F42" s="184"/>
      <c r="G42" s="184"/>
      <c r="H42" s="184"/>
      <c r="I42" s="184"/>
      <c r="J42" s="184"/>
      <c r="K42" s="184"/>
      <c r="L42" s="184"/>
      <c r="M42" s="184"/>
      <c r="N42" s="184"/>
      <c r="O42" s="184"/>
      <c r="P42" s="185"/>
      <c r="Q42" s="185"/>
      <c r="R42" s="185"/>
      <c r="S42" s="185"/>
      <c r="T42" s="185"/>
      <c r="U42" s="185"/>
      <c r="V42" s="185"/>
      <c r="W42" s="185"/>
      <c r="X42" s="185"/>
      <c r="Y42" s="185"/>
      <c r="Z42" s="178"/>
      <c r="AA42" s="178"/>
      <c r="AB42" s="178"/>
    </row>
    <row r="43" spans="1:28" ht="15.75" x14ac:dyDescent="0.2">
      <c r="A43" s="782" t="str">
        <f>Translations!$E$80</f>
        <v>Модуль</v>
      </c>
      <c r="B43" s="783"/>
      <c r="C43" s="236">
        <v>1</v>
      </c>
      <c r="D43" s="784" t="str">
        <f>Translations!$E$77</f>
        <v>Выберите значение…</v>
      </c>
      <c r="E43" s="784"/>
      <c r="F43" s="784"/>
      <c r="G43" s="784"/>
      <c r="H43" s="784"/>
      <c r="I43" s="784"/>
      <c r="J43" s="784"/>
      <c r="K43" s="248"/>
      <c r="L43" s="249"/>
      <c r="M43" s="249"/>
      <c r="N43" s="249"/>
      <c r="O43" s="249"/>
      <c r="P43" s="249"/>
      <c r="Q43" s="249"/>
      <c r="R43" s="249"/>
      <c r="S43" s="249"/>
      <c r="T43" s="249"/>
      <c r="U43" s="249"/>
      <c r="V43" s="249"/>
      <c r="W43" s="249"/>
      <c r="X43" s="249"/>
      <c r="Y43" s="249"/>
      <c r="Z43" s="249"/>
      <c r="AA43" s="249"/>
      <c r="AB43" s="171"/>
    </row>
    <row r="44" spans="1:28" ht="15.75" x14ac:dyDescent="0.2">
      <c r="A44" s="217" t="str">
        <f>Translations!$E$81</f>
        <v>Система показателей для модуля</v>
      </c>
      <c r="B44" s="231"/>
      <c r="C44" s="231"/>
      <c r="D44" s="231"/>
      <c r="E44" s="231"/>
      <c r="F44" s="231"/>
      <c r="G44" s="205"/>
      <c r="H44" s="205"/>
      <c r="I44" s="205"/>
      <c r="J44" s="205"/>
      <c r="K44" s="205"/>
      <c r="L44" s="205"/>
      <c r="M44" s="205"/>
      <c r="N44" s="205"/>
      <c r="O44" s="205"/>
      <c r="P44" s="205"/>
      <c r="Q44" s="205"/>
      <c r="R44" s="785"/>
      <c r="S44" s="785"/>
      <c r="T44" s="785"/>
      <c r="U44" s="785"/>
      <c r="V44" s="785"/>
      <c r="W44" s="785"/>
      <c r="X44" s="785"/>
      <c r="Y44" s="785"/>
      <c r="Z44" s="785"/>
      <c r="AA44" s="785"/>
      <c r="AB44" s="786"/>
    </row>
    <row r="45" spans="1:28" x14ac:dyDescent="0.2">
      <c r="A45" s="721" t="str">
        <f>Translations!$E$50</f>
        <v>Показатель долгосрочного охвата/ результата</v>
      </c>
      <c r="B45" s="721"/>
      <c r="C45" s="722"/>
      <c r="D45" s="789" t="str">
        <f>Translations!$E$71</f>
        <v>Ответственный основной реципиент (реципиенты)</v>
      </c>
      <c r="E45" s="720" t="str">
        <f>Translations!$E$70</f>
        <v>Привязывается к</v>
      </c>
      <c r="F45" s="722"/>
      <c r="G45" s="720" t="str">
        <f>Translations!$E$29</f>
        <v>Исходный уровень</v>
      </c>
      <c r="H45" s="721"/>
      <c r="I45" s="721"/>
      <c r="J45" s="722"/>
      <c r="K45" s="720"/>
      <c r="L45" s="721"/>
      <c r="M45" s="709" t="str">
        <f>Translations!$E$30</f>
        <v>Целевые показатели</v>
      </c>
      <c r="N45" s="795"/>
      <c r="O45" s="795"/>
      <c r="P45" s="795"/>
      <c r="Q45" s="795"/>
      <c r="R45" s="710"/>
      <c r="S45" s="796" t="str">
        <f>Translations!$E$89</f>
        <v>Целевые предпосылки</v>
      </c>
      <c r="T45" s="797"/>
      <c r="U45" s="797"/>
      <c r="V45" s="797"/>
      <c r="W45" s="797"/>
      <c r="X45" s="797"/>
      <c r="Y45" s="797"/>
      <c r="Z45" s="797"/>
      <c r="AA45" s="797"/>
      <c r="AB45" s="798"/>
    </row>
    <row r="46" spans="1:28" x14ac:dyDescent="0.2">
      <c r="A46" s="787"/>
      <c r="B46" s="787"/>
      <c r="C46" s="788"/>
      <c r="D46" s="790"/>
      <c r="E46" s="792"/>
      <c r="F46" s="788"/>
      <c r="G46" s="723"/>
      <c r="H46" s="724"/>
      <c r="I46" s="724"/>
      <c r="J46" s="725"/>
      <c r="K46" s="792"/>
      <c r="L46" s="787"/>
      <c r="M46" s="709" t="str">
        <f>Translations!$E$35&amp;" 1"</f>
        <v>Год 1</v>
      </c>
      <c r="N46" s="710"/>
      <c r="O46" s="709" t="str">
        <f>Translations!$E$35&amp;" 2"</f>
        <v>Год 2</v>
      </c>
      <c r="P46" s="710"/>
      <c r="Q46" s="709" t="str">
        <f>Translations!$E$35&amp;" 3"</f>
        <v>Год 3</v>
      </c>
      <c r="R46" s="710"/>
      <c r="S46" s="799" t="str">
        <f>Translations!$E$90</f>
        <v>Укажите: 1) общие предположения, использованные при расчете целевых показателей; 2) предположительный уровень расширения охвата; 3) показатели численности населения, 4) описание показателей/ пакета услуг; 5) источники данных; 6) другую необходимую информацию.</v>
      </c>
      <c r="T46" s="800"/>
      <c r="U46" s="800"/>
      <c r="V46" s="800"/>
      <c r="W46" s="800"/>
      <c r="X46" s="800"/>
      <c r="Y46" s="800"/>
      <c r="Z46" s="800"/>
      <c r="AA46" s="800"/>
      <c r="AB46" s="801"/>
    </row>
    <row r="47" spans="1:28" x14ac:dyDescent="0.2">
      <c r="A47" s="787"/>
      <c r="B47" s="787"/>
      <c r="C47" s="788"/>
      <c r="D47" s="790"/>
      <c r="E47" s="792"/>
      <c r="F47" s="788"/>
      <c r="G47" s="245" t="s">
        <v>1636</v>
      </c>
      <c r="H47" s="729" t="s">
        <v>14</v>
      </c>
      <c r="I47" s="729" t="str">
        <f>Translations!$E$33</f>
        <v xml:space="preserve">Год </v>
      </c>
      <c r="J47" s="729" t="str">
        <f>Translations!$E$34</f>
        <v>Источник</v>
      </c>
      <c r="K47" s="792"/>
      <c r="L47" s="793"/>
      <c r="M47" s="229" t="s">
        <v>1636</v>
      </c>
      <c r="N47" s="777" t="s">
        <v>14</v>
      </c>
      <c r="O47" s="229" t="s">
        <v>1636</v>
      </c>
      <c r="P47" s="777" t="s">
        <v>14</v>
      </c>
      <c r="Q47" s="229" t="s">
        <v>1636</v>
      </c>
      <c r="R47" s="777" t="s">
        <v>14</v>
      </c>
      <c r="S47" s="799"/>
      <c r="T47" s="800"/>
      <c r="U47" s="800"/>
      <c r="V47" s="800"/>
      <c r="W47" s="800"/>
      <c r="X47" s="800"/>
      <c r="Y47" s="800"/>
      <c r="Z47" s="800"/>
      <c r="AA47" s="800"/>
      <c r="AB47" s="801"/>
    </row>
    <row r="48" spans="1:28" x14ac:dyDescent="0.2">
      <c r="A48" s="724"/>
      <c r="B48" s="724"/>
      <c r="C48" s="725"/>
      <c r="D48" s="791"/>
      <c r="E48" s="723"/>
      <c r="F48" s="725"/>
      <c r="G48" s="241" t="s">
        <v>1637</v>
      </c>
      <c r="H48" s="730"/>
      <c r="I48" s="730"/>
      <c r="J48" s="730"/>
      <c r="K48" s="723"/>
      <c r="L48" s="794"/>
      <c r="M48" s="230" t="s">
        <v>1637</v>
      </c>
      <c r="N48" s="778"/>
      <c r="O48" s="230" t="s">
        <v>1637</v>
      </c>
      <c r="P48" s="778"/>
      <c r="Q48" s="230" t="s">
        <v>1637</v>
      </c>
      <c r="R48" s="778"/>
      <c r="S48" s="802"/>
      <c r="T48" s="803"/>
      <c r="U48" s="803"/>
      <c r="V48" s="803"/>
      <c r="W48" s="803"/>
      <c r="X48" s="803"/>
      <c r="Y48" s="803"/>
      <c r="Z48" s="803"/>
      <c r="AA48" s="803"/>
      <c r="AB48" s="804"/>
    </row>
    <row r="49" spans="1:28" x14ac:dyDescent="0.2">
      <c r="A49" s="746"/>
      <c r="B49" s="747"/>
      <c r="C49" s="748"/>
      <c r="D49" s="755" t="str">
        <f>Translations!$E$77</f>
        <v>Выберите значение…</v>
      </c>
      <c r="E49" s="758" t="str">
        <f>Translations!$E$77</f>
        <v>Выберите значение…</v>
      </c>
      <c r="F49" s="759"/>
      <c r="G49" s="764"/>
      <c r="H49" s="731" t="str">
        <f>IF($G51&lt;&gt;"",$G49/$G51,"")</f>
        <v/>
      </c>
      <c r="I49" s="767"/>
      <c r="J49" s="770" t="str">
        <f>Translations!$E$77</f>
        <v>Выберите значение…</v>
      </c>
      <c r="K49" s="773" t="str">
        <f>Translations!$E$83</f>
        <v xml:space="preserve">Выделенная сумма </v>
      </c>
      <c r="L49" s="774"/>
      <c r="M49" s="237"/>
      <c r="N49" s="731" t="str">
        <f>IF(M50&lt;&gt;"",M49/M50,"")</f>
        <v/>
      </c>
      <c r="O49" s="239"/>
      <c r="P49" s="731" t="str">
        <f>IF(O50&lt;&gt;"",O49/O50,"")</f>
        <v/>
      </c>
      <c r="Q49" s="239"/>
      <c r="R49" s="731" t="str">
        <f>IF(Q50&lt;&gt;"",Q49/Q50,"")</f>
        <v/>
      </c>
      <c r="S49" s="733"/>
      <c r="T49" s="734"/>
      <c r="U49" s="734"/>
      <c r="V49" s="734"/>
      <c r="W49" s="734"/>
      <c r="X49" s="734"/>
      <c r="Y49" s="734"/>
      <c r="Z49" s="734"/>
      <c r="AA49" s="734"/>
      <c r="AB49" s="735"/>
    </row>
    <row r="50" spans="1:28" x14ac:dyDescent="0.2">
      <c r="A50" s="749"/>
      <c r="B50" s="750"/>
      <c r="C50" s="751"/>
      <c r="D50" s="756"/>
      <c r="E50" s="760"/>
      <c r="F50" s="761"/>
      <c r="G50" s="765"/>
      <c r="H50" s="766"/>
      <c r="I50" s="768"/>
      <c r="J50" s="771"/>
      <c r="K50" s="775"/>
      <c r="L50" s="776"/>
      <c r="M50" s="238"/>
      <c r="N50" s="732"/>
      <c r="O50" s="240"/>
      <c r="P50" s="732"/>
      <c r="Q50" s="240"/>
      <c r="R50" s="732"/>
      <c r="S50" s="736"/>
      <c r="T50" s="737"/>
      <c r="U50" s="737"/>
      <c r="V50" s="737"/>
      <c r="W50" s="737"/>
      <c r="X50" s="737"/>
      <c r="Y50" s="737"/>
      <c r="Z50" s="737"/>
      <c r="AA50" s="737"/>
      <c r="AB50" s="738"/>
    </row>
    <row r="51" spans="1:28" x14ac:dyDescent="0.2">
      <c r="A51" s="749"/>
      <c r="B51" s="750"/>
      <c r="C51" s="751"/>
      <c r="D51" s="756"/>
      <c r="E51" s="760"/>
      <c r="F51" s="761"/>
      <c r="G51" s="764"/>
      <c r="H51" s="766"/>
      <c r="I51" s="768"/>
      <c r="J51" s="771"/>
      <c r="K51" s="742" t="str">
        <f>Translations!$E$85</f>
        <v>Выделенная сумма + свыше  выделенной суммы + другие источники</v>
      </c>
      <c r="L51" s="743"/>
      <c r="M51" s="237"/>
      <c r="N51" s="731" t="str">
        <f>IF(M52&lt;&gt;"",M51/M52,"")</f>
        <v/>
      </c>
      <c r="O51" s="239"/>
      <c r="P51" s="731" t="str">
        <f>IF(O52&lt;&gt;"",O51/O52,"")</f>
        <v/>
      </c>
      <c r="Q51" s="239"/>
      <c r="R51" s="731" t="str">
        <f>IF(Q52&lt;&gt;"",Q51/Q52,"")</f>
        <v/>
      </c>
      <c r="S51" s="736"/>
      <c r="T51" s="737"/>
      <c r="U51" s="737"/>
      <c r="V51" s="737"/>
      <c r="W51" s="737"/>
      <c r="X51" s="737"/>
      <c r="Y51" s="737"/>
      <c r="Z51" s="737"/>
      <c r="AA51" s="737"/>
      <c r="AB51" s="738"/>
    </row>
    <row r="52" spans="1:28" x14ac:dyDescent="0.2">
      <c r="A52" s="752"/>
      <c r="B52" s="753"/>
      <c r="C52" s="754"/>
      <c r="D52" s="757"/>
      <c r="E52" s="762"/>
      <c r="F52" s="763"/>
      <c r="G52" s="765"/>
      <c r="H52" s="732"/>
      <c r="I52" s="769"/>
      <c r="J52" s="772"/>
      <c r="K52" s="744"/>
      <c r="L52" s="745"/>
      <c r="M52" s="238"/>
      <c r="N52" s="732"/>
      <c r="O52" s="240"/>
      <c r="P52" s="732"/>
      <c r="Q52" s="240"/>
      <c r="R52" s="732"/>
      <c r="S52" s="739"/>
      <c r="T52" s="740"/>
      <c r="U52" s="740"/>
      <c r="V52" s="740"/>
      <c r="W52" s="740"/>
      <c r="X52" s="740"/>
      <c r="Y52" s="740"/>
      <c r="Z52" s="740"/>
      <c r="AA52" s="740"/>
      <c r="AB52" s="741"/>
    </row>
    <row r="53" spans="1:28" x14ac:dyDescent="0.2">
      <c r="A53" s="746"/>
      <c r="B53" s="747"/>
      <c r="C53" s="748"/>
      <c r="D53" s="755" t="str">
        <f>Translations!$E$77</f>
        <v>Выберите значение…</v>
      </c>
      <c r="E53" s="758" t="str">
        <f>Translations!$E$77</f>
        <v>Выберите значение…</v>
      </c>
      <c r="F53" s="759"/>
      <c r="G53" s="764"/>
      <c r="H53" s="731" t="str">
        <f>IF($G55&lt;&gt;"",$G53/$G55,"")</f>
        <v/>
      </c>
      <c r="I53" s="767"/>
      <c r="J53" s="770" t="str">
        <f>Translations!$E$77</f>
        <v>Выберите значение…</v>
      </c>
      <c r="K53" s="773" t="str">
        <f>Translations!$E$83</f>
        <v xml:space="preserve">Выделенная сумма </v>
      </c>
      <c r="L53" s="774"/>
      <c r="M53" s="237"/>
      <c r="N53" s="731" t="str">
        <f>IF(M54&lt;&gt;"",M53/M54,"")</f>
        <v/>
      </c>
      <c r="O53" s="239"/>
      <c r="P53" s="731" t="str">
        <f>IF(O54&lt;&gt;"",O53/O54,"")</f>
        <v/>
      </c>
      <c r="Q53" s="239"/>
      <c r="R53" s="731" t="str">
        <f>IF(Q54&lt;&gt;"",Q53/Q54,"")</f>
        <v/>
      </c>
      <c r="S53" s="733"/>
      <c r="T53" s="734"/>
      <c r="U53" s="734"/>
      <c r="V53" s="734"/>
      <c r="W53" s="734"/>
      <c r="X53" s="734"/>
      <c r="Y53" s="734"/>
      <c r="Z53" s="734"/>
      <c r="AA53" s="734"/>
      <c r="AB53" s="735"/>
    </row>
    <row r="54" spans="1:28" x14ac:dyDescent="0.2">
      <c r="A54" s="749"/>
      <c r="B54" s="750"/>
      <c r="C54" s="751"/>
      <c r="D54" s="756"/>
      <c r="E54" s="760"/>
      <c r="F54" s="761"/>
      <c r="G54" s="765"/>
      <c r="H54" s="766"/>
      <c r="I54" s="768"/>
      <c r="J54" s="771"/>
      <c r="K54" s="775"/>
      <c r="L54" s="776"/>
      <c r="M54" s="238"/>
      <c r="N54" s="732"/>
      <c r="O54" s="240"/>
      <c r="P54" s="732"/>
      <c r="Q54" s="240"/>
      <c r="R54" s="732"/>
      <c r="S54" s="736"/>
      <c r="T54" s="737"/>
      <c r="U54" s="737"/>
      <c r="V54" s="737"/>
      <c r="W54" s="737"/>
      <c r="X54" s="737"/>
      <c r="Y54" s="737"/>
      <c r="Z54" s="737"/>
      <c r="AA54" s="737"/>
      <c r="AB54" s="738"/>
    </row>
    <row r="55" spans="1:28" x14ac:dyDescent="0.2">
      <c r="A55" s="749"/>
      <c r="B55" s="750"/>
      <c r="C55" s="751"/>
      <c r="D55" s="756"/>
      <c r="E55" s="760"/>
      <c r="F55" s="761"/>
      <c r="G55" s="764"/>
      <c r="H55" s="766"/>
      <c r="I55" s="768"/>
      <c r="J55" s="771"/>
      <c r="K55" s="742" t="str">
        <f>Translations!$E$85</f>
        <v>Выделенная сумма + свыше  выделенной суммы + другие источники</v>
      </c>
      <c r="L55" s="743"/>
      <c r="M55" s="237"/>
      <c r="N55" s="731" t="str">
        <f>IF(M56&lt;&gt;"",M55/M56,"")</f>
        <v/>
      </c>
      <c r="O55" s="239"/>
      <c r="P55" s="731" t="str">
        <f>IF(O56&lt;&gt;"",O55/O56,"")</f>
        <v/>
      </c>
      <c r="Q55" s="239"/>
      <c r="R55" s="731" t="str">
        <f>IF(Q56&lt;&gt;"",Q55/Q56,"")</f>
        <v/>
      </c>
      <c r="S55" s="736"/>
      <c r="T55" s="737"/>
      <c r="U55" s="737"/>
      <c r="V55" s="737"/>
      <c r="W55" s="737"/>
      <c r="X55" s="737"/>
      <c r="Y55" s="737"/>
      <c r="Z55" s="737"/>
      <c r="AA55" s="737"/>
      <c r="AB55" s="738"/>
    </row>
    <row r="56" spans="1:28" x14ac:dyDescent="0.2">
      <c r="A56" s="752"/>
      <c r="B56" s="753"/>
      <c r="C56" s="754"/>
      <c r="D56" s="757"/>
      <c r="E56" s="762"/>
      <c r="F56" s="763"/>
      <c r="G56" s="765"/>
      <c r="H56" s="732"/>
      <c r="I56" s="769"/>
      <c r="J56" s="772"/>
      <c r="K56" s="744"/>
      <c r="L56" s="745"/>
      <c r="M56" s="238"/>
      <c r="N56" s="732"/>
      <c r="O56" s="240"/>
      <c r="P56" s="732"/>
      <c r="Q56" s="240"/>
      <c r="R56" s="732"/>
      <c r="S56" s="739"/>
      <c r="T56" s="740"/>
      <c r="U56" s="740"/>
      <c r="V56" s="740"/>
      <c r="W56" s="740"/>
      <c r="X56" s="740"/>
      <c r="Y56" s="740"/>
      <c r="Z56" s="740"/>
      <c r="AA56" s="740"/>
      <c r="AB56" s="741"/>
    </row>
    <row r="57" spans="1:28" x14ac:dyDescent="0.2">
      <c r="A57" s="746"/>
      <c r="B57" s="747"/>
      <c r="C57" s="748"/>
      <c r="D57" s="755" t="str">
        <f>Translations!$E$77</f>
        <v>Выберите значение…</v>
      </c>
      <c r="E57" s="758" t="str">
        <f>Translations!$E$77</f>
        <v>Выберите значение…</v>
      </c>
      <c r="F57" s="759"/>
      <c r="G57" s="764"/>
      <c r="H57" s="731" t="str">
        <f>IF($G59&lt;&gt;"",$G57/$G59,"")</f>
        <v/>
      </c>
      <c r="I57" s="767"/>
      <c r="J57" s="770" t="str">
        <f>Translations!$E$77</f>
        <v>Выберите значение…</v>
      </c>
      <c r="K57" s="773" t="str">
        <f>Translations!$E$83</f>
        <v xml:space="preserve">Выделенная сумма </v>
      </c>
      <c r="L57" s="774"/>
      <c r="M57" s="237"/>
      <c r="N57" s="731" t="str">
        <f>IF(M58&lt;&gt;"",M57/M58,"")</f>
        <v/>
      </c>
      <c r="O57" s="239"/>
      <c r="P57" s="731" t="str">
        <f>IF(O58&lt;&gt;"",O57/O58,"")</f>
        <v/>
      </c>
      <c r="Q57" s="239"/>
      <c r="R57" s="731" t="str">
        <f>IF(Q58&lt;&gt;"",Q57/Q58,"")</f>
        <v/>
      </c>
      <c r="S57" s="733"/>
      <c r="T57" s="734"/>
      <c r="U57" s="734"/>
      <c r="V57" s="734"/>
      <c r="W57" s="734"/>
      <c r="X57" s="734"/>
      <c r="Y57" s="734"/>
      <c r="Z57" s="734"/>
      <c r="AA57" s="734"/>
      <c r="AB57" s="735"/>
    </row>
    <row r="58" spans="1:28" x14ac:dyDescent="0.2">
      <c r="A58" s="749"/>
      <c r="B58" s="750"/>
      <c r="C58" s="751"/>
      <c r="D58" s="756"/>
      <c r="E58" s="760"/>
      <c r="F58" s="761"/>
      <c r="G58" s="765"/>
      <c r="H58" s="766"/>
      <c r="I58" s="768"/>
      <c r="J58" s="771"/>
      <c r="K58" s="775"/>
      <c r="L58" s="776"/>
      <c r="M58" s="238"/>
      <c r="N58" s="732"/>
      <c r="O58" s="240"/>
      <c r="P58" s="732"/>
      <c r="Q58" s="240"/>
      <c r="R58" s="732"/>
      <c r="S58" s="736"/>
      <c r="T58" s="737"/>
      <c r="U58" s="737"/>
      <c r="V58" s="737"/>
      <c r="W58" s="737"/>
      <c r="X58" s="737"/>
      <c r="Y58" s="737"/>
      <c r="Z58" s="737"/>
      <c r="AA58" s="737"/>
      <c r="AB58" s="738"/>
    </row>
    <row r="59" spans="1:28" x14ac:dyDescent="0.2">
      <c r="A59" s="749"/>
      <c r="B59" s="750"/>
      <c r="C59" s="751"/>
      <c r="D59" s="756"/>
      <c r="E59" s="760"/>
      <c r="F59" s="761"/>
      <c r="G59" s="764"/>
      <c r="H59" s="766"/>
      <c r="I59" s="768"/>
      <c r="J59" s="771"/>
      <c r="K59" s="742" t="str">
        <f>Translations!$E$85</f>
        <v>Выделенная сумма + свыше  выделенной суммы + другие источники</v>
      </c>
      <c r="L59" s="743"/>
      <c r="M59" s="237"/>
      <c r="N59" s="731" t="str">
        <f>IF(M60&lt;&gt;"",M59/M60,"")</f>
        <v/>
      </c>
      <c r="O59" s="239"/>
      <c r="P59" s="731" t="str">
        <f>IF(O60&lt;&gt;"",O59/O60,"")</f>
        <v/>
      </c>
      <c r="Q59" s="239"/>
      <c r="R59" s="731" t="str">
        <f>IF(Q60&lt;&gt;"",Q59/Q60,"")</f>
        <v/>
      </c>
      <c r="S59" s="736"/>
      <c r="T59" s="737"/>
      <c r="U59" s="737"/>
      <c r="V59" s="737"/>
      <c r="W59" s="737"/>
      <c r="X59" s="737"/>
      <c r="Y59" s="737"/>
      <c r="Z59" s="737"/>
      <c r="AA59" s="737"/>
      <c r="AB59" s="738"/>
    </row>
    <row r="60" spans="1:28" x14ac:dyDescent="0.2">
      <c r="A60" s="752"/>
      <c r="B60" s="753"/>
      <c r="C60" s="754"/>
      <c r="D60" s="757"/>
      <c r="E60" s="762"/>
      <c r="F60" s="763"/>
      <c r="G60" s="765"/>
      <c r="H60" s="732"/>
      <c r="I60" s="769"/>
      <c r="J60" s="772"/>
      <c r="K60" s="744"/>
      <c r="L60" s="745"/>
      <c r="M60" s="238"/>
      <c r="N60" s="732"/>
      <c r="O60" s="240"/>
      <c r="P60" s="732"/>
      <c r="Q60" s="240"/>
      <c r="R60" s="732"/>
      <c r="S60" s="739"/>
      <c r="T60" s="740"/>
      <c r="U60" s="740"/>
      <c r="V60" s="740"/>
      <c r="W60" s="740"/>
      <c r="X60" s="740"/>
      <c r="Y60" s="740"/>
      <c r="Z60" s="740"/>
      <c r="AA60" s="740"/>
      <c r="AB60" s="741"/>
    </row>
    <row r="61" spans="1:28" ht="15.75" x14ac:dyDescent="0.2">
      <c r="A61" s="217" t="str">
        <f>Translations!$E$94</f>
        <v>Бюджет модуля</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7"/>
    </row>
    <row r="62" spans="1:28" x14ac:dyDescent="0.2">
      <c r="A62" s="712" t="str">
        <f>Translations!$E$91</f>
        <v>Запрос на часть суммы, выделенный для всего модуля</v>
      </c>
      <c r="B62" s="713"/>
      <c r="C62" s="713"/>
      <c r="D62" s="713"/>
      <c r="E62" s="714"/>
      <c r="F62" s="235">
        <v>0</v>
      </c>
      <c r="G62" s="244"/>
      <c r="H62" s="244"/>
      <c r="I62" s="232"/>
      <c r="J62" s="715" t="str">
        <f>Translations!$E$92</f>
        <v>Запрос на сумму свыше выделенной для всего модуля</v>
      </c>
      <c r="K62" s="716"/>
      <c r="L62" s="716"/>
      <c r="M62" s="716"/>
      <c r="N62" s="716"/>
      <c r="O62" s="716"/>
      <c r="P62" s="716"/>
      <c r="Q62" s="717">
        <v>0</v>
      </c>
      <c r="R62" s="718"/>
      <c r="S62" s="719"/>
      <c r="T62" s="719"/>
      <c r="U62" s="719"/>
      <c r="V62" s="232"/>
      <c r="W62" s="232"/>
      <c r="X62" s="232"/>
      <c r="Y62" s="232"/>
      <c r="Z62" s="232"/>
      <c r="AA62" s="232"/>
      <c r="AB62" s="233"/>
    </row>
    <row r="63" spans="1:28" x14ac:dyDescent="0.2">
      <c r="A63" s="720" t="str">
        <f>Translations!$E$93</f>
        <v>Мероприятие</v>
      </c>
      <c r="B63" s="721"/>
      <c r="C63" s="722"/>
      <c r="D63" s="726" t="str">
        <f>Translations!$E$95</f>
        <v>Описание мероприятия</v>
      </c>
      <c r="E63" s="727"/>
      <c r="F63" s="727"/>
      <c r="G63" s="727"/>
      <c r="H63" s="727"/>
      <c r="I63" s="728"/>
      <c r="J63" s="729" t="str">
        <f>Translations!$E$71</f>
        <v>Ответственный основной реципиент (реципиенты)</v>
      </c>
      <c r="K63" s="720" t="str">
        <f>Translations!$E$97</f>
        <v>Бюджет мероприятия (только для запросов в Глобальный фонд)</v>
      </c>
      <c r="L63" s="721"/>
      <c r="M63" s="721"/>
      <c r="N63" s="721"/>
      <c r="O63" s="721"/>
      <c r="P63" s="721"/>
      <c r="Q63" s="721"/>
      <c r="R63" s="722"/>
      <c r="S63" s="726" t="str">
        <f>Translations!$E$98</f>
        <v>Предполагаемые затраты, для финансирования которых подается запрос в Глобальный фонд</v>
      </c>
      <c r="T63" s="727"/>
      <c r="U63" s="727"/>
      <c r="V63" s="727"/>
      <c r="W63" s="727"/>
      <c r="X63" s="727"/>
      <c r="Y63" s="728"/>
      <c r="Z63" s="711" t="str">
        <f>Translations!$E$100</f>
        <v>Другое финансирование, полученное для реализации данного мероприятия (включая охват финансируемыми видами деятельности)</v>
      </c>
      <c r="AA63" s="711"/>
      <c r="AB63" s="711"/>
    </row>
    <row r="64" spans="1:28" ht="40.5" customHeight="1" x14ac:dyDescent="0.2">
      <c r="A64" s="723"/>
      <c r="B64" s="724"/>
      <c r="C64" s="725"/>
      <c r="D64" s="706" t="str">
        <f>Translations!$E$96</f>
        <v>Укажите: 1) целевую группу населения и географический охват, 2) подход к реализации, и 3) другую необходимую информацию. Проведите различие между охватом запроса на выделенную сумму и запроса на финансирование сверх выделенной суммы.</v>
      </c>
      <c r="E64" s="707"/>
      <c r="F64" s="707"/>
      <c r="G64" s="707"/>
      <c r="H64" s="707"/>
      <c r="I64" s="708"/>
      <c r="J64" s="730"/>
      <c r="K64" s="242"/>
      <c r="L64" s="243"/>
      <c r="M64" s="709" t="str">
        <f>Translations!$E$35&amp;" 1"</f>
        <v>Год 1</v>
      </c>
      <c r="N64" s="710"/>
      <c r="O64" s="711" t="str">
        <f>Translations!$E$35&amp;" 2"</f>
        <v>Год 2</v>
      </c>
      <c r="P64" s="711"/>
      <c r="Q64" s="711" t="str">
        <f>Translations!$E$35&amp;" 3"</f>
        <v>Год 3</v>
      </c>
      <c r="R64" s="711"/>
      <c r="S64" s="706" t="str">
        <f>Translations!$E$99</f>
        <v>Укажите: 1) источники расчета предполагаемых затрат; 2) основные виды деятельности; 3) другую необходимую информацию. Проведите различие между выделенной суммой и финансированием свыше выделенной суммы.</v>
      </c>
      <c r="T64" s="707"/>
      <c r="U64" s="707"/>
      <c r="V64" s="707"/>
      <c r="W64" s="707"/>
      <c r="X64" s="707"/>
      <c r="Y64" s="708"/>
      <c r="Z64" s="711"/>
      <c r="AA64" s="711"/>
      <c r="AB64" s="711"/>
    </row>
    <row r="65" spans="1:28" x14ac:dyDescent="0.2">
      <c r="A65" s="659" t="s">
        <v>0</v>
      </c>
      <c r="B65" s="660"/>
      <c r="C65" s="661"/>
      <c r="D65" s="695"/>
      <c r="E65" s="696"/>
      <c r="F65" s="696"/>
      <c r="G65" s="696"/>
      <c r="H65" s="696"/>
      <c r="I65" s="697"/>
      <c r="J65" s="704"/>
      <c r="K65" s="683" t="str">
        <f>Translations!$E$83</f>
        <v xml:space="preserve">Выделенная сумма </v>
      </c>
      <c r="L65" s="684"/>
      <c r="M65" s="685"/>
      <c r="N65" s="686"/>
      <c r="O65" s="652"/>
      <c r="P65" s="653"/>
      <c r="Q65" s="652"/>
      <c r="R65" s="653"/>
      <c r="S65" s="654"/>
      <c r="T65" s="654"/>
      <c r="U65" s="654"/>
      <c r="V65" s="654"/>
      <c r="W65" s="654"/>
      <c r="X65" s="654"/>
      <c r="Y65" s="654"/>
      <c r="Z65" s="660"/>
      <c r="AA65" s="660"/>
      <c r="AB65" s="661"/>
    </row>
    <row r="66" spans="1:28" x14ac:dyDescent="0.2">
      <c r="A66" s="669"/>
      <c r="B66" s="670"/>
      <c r="C66" s="671"/>
      <c r="D66" s="698"/>
      <c r="E66" s="699"/>
      <c r="F66" s="699"/>
      <c r="G66" s="699"/>
      <c r="H66" s="699"/>
      <c r="I66" s="700"/>
      <c r="J66" s="705"/>
      <c r="K66" s="655" t="str">
        <f>Translations!$E$86</f>
        <v>Свыше</v>
      </c>
      <c r="L66" s="656"/>
      <c r="M66" s="665"/>
      <c r="N66" s="666"/>
      <c r="O66" s="657"/>
      <c r="P66" s="658"/>
      <c r="Q66" s="667"/>
      <c r="R66" s="668"/>
      <c r="S66" s="654"/>
      <c r="T66" s="654"/>
      <c r="U66" s="654"/>
      <c r="V66" s="654"/>
      <c r="W66" s="654"/>
      <c r="X66" s="654"/>
      <c r="Y66" s="654"/>
      <c r="Z66" s="663"/>
      <c r="AA66" s="663"/>
      <c r="AB66" s="664"/>
    </row>
    <row r="67" spans="1:28" ht="15" customHeight="1" x14ac:dyDescent="0.2">
      <c r="A67" s="669"/>
      <c r="B67" s="670"/>
      <c r="C67" s="671"/>
      <c r="D67" s="698"/>
      <c r="E67" s="699"/>
      <c r="F67" s="699"/>
      <c r="G67" s="699"/>
      <c r="H67" s="699"/>
      <c r="I67" s="700"/>
      <c r="J67" s="687"/>
      <c r="K67" s="683" t="str">
        <f>Translations!$E$83</f>
        <v xml:space="preserve">Выделенная сумма </v>
      </c>
      <c r="L67" s="684"/>
      <c r="M67" s="685"/>
      <c r="N67" s="686"/>
      <c r="O67" s="652"/>
      <c r="P67" s="653"/>
      <c r="Q67" s="652"/>
      <c r="R67" s="653"/>
      <c r="S67" s="654"/>
      <c r="T67" s="654"/>
      <c r="U67" s="654"/>
      <c r="V67" s="654"/>
      <c r="W67" s="654"/>
      <c r="X67" s="654"/>
      <c r="Y67" s="654"/>
      <c r="Z67" s="659"/>
      <c r="AA67" s="660"/>
      <c r="AB67" s="661"/>
    </row>
    <row r="68" spans="1:28" ht="15" customHeight="1" x14ac:dyDescent="0.2">
      <c r="A68" s="662"/>
      <c r="B68" s="663"/>
      <c r="C68" s="664"/>
      <c r="D68" s="701"/>
      <c r="E68" s="702"/>
      <c r="F68" s="702"/>
      <c r="G68" s="702"/>
      <c r="H68" s="702"/>
      <c r="I68" s="703"/>
      <c r="J68" s="688"/>
      <c r="K68" s="655" t="str">
        <f>Translations!$E$86</f>
        <v>Свыше</v>
      </c>
      <c r="L68" s="656"/>
      <c r="M68" s="665"/>
      <c r="N68" s="666"/>
      <c r="O68" s="657"/>
      <c r="P68" s="658"/>
      <c r="Q68" s="667"/>
      <c r="R68" s="668"/>
      <c r="S68" s="654"/>
      <c r="T68" s="654"/>
      <c r="U68" s="654"/>
      <c r="V68" s="654"/>
      <c r="W68" s="654"/>
      <c r="X68" s="654"/>
      <c r="Y68" s="654"/>
      <c r="Z68" s="662"/>
      <c r="AA68" s="663"/>
      <c r="AB68" s="664"/>
    </row>
    <row r="69" spans="1:28" x14ac:dyDescent="0.2">
      <c r="A69" s="659" t="s">
        <v>0</v>
      </c>
      <c r="B69" s="660"/>
      <c r="C69" s="661"/>
      <c r="D69" s="672"/>
      <c r="E69" s="673"/>
      <c r="F69" s="673"/>
      <c r="G69" s="673"/>
      <c r="H69" s="673"/>
      <c r="I69" s="674"/>
      <c r="J69" s="681"/>
      <c r="K69" s="683" t="str">
        <f>Translations!$E$83</f>
        <v xml:space="preserve">Выделенная сумма </v>
      </c>
      <c r="L69" s="684"/>
      <c r="M69" s="685"/>
      <c r="N69" s="686"/>
      <c r="O69" s="652"/>
      <c r="P69" s="653"/>
      <c r="Q69" s="652"/>
      <c r="R69" s="653"/>
      <c r="S69" s="654"/>
      <c r="T69" s="654"/>
      <c r="U69" s="654"/>
      <c r="V69" s="654"/>
      <c r="W69" s="654"/>
      <c r="X69" s="654"/>
      <c r="Y69" s="654"/>
      <c r="Z69" s="659"/>
      <c r="AA69" s="660"/>
      <c r="AB69" s="661"/>
    </row>
    <row r="70" spans="1:28" ht="15" customHeight="1" x14ac:dyDescent="0.2">
      <c r="A70" s="669"/>
      <c r="B70" s="670"/>
      <c r="C70" s="671"/>
      <c r="D70" s="675"/>
      <c r="E70" s="676"/>
      <c r="F70" s="676"/>
      <c r="G70" s="676"/>
      <c r="H70" s="676"/>
      <c r="I70" s="677"/>
      <c r="J70" s="682"/>
      <c r="K70" s="655" t="str">
        <f>Translations!$E$86</f>
        <v>Свыше</v>
      </c>
      <c r="L70" s="656"/>
      <c r="M70" s="665"/>
      <c r="N70" s="666"/>
      <c r="O70" s="657"/>
      <c r="P70" s="658"/>
      <c r="Q70" s="667"/>
      <c r="R70" s="668"/>
      <c r="S70" s="654"/>
      <c r="T70" s="654"/>
      <c r="U70" s="654"/>
      <c r="V70" s="654"/>
      <c r="W70" s="654"/>
      <c r="X70" s="654"/>
      <c r="Y70" s="654"/>
      <c r="Z70" s="662"/>
      <c r="AA70" s="663"/>
      <c r="AB70" s="664"/>
    </row>
    <row r="71" spans="1:28" x14ac:dyDescent="0.2">
      <c r="A71" s="669"/>
      <c r="B71" s="670"/>
      <c r="C71" s="671"/>
      <c r="D71" s="675"/>
      <c r="E71" s="676"/>
      <c r="F71" s="676"/>
      <c r="G71" s="676"/>
      <c r="H71" s="676"/>
      <c r="I71" s="677"/>
      <c r="J71" s="687"/>
      <c r="K71" s="683" t="str">
        <f>Translations!$E$83</f>
        <v xml:space="preserve">Выделенная сумма </v>
      </c>
      <c r="L71" s="684"/>
      <c r="M71" s="685"/>
      <c r="N71" s="686"/>
      <c r="O71" s="652"/>
      <c r="P71" s="653"/>
      <c r="Q71" s="652"/>
      <c r="R71" s="653"/>
      <c r="S71" s="654"/>
      <c r="T71" s="654"/>
      <c r="U71" s="654"/>
      <c r="V71" s="654"/>
      <c r="W71" s="654"/>
      <c r="X71" s="654"/>
      <c r="Y71" s="654"/>
      <c r="Z71" s="659"/>
      <c r="AA71" s="660"/>
      <c r="AB71" s="661"/>
    </row>
    <row r="72" spans="1:28" ht="15" customHeight="1" x14ac:dyDescent="0.2">
      <c r="A72" s="662"/>
      <c r="B72" s="663"/>
      <c r="C72" s="664"/>
      <c r="D72" s="678"/>
      <c r="E72" s="679"/>
      <c r="F72" s="679"/>
      <c r="G72" s="679"/>
      <c r="H72" s="679"/>
      <c r="I72" s="680"/>
      <c r="J72" s="688"/>
      <c r="K72" s="655" t="str">
        <f>Translations!$E$86</f>
        <v>Свыше</v>
      </c>
      <c r="L72" s="656"/>
      <c r="M72" s="665"/>
      <c r="N72" s="666"/>
      <c r="O72" s="657"/>
      <c r="P72" s="658"/>
      <c r="Q72" s="667"/>
      <c r="R72" s="668"/>
      <c r="S72" s="654"/>
      <c r="T72" s="654"/>
      <c r="U72" s="654"/>
      <c r="V72" s="654"/>
      <c r="W72" s="654"/>
      <c r="X72" s="654"/>
      <c r="Y72" s="654"/>
      <c r="Z72" s="662"/>
      <c r="AA72" s="663"/>
      <c r="AB72" s="664"/>
    </row>
    <row r="73" spans="1:28" x14ac:dyDescent="0.2">
      <c r="A73" s="659" t="s">
        <v>0</v>
      </c>
      <c r="B73" s="660"/>
      <c r="C73" s="661"/>
      <c r="D73" s="672"/>
      <c r="E73" s="673"/>
      <c r="F73" s="673"/>
      <c r="G73" s="673"/>
      <c r="H73" s="673"/>
      <c r="I73" s="674"/>
      <c r="J73" s="681"/>
      <c r="K73" s="683" t="str">
        <f>Translations!$E$83</f>
        <v xml:space="preserve">Выделенная сумма </v>
      </c>
      <c r="L73" s="684"/>
      <c r="M73" s="685"/>
      <c r="N73" s="686"/>
      <c r="O73" s="652"/>
      <c r="P73" s="653"/>
      <c r="Q73" s="652"/>
      <c r="R73" s="653"/>
      <c r="S73" s="654"/>
      <c r="T73" s="654"/>
      <c r="U73" s="654"/>
      <c r="V73" s="654"/>
      <c r="W73" s="654"/>
      <c r="X73" s="654"/>
      <c r="Y73" s="654"/>
      <c r="Z73" s="689"/>
      <c r="AA73" s="690"/>
      <c r="AB73" s="691"/>
    </row>
    <row r="74" spans="1:28" ht="15" customHeight="1" x14ac:dyDescent="0.2">
      <c r="A74" s="669"/>
      <c r="B74" s="670"/>
      <c r="C74" s="671"/>
      <c r="D74" s="675"/>
      <c r="E74" s="676"/>
      <c r="F74" s="676"/>
      <c r="G74" s="676"/>
      <c r="H74" s="676"/>
      <c r="I74" s="677"/>
      <c r="J74" s="682"/>
      <c r="K74" s="655" t="str">
        <f>Translations!$E$86</f>
        <v>Свыше</v>
      </c>
      <c r="L74" s="656"/>
      <c r="M74" s="665"/>
      <c r="N74" s="666"/>
      <c r="O74" s="197"/>
      <c r="P74" s="197"/>
      <c r="Q74" s="657"/>
      <c r="R74" s="658"/>
      <c r="S74" s="654"/>
      <c r="T74" s="654"/>
      <c r="U74" s="654"/>
      <c r="V74" s="654"/>
      <c r="W74" s="654"/>
      <c r="X74" s="654"/>
      <c r="Y74" s="654"/>
      <c r="Z74" s="692"/>
      <c r="AA74" s="693"/>
      <c r="AB74" s="694"/>
    </row>
    <row r="75" spans="1:28" x14ac:dyDescent="0.2">
      <c r="A75" s="669"/>
      <c r="B75" s="670"/>
      <c r="C75" s="671"/>
      <c r="D75" s="675"/>
      <c r="E75" s="676"/>
      <c r="F75" s="676"/>
      <c r="G75" s="676"/>
      <c r="H75" s="676"/>
      <c r="I75" s="677"/>
      <c r="J75" s="687"/>
      <c r="K75" s="683" t="str">
        <f>Translations!$E$83</f>
        <v xml:space="preserve">Выделенная сумма </v>
      </c>
      <c r="L75" s="684"/>
      <c r="M75" s="685"/>
      <c r="N75" s="686"/>
      <c r="O75" s="652"/>
      <c r="P75" s="653"/>
      <c r="Q75" s="652"/>
      <c r="R75" s="653"/>
      <c r="S75" s="654"/>
      <c r="T75" s="654"/>
      <c r="U75" s="654"/>
      <c r="V75" s="654"/>
      <c r="W75" s="654"/>
      <c r="X75" s="654"/>
      <c r="Y75" s="654"/>
      <c r="Z75" s="659"/>
      <c r="AA75" s="660"/>
      <c r="AB75" s="661"/>
    </row>
    <row r="76" spans="1:28" x14ac:dyDescent="0.2">
      <c r="A76" s="662"/>
      <c r="B76" s="663"/>
      <c r="C76" s="664"/>
      <c r="D76" s="678"/>
      <c r="E76" s="679"/>
      <c r="F76" s="679"/>
      <c r="G76" s="679"/>
      <c r="H76" s="679"/>
      <c r="I76" s="680"/>
      <c r="J76" s="688"/>
      <c r="K76" s="655" t="str">
        <f>Translations!$E$86</f>
        <v>Свыше</v>
      </c>
      <c r="L76" s="656"/>
      <c r="M76" s="665"/>
      <c r="N76" s="666"/>
      <c r="O76" s="657"/>
      <c r="P76" s="658"/>
      <c r="Q76" s="667"/>
      <c r="R76" s="668"/>
      <c r="S76" s="654"/>
      <c r="T76" s="654"/>
      <c r="U76" s="654"/>
      <c r="V76" s="654"/>
      <c r="W76" s="654"/>
      <c r="X76" s="654"/>
      <c r="Y76" s="654"/>
      <c r="Z76" s="662"/>
      <c r="AA76" s="663"/>
      <c r="AB76" s="664"/>
    </row>
    <row r="77" spans="1:28" x14ac:dyDescent="0.2">
      <c r="A77" s="659" t="s">
        <v>0</v>
      </c>
      <c r="B77" s="660"/>
      <c r="C77" s="661"/>
      <c r="D77" s="672"/>
      <c r="E77" s="673"/>
      <c r="F77" s="673"/>
      <c r="G77" s="673"/>
      <c r="H77" s="673"/>
      <c r="I77" s="674"/>
      <c r="J77" s="681"/>
      <c r="K77" s="683" t="str">
        <f>Translations!$E$83</f>
        <v xml:space="preserve">Выделенная сумма </v>
      </c>
      <c r="L77" s="684"/>
      <c r="M77" s="685"/>
      <c r="N77" s="686"/>
      <c r="O77" s="652"/>
      <c r="P77" s="653"/>
      <c r="Q77" s="652"/>
      <c r="R77" s="653"/>
      <c r="S77" s="654"/>
      <c r="T77" s="654"/>
      <c r="U77" s="654"/>
      <c r="V77" s="654"/>
      <c r="W77" s="654"/>
      <c r="X77" s="654"/>
      <c r="Y77" s="654"/>
      <c r="Z77" s="659"/>
      <c r="AA77" s="660"/>
      <c r="AB77" s="661"/>
    </row>
    <row r="78" spans="1:28" ht="15" customHeight="1" x14ac:dyDescent="0.2">
      <c r="A78" s="669"/>
      <c r="B78" s="670"/>
      <c r="C78" s="671"/>
      <c r="D78" s="675"/>
      <c r="E78" s="676"/>
      <c r="F78" s="676"/>
      <c r="G78" s="676"/>
      <c r="H78" s="676"/>
      <c r="I78" s="677"/>
      <c r="J78" s="682"/>
      <c r="K78" s="655" t="str">
        <f>Translations!$E$86</f>
        <v>Свыше</v>
      </c>
      <c r="L78" s="656"/>
      <c r="M78" s="665"/>
      <c r="N78" s="666"/>
      <c r="O78" s="657"/>
      <c r="P78" s="658"/>
      <c r="Q78" s="667"/>
      <c r="R78" s="668"/>
      <c r="S78" s="654"/>
      <c r="T78" s="654"/>
      <c r="U78" s="654"/>
      <c r="V78" s="654"/>
      <c r="W78" s="654"/>
      <c r="X78" s="654"/>
      <c r="Y78" s="654"/>
      <c r="Z78" s="662"/>
      <c r="AA78" s="663"/>
      <c r="AB78" s="664"/>
    </row>
    <row r="79" spans="1:28" x14ac:dyDescent="0.2">
      <c r="A79" s="669"/>
      <c r="B79" s="670"/>
      <c r="C79" s="671"/>
      <c r="D79" s="675"/>
      <c r="E79" s="676"/>
      <c r="F79" s="676"/>
      <c r="G79" s="676"/>
      <c r="H79" s="676"/>
      <c r="I79" s="677"/>
      <c r="J79" s="687"/>
      <c r="K79" s="683" t="str">
        <f>Translations!$E$83</f>
        <v xml:space="preserve">Выделенная сумма </v>
      </c>
      <c r="L79" s="684"/>
      <c r="M79" s="685"/>
      <c r="N79" s="686"/>
      <c r="O79" s="652"/>
      <c r="P79" s="653"/>
      <c r="Q79" s="652"/>
      <c r="R79" s="653"/>
      <c r="S79" s="654"/>
      <c r="T79" s="654"/>
      <c r="U79" s="654"/>
      <c r="V79" s="654"/>
      <c r="W79" s="654"/>
      <c r="X79" s="654"/>
      <c r="Y79" s="654"/>
      <c r="Z79" s="659"/>
      <c r="AA79" s="660"/>
      <c r="AB79" s="661"/>
    </row>
    <row r="80" spans="1:28" ht="15" customHeight="1" x14ac:dyDescent="0.2">
      <c r="A80" s="662"/>
      <c r="B80" s="663"/>
      <c r="C80" s="664"/>
      <c r="D80" s="678"/>
      <c r="E80" s="679"/>
      <c r="F80" s="679"/>
      <c r="G80" s="679"/>
      <c r="H80" s="679"/>
      <c r="I80" s="680"/>
      <c r="J80" s="688"/>
      <c r="K80" s="655" t="str">
        <f>Translations!$E$86</f>
        <v>Свыше</v>
      </c>
      <c r="L80" s="656"/>
      <c r="M80" s="665"/>
      <c r="N80" s="666"/>
      <c r="O80" s="657"/>
      <c r="P80" s="658"/>
      <c r="Q80" s="667"/>
      <c r="R80" s="668"/>
      <c r="S80" s="654"/>
      <c r="T80" s="654"/>
      <c r="U80" s="654"/>
      <c r="V80" s="654"/>
      <c r="W80" s="654"/>
      <c r="X80" s="654"/>
      <c r="Y80" s="654"/>
      <c r="Z80" s="662"/>
      <c r="AA80" s="663"/>
      <c r="AB80" s="664"/>
    </row>
    <row r="81" spans="1:28" x14ac:dyDescent="0.2">
      <c r="A81" s="659" t="s">
        <v>0</v>
      </c>
      <c r="B81" s="660"/>
      <c r="C81" s="661"/>
      <c r="D81" s="672"/>
      <c r="E81" s="673"/>
      <c r="F81" s="673"/>
      <c r="G81" s="673"/>
      <c r="H81" s="673"/>
      <c r="I81" s="674"/>
      <c r="J81" s="681"/>
      <c r="K81" s="683" t="str">
        <f>Translations!$E$83</f>
        <v xml:space="preserve">Выделенная сумма </v>
      </c>
      <c r="L81" s="684"/>
      <c r="M81" s="685"/>
      <c r="N81" s="686"/>
      <c r="O81" s="652"/>
      <c r="P81" s="653"/>
      <c r="Q81" s="652"/>
      <c r="R81" s="653"/>
      <c r="S81" s="654"/>
      <c r="T81" s="654"/>
      <c r="U81" s="654"/>
      <c r="V81" s="654"/>
      <c r="W81" s="654"/>
      <c r="X81" s="654"/>
      <c r="Y81" s="654"/>
      <c r="Z81" s="659"/>
      <c r="AA81" s="660"/>
      <c r="AB81" s="661"/>
    </row>
    <row r="82" spans="1:28" x14ac:dyDescent="0.2">
      <c r="A82" s="669"/>
      <c r="B82" s="670"/>
      <c r="C82" s="671"/>
      <c r="D82" s="675"/>
      <c r="E82" s="676"/>
      <c r="F82" s="676"/>
      <c r="G82" s="676"/>
      <c r="H82" s="676"/>
      <c r="I82" s="677"/>
      <c r="J82" s="682"/>
      <c r="K82" s="655" t="str">
        <f>Translations!$E$86</f>
        <v>Свыше</v>
      </c>
      <c r="L82" s="656"/>
      <c r="M82" s="665"/>
      <c r="N82" s="666"/>
      <c r="O82" s="657"/>
      <c r="P82" s="658"/>
      <c r="Q82" s="667"/>
      <c r="R82" s="668"/>
      <c r="S82" s="654"/>
      <c r="T82" s="654"/>
      <c r="U82" s="654"/>
      <c r="V82" s="654"/>
      <c r="W82" s="654"/>
      <c r="X82" s="654"/>
      <c r="Y82" s="654"/>
      <c r="Z82" s="662"/>
      <c r="AA82" s="663"/>
      <c r="AB82" s="664"/>
    </row>
    <row r="83" spans="1:28" x14ac:dyDescent="0.2">
      <c r="A83" s="669"/>
      <c r="B83" s="670"/>
      <c r="C83" s="671"/>
      <c r="D83" s="675"/>
      <c r="E83" s="676"/>
      <c r="F83" s="676"/>
      <c r="G83" s="676"/>
      <c r="H83" s="676"/>
      <c r="I83" s="677"/>
      <c r="J83" s="681"/>
      <c r="K83" s="683" t="str">
        <f>Translations!$E$83</f>
        <v xml:space="preserve">Выделенная сумма </v>
      </c>
      <c r="L83" s="684"/>
      <c r="M83" s="685"/>
      <c r="N83" s="686"/>
      <c r="O83" s="652"/>
      <c r="P83" s="653"/>
      <c r="Q83" s="652"/>
      <c r="R83" s="653"/>
      <c r="S83" s="654"/>
      <c r="T83" s="654"/>
      <c r="U83" s="654"/>
      <c r="V83" s="654"/>
      <c r="W83" s="654"/>
      <c r="X83" s="654"/>
      <c r="Y83" s="654"/>
      <c r="Z83" s="654"/>
      <c r="AA83" s="654"/>
      <c r="AB83" s="654"/>
    </row>
    <row r="84" spans="1:28" x14ac:dyDescent="0.2">
      <c r="A84" s="662"/>
      <c r="B84" s="663"/>
      <c r="C84" s="664"/>
      <c r="D84" s="678"/>
      <c r="E84" s="679"/>
      <c r="F84" s="679"/>
      <c r="G84" s="679"/>
      <c r="H84" s="679"/>
      <c r="I84" s="680"/>
      <c r="J84" s="682"/>
      <c r="K84" s="655" t="str">
        <f>Translations!$E$86</f>
        <v>Свыше</v>
      </c>
      <c r="L84" s="656"/>
      <c r="M84" s="657"/>
      <c r="N84" s="658"/>
      <c r="O84" s="657"/>
      <c r="P84" s="658"/>
      <c r="Q84" s="657"/>
      <c r="R84" s="658"/>
      <c r="S84" s="654"/>
      <c r="T84" s="654"/>
      <c r="U84" s="654"/>
      <c r="V84" s="654"/>
      <c r="W84" s="654"/>
      <c r="X84" s="654"/>
      <c r="Y84" s="654"/>
      <c r="Z84" s="654"/>
      <c r="AA84" s="654"/>
      <c r="AB84" s="654"/>
    </row>
  </sheetData>
  <sheetProtection formatCells="0" formatColumns="0" formatRows="0" insertRows="0" deleteRows="0" selectLockedCells="1" sort="0" autoFilter="0"/>
  <mergeCells count="332">
    <mergeCell ref="P1:T1"/>
    <mergeCell ref="A3:C3"/>
    <mergeCell ref="D3:G3"/>
    <mergeCell ref="H3:J4"/>
    <mergeCell ref="K3:R3"/>
    <mergeCell ref="S3:T3"/>
    <mergeCell ref="U3:Z4"/>
    <mergeCell ref="A4:C4"/>
    <mergeCell ref="D4:G4"/>
    <mergeCell ref="K4:R4"/>
    <mergeCell ref="S4:T4"/>
    <mergeCell ref="B11:Z11"/>
    <mergeCell ref="B12:Z12"/>
    <mergeCell ref="U5:X5"/>
    <mergeCell ref="Y5:Z5"/>
    <mergeCell ref="A6:C6"/>
    <mergeCell ref="D6:G6"/>
    <mergeCell ref="K6:R6"/>
    <mergeCell ref="S6:T6"/>
    <mergeCell ref="U6:X6"/>
    <mergeCell ref="Y6:Z6"/>
    <mergeCell ref="A5:C5"/>
    <mergeCell ref="D5:G5"/>
    <mergeCell ref="H5:J6"/>
    <mergeCell ref="K5:R5"/>
    <mergeCell ref="S5:T5"/>
    <mergeCell ref="A7:Y7"/>
    <mergeCell ref="A8:Z8"/>
    <mergeCell ref="A9:Z9"/>
    <mergeCell ref="B10:Z10"/>
    <mergeCell ref="A14:A16"/>
    <mergeCell ref="B14:H16"/>
    <mergeCell ref="I14:N14"/>
    <mergeCell ref="O14:T14"/>
    <mergeCell ref="U14:Z16"/>
    <mergeCell ref="I15:J16"/>
    <mergeCell ref="K15:K16"/>
    <mergeCell ref="L15:N16"/>
    <mergeCell ref="O15:P15"/>
    <mergeCell ref="Q15:R15"/>
    <mergeCell ref="B18:H18"/>
    <mergeCell ref="I18:J18"/>
    <mergeCell ref="L18:N18"/>
    <mergeCell ref="O18:P18"/>
    <mergeCell ref="Q18:R18"/>
    <mergeCell ref="S18:T18"/>
    <mergeCell ref="S15:T15"/>
    <mergeCell ref="O16:P16"/>
    <mergeCell ref="Q16:R16"/>
    <mergeCell ref="S16:T16"/>
    <mergeCell ref="B17:H17"/>
    <mergeCell ref="I17:J17"/>
    <mergeCell ref="L17:N17"/>
    <mergeCell ref="O17:P17"/>
    <mergeCell ref="Q17:R17"/>
    <mergeCell ref="S17:T17"/>
    <mergeCell ref="B20:H20"/>
    <mergeCell ref="I20:J20"/>
    <mergeCell ref="L20:N20"/>
    <mergeCell ref="O20:P20"/>
    <mergeCell ref="Q20:R20"/>
    <mergeCell ref="S20:T20"/>
    <mergeCell ref="B19:H19"/>
    <mergeCell ref="I19:J19"/>
    <mergeCell ref="L19:N19"/>
    <mergeCell ref="O19:P19"/>
    <mergeCell ref="Q19:R19"/>
    <mergeCell ref="S19:T19"/>
    <mergeCell ref="A23:Z23"/>
    <mergeCell ref="A24:Z24"/>
    <mergeCell ref="B25:Z25"/>
    <mergeCell ref="B26:Z26"/>
    <mergeCell ref="B27:Z27"/>
    <mergeCell ref="B28:Z28"/>
    <mergeCell ref="B21:H21"/>
    <mergeCell ref="I21:J21"/>
    <mergeCell ref="L21:N21"/>
    <mergeCell ref="O21:P21"/>
    <mergeCell ref="Q21:R21"/>
    <mergeCell ref="S21:T21"/>
    <mergeCell ref="B29:Z29"/>
    <mergeCell ref="B30:Z30"/>
    <mergeCell ref="A32:A34"/>
    <mergeCell ref="B32:H34"/>
    <mergeCell ref="I32:N32"/>
    <mergeCell ref="O32:T32"/>
    <mergeCell ref="U32:Z34"/>
    <mergeCell ref="I33:J34"/>
    <mergeCell ref="K33:K34"/>
    <mergeCell ref="L33:N34"/>
    <mergeCell ref="B35:H35"/>
    <mergeCell ref="I35:J35"/>
    <mergeCell ref="L35:N35"/>
    <mergeCell ref="O35:P35"/>
    <mergeCell ref="Q35:R35"/>
    <mergeCell ref="S35:T35"/>
    <mergeCell ref="O33:P33"/>
    <mergeCell ref="Q33:R33"/>
    <mergeCell ref="S33:T33"/>
    <mergeCell ref="O34:P34"/>
    <mergeCell ref="Q34:R34"/>
    <mergeCell ref="S34:T34"/>
    <mergeCell ref="B37:H37"/>
    <mergeCell ref="I37:J37"/>
    <mergeCell ref="L37:N37"/>
    <mergeCell ref="O37:P37"/>
    <mergeCell ref="Q37:R37"/>
    <mergeCell ref="S37:T37"/>
    <mergeCell ref="B36:H36"/>
    <mergeCell ref="I36:J36"/>
    <mergeCell ref="L36:N36"/>
    <mergeCell ref="O36:P36"/>
    <mergeCell ref="Q36:R36"/>
    <mergeCell ref="S36:T36"/>
    <mergeCell ref="B39:H39"/>
    <mergeCell ref="I39:J39"/>
    <mergeCell ref="L39:N39"/>
    <mergeCell ref="O39:P39"/>
    <mergeCell ref="Q39:R39"/>
    <mergeCell ref="S39:T39"/>
    <mergeCell ref="B38:H38"/>
    <mergeCell ref="I38:J38"/>
    <mergeCell ref="L38:N38"/>
    <mergeCell ref="O38:P38"/>
    <mergeCell ref="Q38:R38"/>
    <mergeCell ref="S38:T38"/>
    <mergeCell ref="A41:AB41"/>
    <mergeCell ref="A43:B43"/>
    <mergeCell ref="D43:J43"/>
    <mergeCell ref="R44:AB44"/>
    <mergeCell ref="A45:C48"/>
    <mergeCell ref="D45:D48"/>
    <mergeCell ref="E45:F48"/>
    <mergeCell ref="G45:J46"/>
    <mergeCell ref="K45:L48"/>
    <mergeCell ref="M45:R45"/>
    <mergeCell ref="S45:AB45"/>
    <mergeCell ref="M46:N46"/>
    <mergeCell ref="O46:P46"/>
    <mergeCell ref="Q46:R46"/>
    <mergeCell ref="S46:AB48"/>
    <mergeCell ref="H47:H48"/>
    <mergeCell ref="I47:I48"/>
    <mergeCell ref="J47:J48"/>
    <mergeCell ref="N47:N48"/>
    <mergeCell ref="P47:P48"/>
    <mergeCell ref="A49:C52"/>
    <mergeCell ref="D49:D52"/>
    <mergeCell ref="E49:F52"/>
    <mergeCell ref="G49:G50"/>
    <mergeCell ref="H49:H52"/>
    <mergeCell ref="I49:I52"/>
    <mergeCell ref="J49:J52"/>
    <mergeCell ref="K49:L50"/>
    <mergeCell ref="N49:N50"/>
    <mergeCell ref="P49:P50"/>
    <mergeCell ref="R49:R50"/>
    <mergeCell ref="S49:AB52"/>
    <mergeCell ref="G51:G52"/>
    <mergeCell ref="K51:L52"/>
    <mergeCell ref="N51:N52"/>
    <mergeCell ref="P51:P52"/>
    <mergeCell ref="R51:R52"/>
    <mergeCell ref="R47:R48"/>
    <mergeCell ref="N53:N54"/>
    <mergeCell ref="P53:P54"/>
    <mergeCell ref="R53:R54"/>
    <mergeCell ref="S53:AB56"/>
    <mergeCell ref="K55:L56"/>
    <mergeCell ref="N55:N56"/>
    <mergeCell ref="P55:P56"/>
    <mergeCell ref="R55:R56"/>
    <mergeCell ref="A53:C56"/>
    <mergeCell ref="D53:D56"/>
    <mergeCell ref="E53:F56"/>
    <mergeCell ref="G53:G54"/>
    <mergeCell ref="H53:H56"/>
    <mergeCell ref="I53:I56"/>
    <mergeCell ref="G55:G56"/>
    <mergeCell ref="A57:C60"/>
    <mergeCell ref="D57:D60"/>
    <mergeCell ref="E57:F60"/>
    <mergeCell ref="G57:G58"/>
    <mergeCell ref="H57:H60"/>
    <mergeCell ref="I57:I60"/>
    <mergeCell ref="G59:G60"/>
    <mergeCell ref="J53:J56"/>
    <mergeCell ref="K53:L54"/>
    <mergeCell ref="J57:J60"/>
    <mergeCell ref="K57:L58"/>
    <mergeCell ref="N57:N58"/>
    <mergeCell ref="P57:P58"/>
    <mergeCell ref="R57:R58"/>
    <mergeCell ref="S57:AB60"/>
    <mergeCell ref="K59:L60"/>
    <mergeCell ref="N59:N60"/>
    <mergeCell ref="P59:P60"/>
    <mergeCell ref="R59:R60"/>
    <mergeCell ref="Z63:AB64"/>
    <mergeCell ref="D64:I64"/>
    <mergeCell ref="M64:N64"/>
    <mergeCell ref="O64:P64"/>
    <mergeCell ref="Q64:R64"/>
    <mergeCell ref="S64:Y64"/>
    <mergeCell ref="A62:E62"/>
    <mergeCell ref="J62:P62"/>
    <mergeCell ref="Q62:R62"/>
    <mergeCell ref="S62:U62"/>
    <mergeCell ref="A63:C64"/>
    <mergeCell ref="D63:I63"/>
    <mergeCell ref="J63:J64"/>
    <mergeCell ref="K63:R63"/>
    <mergeCell ref="S63:Y63"/>
    <mergeCell ref="A65:C68"/>
    <mergeCell ref="D65:I68"/>
    <mergeCell ref="J65:J66"/>
    <mergeCell ref="K65:L65"/>
    <mergeCell ref="M65:N65"/>
    <mergeCell ref="O65:P65"/>
    <mergeCell ref="J67:J68"/>
    <mergeCell ref="K67:L67"/>
    <mergeCell ref="M67:N67"/>
    <mergeCell ref="O67:P67"/>
    <mergeCell ref="Q67:R67"/>
    <mergeCell ref="S67:Y68"/>
    <mergeCell ref="Z67:AB68"/>
    <mergeCell ref="K68:L68"/>
    <mergeCell ref="M68:N68"/>
    <mergeCell ref="O68:P68"/>
    <mergeCell ref="Q68:R68"/>
    <mergeCell ref="Q65:R65"/>
    <mergeCell ref="S65:Y66"/>
    <mergeCell ref="Z65:AB66"/>
    <mergeCell ref="K66:L66"/>
    <mergeCell ref="M66:N66"/>
    <mergeCell ref="O66:P66"/>
    <mergeCell ref="Q66:R66"/>
    <mergeCell ref="A69:C72"/>
    <mergeCell ref="D69:I72"/>
    <mergeCell ref="J69:J70"/>
    <mergeCell ref="K69:L69"/>
    <mergeCell ref="M69:N69"/>
    <mergeCell ref="O69:P69"/>
    <mergeCell ref="J71:J72"/>
    <mergeCell ref="K71:L71"/>
    <mergeCell ref="M71:N71"/>
    <mergeCell ref="O71:P71"/>
    <mergeCell ref="Q71:R71"/>
    <mergeCell ref="S71:Y72"/>
    <mergeCell ref="Z71:AB72"/>
    <mergeCell ref="K72:L72"/>
    <mergeCell ref="M72:N72"/>
    <mergeCell ref="O72:P72"/>
    <mergeCell ref="Q72:R72"/>
    <mergeCell ref="Q69:R69"/>
    <mergeCell ref="S69:Y70"/>
    <mergeCell ref="Z69:AB70"/>
    <mergeCell ref="K70:L70"/>
    <mergeCell ref="M70:N70"/>
    <mergeCell ref="O70:P70"/>
    <mergeCell ref="Q70:R70"/>
    <mergeCell ref="A73:C76"/>
    <mergeCell ref="D73:I76"/>
    <mergeCell ref="J73:J74"/>
    <mergeCell ref="K73:L73"/>
    <mergeCell ref="M73:N73"/>
    <mergeCell ref="O73:P73"/>
    <mergeCell ref="J75:J76"/>
    <mergeCell ref="K75:L75"/>
    <mergeCell ref="M75:N75"/>
    <mergeCell ref="O75:P75"/>
    <mergeCell ref="Q75:R75"/>
    <mergeCell ref="S75:Y76"/>
    <mergeCell ref="Z75:AB76"/>
    <mergeCell ref="K76:L76"/>
    <mergeCell ref="M76:N76"/>
    <mergeCell ref="O76:P76"/>
    <mergeCell ref="Q76:R76"/>
    <mergeCell ref="Q73:R73"/>
    <mergeCell ref="S73:Y74"/>
    <mergeCell ref="Z73:AB74"/>
    <mergeCell ref="K74:L74"/>
    <mergeCell ref="M74:N74"/>
    <mergeCell ref="Q74:R74"/>
    <mergeCell ref="A77:C80"/>
    <mergeCell ref="D77:I80"/>
    <mergeCell ref="J77:J78"/>
    <mergeCell ref="K77:L77"/>
    <mergeCell ref="M77:N77"/>
    <mergeCell ref="O77:P77"/>
    <mergeCell ref="J79:J80"/>
    <mergeCell ref="K79:L79"/>
    <mergeCell ref="M79:N79"/>
    <mergeCell ref="O79:P79"/>
    <mergeCell ref="Q79:R79"/>
    <mergeCell ref="S79:Y80"/>
    <mergeCell ref="Z79:AB80"/>
    <mergeCell ref="K80:L80"/>
    <mergeCell ref="M80:N80"/>
    <mergeCell ref="O80:P80"/>
    <mergeCell ref="Q80:R80"/>
    <mergeCell ref="Q77:R77"/>
    <mergeCell ref="S77:Y78"/>
    <mergeCell ref="Z77:AB78"/>
    <mergeCell ref="K78:L78"/>
    <mergeCell ref="M78:N78"/>
    <mergeCell ref="O78:P78"/>
    <mergeCell ref="Q78:R78"/>
    <mergeCell ref="A81:C84"/>
    <mergeCell ref="D81:I84"/>
    <mergeCell ref="J81:J82"/>
    <mergeCell ref="K81:L81"/>
    <mergeCell ref="M81:N81"/>
    <mergeCell ref="O81:P81"/>
    <mergeCell ref="J83:J84"/>
    <mergeCell ref="K83:L83"/>
    <mergeCell ref="M83:N83"/>
    <mergeCell ref="O83:P83"/>
    <mergeCell ref="Q83:R83"/>
    <mergeCell ref="S83:Y84"/>
    <mergeCell ref="Z83:AB84"/>
    <mergeCell ref="K84:L84"/>
    <mergeCell ref="M84:N84"/>
    <mergeCell ref="O84:P84"/>
    <mergeCell ref="Q84:R84"/>
    <mergeCell ref="Q81:R81"/>
    <mergeCell ref="S81:Y82"/>
    <mergeCell ref="Z81:AB82"/>
    <mergeCell ref="K82:L82"/>
    <mergeCell ref="M82:N82"/>
    <mergeCell ref="O82:P82"/>
    <mergeCell ref="Q82:R82"/>
  </mergeCells>
  <dataValidations count="14">
    <dataValidation type="list" allowBlank="1" showInputMessage="1" showErrorMessage="1" sqref="D43:J43 IZ43:JF43 SV43:TB43 ACR43:ACX43 AMN43:AMT43 AWJ43:AWP43 BGF43:BGL43 BQB43:BQH43 BZX43:CAD43 CJT43:CJZ43 CTP43:CTV43 DDL43:DDR43 DNH43:DNN43 DXD43:DXJ43 EGZ43:EHF43 EQV43:ERB43 FAR43:FAX43 FKN43:FKT43 FUJ43:FUP43 GEF43:GEL43 GOB43:GOH43 GXX43:GYD43 HHT43:HHZ43 HRP43:HRV43 IBL43:IBR43 ILH43:ILN43 IVD43:IVJ43 JEZ43:JFF43 JOV43:JPB43 JYR43:JYX43 KIN43:KIT43 KSJ43:KSP43 LCF43:LCL43 LMB43:LMH43 LVX43:LWD43 MFT43:MFZ43 MPP43:MPV43 MZL43:MZR43 NJH43:NJN43 NTD43:NTJ43 OCZ43:ODF43 OMV43:ONB43 OWR43:OWX43 PGN43:PGT43 PQJ43:PQP43 QAF43:QAL43 QKB43:QKH43 QTX43:QUD43 RDT43:RDZ43 RNP43:RNV43 RXL43:RXR43 SHH43:SHN43 SRD43:SRJ43 TAZ43:TBF43 TKV43:TLB43 TUR43:TUX43 UEN43:UET43 UOJ43:UOP43 UYF43:UYL43 VIB43:VIH43 VRX43:VSD43 WBT43:WBZ43 WLP43:WLV43 WVL43:WVR43 D65579:J65579 IZ65579:JF65579 SV65579:TB65579 ACR65579:ACX65579 AMN65579:AMT65579 AWJ65579:AWP65579 BGF65579:BGL65579 BQB65579:BQH65579 BZX65579:CAD65579 CJT65579:CJZ65579 CTP65579:CTV65579 DDL65579:DDR65579 DNH65579:DNN65579 DXD65579:DXJ65579 EGZ65579:EHF65579 EQV65579:ERB65579 FAR65579:FAX65579 FKN65579:FKT65579 FUJ65579:FUP65579 GEF65579:GEL65579 GOB65579:GOH65579 GXX65579:GYD65579 HHT65579:HHZ65579 HRP65579:HRV65579 IBL65579:IBR65579 ILH65579:ILN65579 IVD65579:IVJ65579 JEZ65579:JFF65579 JOV65579:JPB65579 JYR65579:JYX65579 KIN65579:KIT65579 KSJ65579:KSP65579 LCF65579:LCL65579 LMB65579:LMH65579 LVX65579:LWD65579 MFT65579:MFZ65579 MPP65579:MPV65579 MZL65579:MZR65579 NJH65579:NJN65579 NTD65579:NTJ65579 OCZ65579:ODF65579 OMV65579:ONB65579 OWR65579:OWX65579 PGN65579:PGT65579 PQJ65579:PQP65579 QAF65579:QAL65579 QKB65579:QKH65579 QTX65579:QUD65579 RDT65579:RDZ65579 RNP65579:RNV65579 RXL65579:RXR65579 SHH65579:SHN65579 SRD65579:SRJ65579 TAZ65579:TBF65579 TKV65579:TLB65579 TUR65579:TUX65579 UEN65579:UET65579 UOJ65579:UOP65579 UYF65579:UYL65579 VIB65579:VIH65579 VRX65579:VSD65579 WBT65579:WBZ65579 WLP65579:WLV65579 WVL65579:WVR65579 D131115:J131115 IZ131115:JF131115 SV131115:TB131115 ACR131115:ACX131115 AMN131115:AMT131115 AWJ131115:AWP131115 BGF131115:BGL131115 BQB131115:BQH131115 BZX131115:CAD131115 CJT131115:CJZ131115 CTP131115:CTV131115 DDL131115:DDR131115 DNH131115:DNN131115 DXD131115:DXJ131115 EGZ131115:EHF131115 EQV131115:ERB131115 FAR131115:FAX131115 FKN131115:FKT131115 FUJ131115:FUP131115 GEF131115:GEL131115 GOB131115:GOH131115 GXX131115:GYD131115 HHT131115:HHZ131115 HRP131115:HRV131115 IBL131115:IBR131115 ILH131115:ILN131115 IVD131115:IVJ131115 JEZ131115:JFF131115 JOV131115:JPB131115 JYR131115:JYX131115 KIN131115:KIT131115 KSJ131115:KSP131115 LCF131115:LCL131115 LMB131115:LMH131115 LVX131115:LWD131115 MFT131115:MFZ131115 MPP131115:MPV131115 MZL131115:MZR131115 NJH131115:NJN131115 NTD131115:NTJ131115 OCZ131115:ODF131115 OMV131115:ONB131115 OWR131115:OWX131115 PGN131115:PGT131115 PQJ131115:PQP131115 QAF131115:QAL131115 QKB131115:QKH131115 QTX131115:QUD131115 RDT131115:RDZ131115 RNP131115:RNV131115 RXL131115:RXR131115 SHH131115:SHN131115 SRD131115:SRJ131115 TAZ131115:TBF131115 TKV131115:TLB131115 TUR131115:TUX131115 UEN131115:UET131115 UOJ131115:UOP131115 UYF131115:UYL131115 VIB131115:VIH131115 VRX131115:VSD131115 WBT131115:WBZ131115 WLP131115:WLV131115 WVL131115:WVR131115 D196651:J196651 IZ196651:JF196651 SV196651:TB196651 ACR196651:ACX196651 AMN196651:AMT196651 AWJ196651:AWP196651 BGF196651:BGL196651 BQB196651:BQH196651 BZX196651:CAD196651 CJT196651:CJZ196651 CTP196651:CTV196651 DDL196651:DDR196651 DNH196651:DNN196651 DXD196651:DXJ196651 EGZ196651:EHF196651 EQV196651:ERB196651 FAR196651:FAX196651 FKN196651:FKT196651 FUJ196651:FUP196651 GEF196651:GEL196651 GOB196651:GOH196651 GXX196651:GYD196651 HHT196651:HHZ196651 HRP196651:HRV196651 IBL196651:IBR196651 ILH196651:ILN196651 IVD196651:IVJ196651 JEZ196651:JFF196651 JOV196651:JPB196651 JYR196651:JYX196651 KIN196651:KIT196651 KSJ196651:KSP196651 LCF196651:LCL196651 LMB196651:LMH196651 LVX196651:LWD196651 MFT196651:MFZ196651 MPP196651:MPV196651 MZL196651:MZR196651 NJH196651:NJN196651 NTD196651:NTJ196651 OCZ196651:ODF196651 OMV196651:ONB196651 OWR196651:OWX196651 PGN196651:PGT196651 PQJ196651:PQP196651 QAF196651:QAL196651 QKB196651:QKH196651 QTX196651:QUD196651 RDT196651:RDZ196651 RNP196651:RNV196651 RXL196651:RXR196651 SHH196651:SHN196651 SRD196651:SRJ196651 TAZ196651:TBF196651 TKV196651:TLB196651 TUR196651:TUX196651 UEN196651:UET196651 UOJ196651:UOP196651 UYF196651:UYL196651 VIB196651:VIH196651 VRX196651:VSD196651 WBT196651:WBZ196651 WLP196651:WLV196651 WVL196651:WVR196651 D262187:J262187 IZ262187:JF262187 SV262187:TB262187 ACR262187:ACX262187 AMN262187:AMT262187 AWJ262187:AWP262187 BGF262187:BGL262187 BQB262187:BQH262187 BZX262187:CAD262187 CJT262187:CJZ262187 CTP262187:CTV262187 DDL262187:DDR262187 DNH262187:DNN262187 DXD262187:DXJ262187 EGZ262187:EHF262187 EQV262187:ERB262187 FAR262187:FAX262187 FKN262187:FKT262187 FUJ262187:FUP262187 GEF262187:GEL262187 GOB262187:GOH262187 GXX262187:GYD262187 HHT262187:HHZ262187 HRP262187:HRV262187 IBL262187:IBR262187 ILH262187:ILN262187 IVD262187:IVJ262187 JEZ262187:JFF262187 JOV262187:JPB262187 JYR262187:JYX262187 KIN262187:KIT262187 KSJ262187:KSP262187 LCF262187:LCL262187 LMB262187:LMH262187 LVX262187:LWD262187 MFT262187:MFZ262187 MPP262187:MPV262187 MZL262187:MZR262187 NJH262187:NJN262187 NTD262187:NTJ262187 OCZ262187:ODF262187 OMV262187:ONB262187 OWR262187:OWX262187 PGN262187:PGT262187 PQJ262187:PQP262187 QAF262187:QAL262187 QKB262187:QKH262187 QTX262187:QUD262187 RDT262187:RDZ262187 RNP262187:RNV262187 RXL262187:RXR262187 SHH262187:SHN262187 SRD262187:SRJ262187 TAZ262187:TBF262187 TKV262187:TLB262187 TUR262187:TUX262187 UEN262187:UET262187 UOJ262187:UOP262187 UYF262187:UYL262187 VIB262187:VIH262187 VRX262187:VSD262187 WBT262187:WBZ262187 WLP262187:WLV262187 WVL262187:WVR262187 D327723:J327723 IZ327723:JF327723 SV327723:TB327723 ACR327723:ACX327723 AMN327723:AMT327723 AWJ327723:AWP327723 BGF327723:BGL327723 BQB327723:BQH327723 BZX327723:CAD327723 CJT327723:CJZ327723 CTP327723:CTV327723 DDL327723:DDR327723 DNH327723:DNN327723 DXD327723:DXJ327723 EGZ327723:EHF327723 EQV327723:ERB327723 FAR327723:FAX327723 FKN327723:FKT327723 FUJ327723:FUP327723 GEF327723:GEL327723 GOB327723:GOH327723 GXX327723:GYD327723 HHT327723:HHZ327723 HRP327723:HRV327723 IBL327723:IBR327723 ILH327723:ILN327723 IVD327723:IVJ327723 JEZ327723:JFF327723 JOV327723:JPB327723 JYR327723:JYX327723 KIN327723:KIT327723 KSJ327723:KSP327723 LCF327723:LCL327723 LMB327723:LMH327723 LVX327723:LWD327723 MFT327723:MFZ327723 MPP327723:MPV327723 MZL327723:MZR327723 NJH327723:NJN327723 NTD327723:NTJ327723 OCZ327723:ODF327723 OMV327723:ONB327723 OWR327723:OWX327723 PGN327723:PGT327723 PQJ327723:PQP327723 QAF327723:QAL327723 QKB327723:QKH327723 QTX327723:QUD327723 RDT327723:RDZ327723 RNP327723:RNV327723 RXL327723:RXR327723 SHH327723:SHN327723 SRD327723:SRJ327723 TAZ327723:TBF327723 TKV327723:TLB327723 TUR327723:TUX327723 UEN327723:UET327723 UOJ327723:UOP327723 UYF327723:UYL327723 VIB327723:VIH327723 VRX327723:VSD327723 WBT327723:WBZ327723 WLP327723:WLV327723 WVL327723:WVR327723 D393259:J393259 IZ393259:JF393259 SV393259:TB393259 ACR393259:ACX393259 AMN393259:AMT393259 AWJ393259:AWP393259 BGF393259:BGL393259 BQB393259:BQH393259 BZX393259:CAD393259 CJT393259:CJZ393259 CTP393259:CTV393259 DDL393259:DDR393259 DNH393259:DNN393259 DXD393259:DXJ393259 EGZ393259:EHF393259 EQV393259:ERB393259 FAR393259:FAX393259 FKN393259:FKT393259 FUJ393259:FUP393259 GEF393259:GEL393259 GOB393259:GOH393259 GXX393259:GYD393259 HHT393259:HHZ393259 HRP393259:HRV393259 IBL393259:IBR393259 ILH393259:ILN393259 IVD393259:IVJ393259 JEZ393259:JFF393259 JOV393259:JPB393259 JYR393259:JYX393259 KIN393259:KIT393259 KSJ393259:KSP393259 LCF393259:LCL393259 LMB393259:LMH393259 LVX393259:LWD393259 MFT393259:MFZ393259 MPP393259:MPV393259 MZL393259:MZR393259 NJH393259:NJN393259 NTD393259:NTJ393259 OCZ393259:ODF393259 OMV393259:ONB393259 OWR393259:OWX393259 PGN393259:PGT393259 PQJ393259:PQP393259 QAF393259:QAL393259 QKB393259:QKH393259 QTX393259:QUD393259 RDT393259:RDZ393259 RNP393259:RNV393259 RXL393259:RXR393259 SHH393259:SHN393259 SRD393259:SRJ393259 TAZ393259:TBF393259 TKV393259:TLB393259 TUR393259:TUX393259 UEN393259:UET393259 UOJ393259:UOP393259 UYF393259:UYL393259 VIB393259:VIH393259 VRX393259:VSD393259 WBT393259:WBZ393259 WLP393259:WLV393259 WVL393259:WVR393259 D458795:J458795 IZ458795:JF458795 SV458795:TB458795 ACR458795:ACX458795 AMN458795:AMT458795 AWJ458795:AWP458795 BGF458795:BGL458795 BQB458795:BQH458795 BZX458795:CAD458795 CJT458795:CJZ458795 CTP458795:CTV458795 DDL458795:DDR458795 DNH458795:DNN458795 DXD458795:DXJ458795 EGZ458795:EHF458795 EQV458795:ERB458795 FAR458795:FAX458795 FKN458795:FKT458795 FUJ458795:FUP458795 GEF458795:GEL458795 GOB458795:GOH458795 GXX458795:GYD458795 HHT458795:HHZ458795 HRP458795:HRV458795 IBL458795:IBR458795 ILH458795:ILN458795 IVD458795:IVJ458795 JEZ458795:JFF458795 JOV458795:JPB458795 JYR458795:JYX458795 KIN458795:KIT458795 KSJ458795:KSP458795 LCF458795:LCL458795 LMB458795:LMH458795 LVX458795:LWD458795 MFT458795:MFZ458795 MPP458795:MPV458795 MZL458795:MZR458795 NJH458795:NJN458795 NTD458795:NTJ458795 OCZ458795:ODF458795 OMV458795:ONB458795 OWR458795:OWX458795 PGN458795:PGT458795 PQJ458795:PQP458795 QAF458795:QAL458795 QKB458795:QKH458795 QTX458795:QUD458795 RDT458795:RDZ458795 RNP458795:RNV458795 RXL458795:RXR458795 SHH458795:SHN458795 SRD458795:SRJ458795 TAZ458795:TBF458795 TKV458795:TLB458795 TUR458795:TUX458795 UEN458795:UET458795 UOJ458795:UOP458795 UYF458795:UYL458795 VIB458795:VIH458795 VRX458795:VSD458795 WBT458795:WBZ458795 WLP458795:WLV458795 WVL458795:WVR458795 D524331:J524331 IZ524331:JF524331 SV524331:TB524331 ACR524331:ACX524331 AMN524331:AMT524331 AWJ524331:AWP524331 BGF524331:BGL524331 BQB524331:BQH524331 BZX524331:CAD524331 CJT524331:CJZ524331 CTP524331:CTV524331 DDL524331:DDR524331 DNH524331:DNN524331 DXD524331:DXJ524331 EGZ524331:EHF524331 EQV524331:ERB524331 FAR524331:FAX524331 FKN524331:FKT524331 FUJ524331:FUP524331 GEF524331:GEL524331 GOB524331:GOH524331 GXX524331:GYD524331 HHT524331:HHZ524331 HRP524331:HRV524331 IBL524331:IBR524331 ILH524331:ILN524331 IVD524331:IVJ524331 JEZ524331:JFF524331 JOV524331:JPB524331 JYR524331:JYX524331 KIN524331:KIT524331 KSJ524331:KSP524331 LCF524331:LCL524331 LMB524331:LMH524331 LVX524331:LWD524331 MFT524331:MFZ524331 MPP524331:MPV524331 MZL524331:MZR524331 NJH524331:NJN524331 NTD524331:NTJ524331 OCZ524331:ODF524331 OMV524331:ONB524331 OWR524331:OWX524331 PGN524331:PGT524331 PQJ524331:PQP524331 QAF524331:QAL524331 QKB524331:QKH524331 QTX524331:QUD524331 RDT524331:RDZ524331 RNP524331:RNV524331 RXL524331:RXR524331 SHH524331:SHN524331 SRD524331:SRJ524331 TAZ524331:TBF524331 TKV524331:TLB524331 TUR524331:TUX524331 UEN524331:UET524331 UOJ524331:UOP524331 UYF524331:UYL524331 VIB524331:VIH524331 VRX524331:VSD524331 WBT524331:WBZ524331 WLP524331:WLV524331 WVL524331:WVR524331 D589867:J589867 IZ589867:JF589867 SV589867:TB589867 ACR589867:ACX589867 AMN589867:AMT589867 AWJ589867:AWP589867 BGF589867:BGL589867 BQB589867:BQH589867 BZX589867:CAD589867 CJT589867:CJZ589867 CTP589867:CTV589867 DDL589867:DDR589867 DNH589867:DNN589867 DXD589867:DXJ589867 EGZ589867:EHF589867 EQV589867:ERB589867 FAR589867:FAX589867 FKN589867:FKT589867 FUJ589867:FUP589867 GEF589867:GEL589867 GOB589867:GOH589867 GXX589867:GYD589867 HHT589867:HHZ589867 HRP589867:HRV589867 IBL589867:IBR589867 ILH589867:ILN589867 IVD589867:IVJ589867 JEZ589867:JFF589867 JOV589867:JPB589867 JYR589867:JYX589867 KIN589867:KIT589867 KSJ589867:KSP589867 LCF589867:LCL589867 LMB589867:LMH589867 LVX589867:LWD589867 MFT589867:MFZ589867 MPP589867:MPV589867 MZL589867:MZR589867 NJH589867:NJN589867 NTD589867:NTJ589867 OCZ589867:ODF589867 OMV589867:ONB589867 OWR589867:OWX589867 PGN589867:PGT589867 PQJ589867:PQP589867 QAF589867:QAL589867 QKB589867:QKH589867 QTX589867:QUD589867 RDT589867:RDZ589867 RNP589867:RNV589867 RXL589867:RXR589867 SHH589867:SHN589867 SRD589867:SRJ589867 TAZ589867:TBF589867 TKV589867:TLB589867 TUR589867:TUX589867 UEN589867:UET589867 UOJ589867:UOP589867 UYF589867:UYL589867 VIB589867:VIH589867 VRX589867:VSD589867 WBT589867:WBZ589867 WLP589867:WLV589867 WVL589867:WVR589867 D655403:J655403 IZ655403:JF655403 SV655403:TB655403 ACR655403:ACX655403 AMN655403:AMT655403 AWJ655403:AWP655403 BGF655403:BGL655403 BQB655403:BQH655403 BZX655403:CAD655403 CJT655403:CJZ655403 CTP655403:CTV655403 DDL655403:DDR655403 DNH655403:DNN655403 DXD655403:DXJ655403 EGZ655403:EHF655403 EQV655403:ERB655403 FAR655403:FAX655403 FKN655403:FKT655403 FUJ655403:FUP655403 GEF655403:GEL655403 GOB655403:GOH655403 GXX655403:GYD655403 HHT655403:HHZ655403 HRP655403:HRV655403 IBL655403:IBR655403 ILH655403:ILN655403 IVD655403:IVJ655403 JEZ655403:JFF655403 JOV655403:JPB655403 JYR655403:JYX655403 KIN655403:KIT655403 KSJ655403:KSP655403 LCF655403:LCL655403 LMB655403:LMH655403 LVX655403:LWD655403 MFT655403:MFZ655403 MPP655403:MPV655403 MZL655403:MZR655403 NJH655403:NJN655403 NTD655403:NTJ655403 OCZ655403:ODF655403 OMV655403:ONB655403 OWR655403:OWX655403 PGN655403:PGT655403 PQJ655403:PQP655403 QAF655403:QAL655403 QKB655403:QKH655403 QTX655403:QUD655403 RDT655403:RDZ655403 RNP655403:RNV655403 RXL655403:RXR655403 SHH655403:SHN655403 SRD655403:SRJ655403 TAZ655403:TBF655403 TKV655403:TLB655403 TUR655403:TUX655403 UEN655403:UET655403 UOJ655403:UOP655403 UYF655403:UYL655403 VIB655403:VIH655403 VRX655403:VSD655403 WBT655403:WBZ655403 WLP655403:WLV655403 WVL655403:WVR655403 D720939:J720939 IZ720939:JF720939 SV720939:TB720939 ACR720939:ACX720939 AMN720939:AMT720939 AWJ720939:AWP720939 BGF720939:BGL720939 BQB720939:BQH720939 BZX720939:CAD720939 CJT720939:CJZ720939 CTP720939:CTV720939 DDL720939:DDR720939 DNH720939:DNN720939 DXD720939:DXJ720939 EGZ720939:EHF720939 EQV720939:ERB720939 FAR720939:FAX720939 FKN720939:FKT720939 FUJ720939:FUP720939 GEF720939:GEL720939 GOB720939:GOH720939 GXX720939:GYD720939 HHT720939:HHZ720939 HRP720939:HRV720939 IBL720939:IBR720939 ILH720939:ILN720939 IVD720939:IVJ720939 JEZ720939:JFF720939 JOV720939:JPB720939 JYR720939:JYX720939 KIN720939:KIT720939 KSJ720939:KSP720939 LCF720939:LCL720939 LMB720939:LMH720939 LVX720939:LWD720939 MFT720939:MFZ720939 MPP720939:MPV720939 MZL720939:MZR720939 NJH720939:NJN720939 NTD720939:NTJ720939 OCZ720939:ODF720939 OMV720939:ONB720939 OWR720939:OWX720939 PGN720939:PGT720939 PQJ720939:PQP720939 QAF720939:QAL720939 QKB720939:QKH720939 QTX720939:QUD720939 RDT720939:RDZ720939 RNP720939:RNV720939 RXL720939:RXR720939 SHH720939:SHN720939 SRD720939:SRJ720939 TAZ720939:TBF720939 TKV720939:TLB720939 TUR720939:TUX720939 UEN720939:UET720939 UOJ720939:UOP720939 UYF720939:UYL720939 VIB720939:VIH720939 VRX720939:VSD720939 WBT720939:WBZ720939 WLP720939:WLV720939 WVL720939:WVR720939 D786475:J786475 IZ786475:JF786475 SV786475:TB786475 ACR786475:ACX786475 AMN786475:AMT786475 AWJ786475:AWP786475 BGF786475:BGL786475 BQB786475:BQH786475 BZX786475:CAD786475 CJT786475:CJZ786475 CTP786475:CTV786475 DDL786475:DDR786475 DNH786475:DNN786475 DXD786475:DXJ786475 EGZ786475:EHF786475 EQV786475:ERB786475 FAR786475:FAX786475 FKN786475:FKT786475 FUJ786475:FUP786475 GEF786475:GEL786475 GOB786475:GOH786475 GXX786475:GYD786475 HHT786475:HHZ786475 HRP786475:HRV786475 IBL786475:IBR786475 ILH786475:ILN786475 IVD786475:IVJ786475 JEZ786475:JFF786475 JOV786475:JPB786475 JYR786475:JYX786475 KIN786475:KIT786475 KSJ786475:KSP786475 LCF786475:LCL786475 LMB786475:LMH786475 LVX786475:LWD786475 MFT786475:MFZ786475 MPP786475:MPV786475 MZL786475:MZR786475 NJH786475:NJN786475 NTD786475:NTJ786475 OCZ786475:ODF786475 OMV786475:ONB786475 OWR786475:OWX786475 PGN786475:PGT786475 PQJ786475:PQP786475 QAF786475:QAL786475 QKB786475:QKH786475 QTX786475:QUD786475 RDT786475:RDZ786475 RNP786475:RNV786475 RXL786475:RXR786475 SHH786475:SHN786475 SRD786475:SRJ786475 TAZ786475:TBF786475 TKV786475:TLB786475 TUR786475:TUX786475 UEN786475:UET786475 UOJ786475:UOP786475 UYF786475:UYL786475 VIB786475:VIH786475 VRX786475:VSD786475 WBT786475:WBZ786475 WLP786475:WLV786475 WVL786475:WVR786475 D852011:J852011 IZ852011:JF852011 SV852011:TB852011 ACR852011:ACX852011 AMN852011:AMT852011 AWJ852011:AWP852011 BGF852011:BGL852011 BQB852011:BQH852011 BZX852011:CAD852011 CJT852011:CJZ852011 CTP852011:CTV852011 DDL852011:DDR852011 DNH852011:DNN852011 DXD852011:DXJ852011 EGZ852011:EHF852011 EQV852011:ERB852011 FAR852011:FAX852011 FKN852011:FKT852011 FUJ852011:FUP852011 GEF852011:GEL852011 GOB852011:GOH852011 GXX852011:GYD852011 HHT852011:HHZ852011 HRP852011:HRV852011 IBL852011:IBR852011 ILH852011:ILN852011 IVD852011:IVJ852011 JEZ852011:JFF852011 JOV852011:JPB852011 JYR852011:JYX852011 KIN852011:KIT852011 KSJ852011:KSP852011 LCF852011:LCL852011 LMB852011:LMH852011 LVX852011:LWD852011 MFT852011:MFZ852011 MPP852011:MPV852011 MZL852011:MZR852011 NJH852011:NJN852011 NTD852011:NTJ852011 OCZ852011:ODF852011 OMV852011:ONB852011 OWR852011:OWX852011 PGN852011:PGT852011 PQJ852011:PQP852011 QAF852011:QAL852011 QKB852011:QKH852011 QTX852011:QUD852011 RDT852011:RDZ852011 RNP852011:RNV852011 RXL852011:RXR852011 SHH852011:SHN852011 SRD852011:SRJ852011 TAZ852011:TBF852011 TKV852011:TLB852011 TUR852011:TUX852011 UEN852011:UET852011 UOJ852011:UOP852011 UYF852011:UYL852011 VIB852011:VIH852011 VRX852011:VSD852011 WBT852011:WBZ852011 WLP852011:WLV852011 WVL852011:WVR852011 D917547:J917547 IZ917547:JF917547 SV917547:TB917547 ACR917547:ACX917547 AMN917547:AMT917547 AWJ917547:AWP917547 BGF917547:BGL917547 BQB917547:BQH917547 BZX917547:CAD917547 CJT917547:CJZ917547 CTP917547:CTV917547 DDL917547:DDR917547 DNH917547:DNN917547 DXD917547:DXJ917547 EGZ917547:EHF917547 EQV917547:ERB917547 FAR917547:FAX917547 FKN917547:FKT917547 FUJ917547:FUP917547 GEF917547:GEL917547 GOB917547:GOH917547 GXX917547:GYD917547 HHT917547:HHZ917547 HRP917547:HRV917547 IBL917547:IBR917547 ILH917547:ILN917547 IVD917547:IVJ917547 JEZ917547:JFF917547 JOV917547:JPB917547 JYR917547:JYX917547 KIN917547:KIT917547 KSJ917547:KSP917547 LCF917547:LCL917547 LMB917547:LMH917547 LVX917547:LWD917547 MFT917547:MFZ917547 MPP917547:MPV917547 MZL917547:MZR917547 NJH917547:NJN917547 NTD917547:NTJ917547 OCZ917547:ODF917547 OMV917547:ONB917547 OWR917547:OWX917547 PGN917547:PGT917547 PQJ917547:PQP917547 QAF917547:QAL917547 QKB917547:QKH917547 QTX917547:QUD917547 RDT917547:RDZ917547 RNP917547:RNV917547 RXL917547:RXR917547 SHH917547:SHN917547 SRD917547:SRJ917547 TAZ917547:TBF917547 TKV917547:TLB917547 TUR917547:TUX917547 UEN917547:UET917547 UOJ917547:UOP917547 UYF917547:UYL917547 VIB917547:VIH917547 VRX917547:VSD917547 WBT917547:WBZ917547 WLP917547:WLV917547 WVL917547:WVR917547 D983083:J983083 IZ983083:JF983083 SV983083:TB983083 ACR983083:ACX983083 AMN983083:AMT983083 AWJ983083:AWP983083 BGF983083:BGL983083 BQB983083:BQH983083 BZX983083:CAD983083 CJT983083:CJZ983083 CTP983083:CTV983083 DDL983083:DDR983083 DNH983083:DNN983083 DXD983083:DXJ983083 EGZ983083:EHF983083 EQV983083:ERB983083 FAR983083:FAX983083 FKN983083:FKT983083 FUJ983083:FUP983083 GEF983083:GEL983083 GOB983083:GOH983083 GXX983083:GYD983083 HHT983083:HHZ983083 HRP983083:HRV983083 IBL983083:IBR983083 ILH983083:ILN983083 IVD983083:IVJ983083 JEZ983083:JFF983083 JOV983083:JPB983083 JYR983083:JYX983083 KIN983083:KIT983083 KSJ983083:KSP983083 LCF983083:LCL983083 LMB983083:LMH983083 LVX983083:LWD983083 MFT983083:MFZ983083 MPP983083:MPV983083 MZL983083:MZR983083 NJH983083:NJN983083 NTD983083:NTJ983083 OCZ983083:ODF983083 OMV983083:ONB983083 OWR983083:OWX983083 PGN983083:PGT983083 PQJ983083:PQP983083 QAF983083:QAL983083 QKB983083:QKH983083 QTX983083:QUD983083 RDT983083:RDZ983083 RNP983083:RNV983083 RXL983083:RXR983083 SHH983083:SHN983083 SRD983083:SRJ983083 TAZ983083:TBF983083 TKV983083:TLB983083 TUR983083:TUX983083 UEN983083:UET983083 UOJ983083:UOP983083 UYF983083:UYL983083 VIB983083:VIH983083 VRX983083:VSD983083 WBT983083:WBZ983083 WLP983083:WLV983083 WVL983083:WVR983083">
      <formula1>ModulesInCmp</formula1>
    </dataValidation>
    <dataValidation type="list" allowBlank="1" prompt="Please select a data source" sqref="L35:N39 JH35:JJ39 TD35:TF39 ACZ35:ADB39 AMV35:AMX39 AWR35:AWT39 BGN35:BGP39 BQJ35:BQL39 CAF35:CAH39 CKB35:CKD39 CTX35:CTZ39 DDT35:DDV39 DNP35:DNR39 DXL35:DXN39 EHH35:EHJ39 ERD35:ERF39 FAZ35:FBB39 FKV35:FKX39 FUR35:FUT39 GEN35:GEP39 GOJ35:GOL39 GYF35:GYH39 HIB35:HID39 HRX35:HRZ39 IBT35:IBV39 ILP35:ILR39 IVL35:IVN39 JFH35:JFJ39 JPD35:JPF39 JYZ35:JZB39 KIV35:KIX39 KSR35:KST39 LCN35:LCP39 LMJ35:LML39 LWF35:LWH39 MGB35:MGD39 MPX35:MPZ39 MZT35:MZV39 NJP35:NJR39 NTL35:NTN39 ODH35:ODJ39 OND35:ONF39 OWZ35:OXB39 PGV35:PGX39 PQR35:PQT39 QAN35:QAP39 QKJ35:QKL39 QUF35:QUH39 REB35:RED39 RNX35:RNZ39 RXT35:RXV39 SHP35:SHR39 SRL35:SRN39 TBH35:TBJ39 TLD35:TLF39 TUZ35:TVB39 UEV35:UEX39 UOR35:UOT39 UYN35:UYP39 VIJ35:VIL39 VSF35:VSH39 WCB35:WCD39 WLX35:WLZ39 WVT35:WVV39 L65571:N65575 JH65571:JJ65575 TD65571:TF65575 ACZ65571:ADB65575 AMV65571:AMX65575 AWR65571:AWT65575 BGN65571:BGP65575 BQJ65571:BQL65575 CAF65571:CAH65575 CKB65571:CKD65575 CTX65571:CTZ65575 DDT65571:DDV65575 DNP65571:DNR65575 DXL65571:DXN65575 EHH65571:EHJ65575 ERD65571:ERF65575 FAZ65571:FBB65575 FKV65571:FKX65575 FUR65571:FUT65575 GEN65571:GEP65575 GOJ65571:GOL65575 GYF65571:GYH65575 HIB65571:HID65575 HRX65571:HRZ65575 IBT65571:IBV65575 ILP65571:ILR65575 IVL65571:IVN65575 JFH65571:JFJ65575 JPD65571:JPF65575 JYZ65571:JZB65575 KIV65571:KIX65575 KSR65571:KST65575 LCN65571:LCP65575 LMJ65571:LML65575 LWF65571:LWH65575 MGB65571:MGD65575 MPX65571:MPZ65575 MZT65571:MZV65575 NJP65571:NJR65575 NTL65571:NTN65575 ODH65571:ODJ65575 OND65571:ONF65575 OWZ65571:OXB65575 PGV65571:PGX65575 PQR65571:PQT65575 QAN65571:QAP65575 QKJ65571:QKL65575 QUF65571:QUH65575 REB65571:RED65575 RNX65571:RNZ65575 RXT65571:RXV65575 SHP65571:SHR65575 SRL65571:SRN65575 TBH65571:TBJ65575 TLD65571:TLF65575 TUZ65571:TVB65575 UEV65571:UEX65575 UOR65571:UOT65575 UYN65571:UYP65575 VIJ65571:VIL65575 VSF65571:VSH65575 WCB65571:WCD65575 WLX65571:WLZ65575 WVT65571:WVV65575 L131107:N131111 JH131107:JJ131111 TD131107:TF131111 ACZ131107:ADB131111 AMV131107:AMX131111 AWR131107:AWT131111 BGN131107:BGP131111 BQJ131107:BQL131111 CAF131107:CAH131111 CKB131107:CKD131111 CTX131107:CTZ131111 DDT131107:DDV131111 DNP131107:DNR131111 DXL131107:DXN131111 EHH131107:EHJ131111 ERD131107:ERF131111 FAZ131107:FBB131111 FKV131107:FKX131111 FUR131107:FUT131111 GEN131107:GEP131111 GOJ131107:GOL131111 GYF131107:GYH131111 HIB131107:HID131111 HRX131107:HRZ131111 IBT131107:IBV131111 ILP131107:ILR131111 IVL131107:IVN131111 JFH131107:JFJ131111 JPD131107:JPF131111 JYZ131107:JZB131111 KIV131107:KIX131111 KSR131107:KST131111 LCN131107:LCP131111 LMJ131107:LML131111 LWF131107:LWH131111 MGB131107:MGD131111 MPX131107:MPZ131111 MZT131107:MZV131111 NJP131107:NJR131111 NTL131107:NTN131111 ODH131107:ODJ131111 OND131107:ONF131111 OWZ131107:OXB131111 PGV131107:PGX131111 PQR131107:PQT131111 QAN131107:QAP131111 QKJ131107:QKL131111 QUF131107:QUH131111 REB131107:RED131111 RNX131107:RNZ131111 RXT131107:RXV131111 SHP131107:SHR131111 SRL131107:SRN131111 TBH131107:TBJ131111 TLD131107:TLF131111 TUZ131107:TVB131111 UEV131107:UEX131111 UOR131107:UOT131111 UYN131107:UYP131111 VIJ131107:VIL131111 VSF131107:VSH131111 WCB131107:WCD131111 WLX131107:WLZ131111 WVT131107:WVV131111 L196643:N196647 JH196643:JJ196647 TD196643:TF196647 ACZ196643:ADB196647 AMV196643:AMX196647 AWR196643:AWT196647 BGN196643:BGP196647 BQJ196643:BQL196647 CAF196643:CAH196647 CKB196643:CKD196647 CTX196643:CTZ196647 DDT196643:DDV196647 DNP196643:DNR196647 DXL196643:DXN196647 EHH196643:EHJ196647 ERD196643:ERF196647 FAZ196643:FBB196647 FKV196643:FKX196647 FUR196643:FUT196647 GEN196643:GEP196647 GOJ196643:GOL196647 GYF196643:GYH196647 HIB196643:HID196647 HRX196643:HRZ196647 IBT196643:IBV196647 ILP196643:ILR196647 IVL196643:IVN196647 JFH196643:JFJ196647 JPD196643:JPF196647 JYZ196643:JZB196647 KIV196643:KIX196647 KSR196643:KST196647 LCN196643:LCP196647 LMJ196643:LML196647 LWF196643:LWH196647 MGB196643:MGD196647 MPX196643:MPZ196647 MZT196643:MZV196647 NJP196643:NJR196647 NTL196643:NTN196647 ODH196643:ODJ196647 OND196643:ONF196647 OWZ196643:OXB196647 PGV196643:PGX196647 PQR196643:PQT196647 QAN196643:QAP196647 QKJ196643:QKL196647 QUF196643:QUH196647 REB196643:RED196647 RNX196643:RNZ196647 RXT196643:RXV196647 SHP196643:SHR196647 SRL196643:SRN196647 TBH196643:TBJ196647 TLD196643:TLF196647 TUZ196643:TVB196647 UEV196643:UEX196647 UOR196643:UOT196647 UYN196643:UYP196647 VIJ196643:VIL196647 VSF196643:VSH196647 WCB196643:WCD196647 WLX196643:WLZ196647 WVT196643:WVV196647 L262179:N262183 JH262179:JJ262183 TD262179:TF262183 ACZ262179:ADB262183 AMV262179:AMX262183 AWR262179:AWT262183 BGN262179:BGP262183 BQJ262179:BQL262183 CAF262179:CAH262183 CKB262179:CKD262183 CTX262179:CTZ262183 DDT262179:DDV262183 DNP262179:DNR262183 DXL262179:DXN262183 EHH262179:EHJ262183 ERD262179:ERF262183 FAZ262179:FBB262183 FKV262179:FKX262183 FUR262179:FUT262183 GEN262179:GEP262183 GOJ262179:GOL262183 GYF262179:GYH262183 HIB262179:HID262183 HRX262179:HRZ262183 IBT262179:IBV262183 ILP262179:ILR262183 IVL262179:IVN262183 JFH262179:JFJ262183 JPD262179:JPF262183 JYZ262179:JZB262183 KIV262179:KIX262183 KSR262179:KST262183 LCN262179:LCP262183 LMJ262179:LML262183 LWF262179:LWH262183 MGB262179:MGD262183 MPX262179:MPZ262183 MZT262179:MZV262183 NJP262179:NJR262183 NTL262179:NTN262183 ODH262179:ODJ262183 OND262179:ONF262183 OWZ262179:OXB262183 PGV262179:PGX262183 PQR262179:PQT262183 QAN262179:QAP262183 QKJ262179:QKL262183 QUF262179:QUH262183 REB262179:RED262183 RNX262179:RNZ262183 RXT262179:RXV262183 SHP262179:SHR262183 SRL262179:SRN262183 TBH262179:TBJ262183 TLD262179:TLF262183 TUZ262179:TVB262183 UEV262179:UEX262183 UOR262179:UOT262183 UYN262179:UYP262183 VIJ262179:VIL262183 VSF262179:VSH262183 WCB262179:WCD262183 WLX262179:WLZ262183 WVT262179:WVV262183 L327715:N327719 JH327715:JJ327719 TD327715:TF327719 ACZ327715:ADB327719 AMV327715:AMX327719 AWR327715:AWT327719 BGN327715:BGP327719 BQJ327715:BQL327719 CAF327715:CAH327719 CKB327715:CKD327719 CTX327715:CTZ327719 DDT327715:DDV327719 DNP327715:DNR327719 DXL327715:DXN327719 EHH327715:EHJ327719 ERD327715:ERF327719 FAZ327715:FBB327719 FKV327715:FKX327719 FUR327715:FUT327719 GEN327715:GEP327719 GOJ327715:GOL327719 GYF327715:GYH327719 HIB327715:HID327719 HRX327715:HRZ327719 IBT327715:IBV327719 ILP327715:ILR327719 IVL327715:IVN327719 JFH327715:JFJ327719 JPD327715:JPF327719 JYZ327715:JZB327719 KIV327715:KIX327719 KSR327715:KST327719 LCN327715:LCP327719 LMJ327715:LML327719 LWF327715:LWH327719 MGB327715:MGD327719 MPX327715:MPZ327719 MZT327715:MZV327719 NJP327715:NJR327719 NTL327715:NTN327719 ODH327715:ODJ327719 OND327715:ONF327719 OWZ327715:OXB327719 PGV327715:PGX327719 PQR327715:PQT327719 QAN327715:QAP327719 QKJ327715:QKL327719 QUF327715:QUH327719 REB327715:RED327719 RNX327715:RNZ327719 RXT327715:RXV327719 SHP327715:SHR327719 SRL327715:SRN327719 TBH327715:TBJ327719 TLD327715:TLF327719 TUZ327715:TVB327719 UEV327715:UEX327719 UOR327715:UOT327719 UYN327715:UYP327719 VIJ327715:VIL327719 VSF327715:VSH327719 WCB327715:WCD327719 WLX327715:WLZ327719 WVT327715:WVV327719 L393251:N393255 JH393251:JJ393255 TD393251:TF393255 ACZ393251:ADB393255 AMV393251:AMX393255 AWR393251:AWT393255 BGN393251:BGP393255 BQJ393251:BQL393255 CAF393251:CAH393255 CKB393251:CKD393255 CTX393251:CTZ393255 DDT393251:DDV393255 DNP393251:DNR393255 DXL393251:DXN393255 EHH393251:EHJ393255 ERD393251:ERF393255 FAZ393251:FBB393255 FKV393251:FKX393255 FUR393251:FUT393255 GEN393251:GEP393255 GOJ393251:GOL393255 GYF393251:GYH393255 HIB393251:HID393255 HRX393251:HRZ393255 IBT393251:IBV393255 ILP393251:ILR393255 IVL393251:IVN393255 JFH393251:JFJ393255 JPD393251:JPF393255 JYZ393251:JZB393255 KIV393251:KIX393255 KSR393251:KST393255 LCN393251:LCP393255 LMJ393251:LML393255 LWF393251:LWH393255 MGB393251:MGD393255 MPX393251:MPZ393255 MZT393251:MZV393255 NJP393251:NJR393255 NTL393251:NTN393255 ODH393251:ODJ393255 OND393251:ONF393255 OWZ393251:OXB393255 PGV393251:PGX393255 PQR393251:PQT393255 QAN393251:QAP393255 QKJ393251:QKL393255 QUF393251:QUH393255 REB393251:RED393255 RNX393251:RNZ393255 RXT393251:RXV393255 SHP393251:SHR393255 SRL393251:SRN393255 TBH393251:TBJ393255 TLD393251:TLF393255 TUZ393251:TVB393255 UEV393251:UEX393255 UOR393251:UOT393255 UYN393251:UYP393255 VIJ393251:VIL393255 VSF393251:VSH393255 WCB393251:WCD393255 WLX393251:WLZ393255 WVT393251:WVV393255 L458787:N458791 JH458787:JJ458791 TD458787:TF458791 ACZ458787:ADB458791 AMV458787:AMX458791 AWR458787:AWT458791 BGN458787:BGP458791 BQJ458787:BQL458791 CAF458787:CAH458791 CKB458787:CKD458791 CTX458787:CTZ458791 DDT458787:DDV458791 DNP458787:DNR458791 DXL458787:DXN458791 EHH458787:EHJ458791 ERD458787:ERF458791 FAZ458787:FBB458791 FKV458787:FKX458791 FUR458787:FUT458791 GEN458787:GEP458791 GOJ458787:GOL458791 GYF458787:GYH458791 HIB458787:HID458791 HRX458787:HRZ458791 IBT458787:IBV458791 ILP458787:ILR458791 IVL458787:IVN458791 JFH458787:JFJ458791 JPD458787:JPF458791 JYZ458787:JZB458791 KIV458787:KIX458791 KSR458787:KST458791 LCN458787:LCP458791 LMJ458787:LML458791 LWF458787:LWH458791 MGB458787:MGD458791 MPX458787:MPZ458791 MZT458787:MZV458791 NJP458787:NJR458791 NTL458787:NTN458791 ODH458787:ODJ458791 OND458787:ONF458791 OWZ458787:OXB458791 PGV458787:PGX458791 PQR458787:PQT458791 QAN458787:QAP458791 QKJ458787:QKL458791 QUF458787:QUH458791 REB458787:RED458791 RNX458787:RNZ458791 RXT458787:RXV458791 SHP458787:SHR458791 SRL458787:SRN458791 TBH458787:TBJ458791 TLD458787:TLF458791 TUZ458787:TVB458791 UEV458787:UEX458791 UOR458787:UOT458791 UYN458787:UYP458791 VIJ458787:VIL458791 VSF458787:VSH458791 WCB458787:WCD458791 WLX458787:WLZ458791 WVT458787:WVV458791 L524323:N524327 JH524323:JJ524327 TD524323:TF524327 ACZ524323:ADB524327 AMV524323:AMX524327 AWR524323:AWT524327 BGN524323:BGP524327 BQJ524323:BQL524327 CAF524323:CAH524327 CKB524323:CKD524327 CTX524323:CTZ524327 DDT524323:DDV524327 DNP524323:DNR524327 DXL524323:DXN524327 EHH524323:EHJ524327 ERD524323:ERF524327 FAZ524323:FBB524327 FKV524323:FKX524327 FUR524323:FUT524327 GEN524323:GEP524327 GOJ524323:GOL524327 GYF524323:GYH524327 HIB524323:HID524327 HRX524323:HRZ524327 IBT524323:IBV524327 ILP524323:ILR524327 IVL524323:IVN524327 JFH524323:JFJ524327 JPD524323:JPF524327 JYZ524323:JZB524327 KIV524323:KIX524327 KSR524323:KST524327 LCN524323:LCP524327 LMJ524323:LML524327 LWF524323:LWH524327 MGB524323:MGD524327 MPX524323:MPZ524327 MZT524323:MZV524327 NJP524323:NJR524327 NTL524323:NTN524327 ODH524323:ODJ524327 OND524323:ONF524327 OWZ524323:OXB524327 PGV524323:PGX524327 PQR524323:PQT524327 QAN524323:QAP524327 QKJ524323:QKL524327 QUF524323:QUH524327 REB524323:RED524327 RNX524323:RNZ524327 RXT524323:RXV524327 SHP524323:SHR524327 SRL524323:SRN524327 TBH524323:TBJ524327 TLD524323:TLF524327 TUZ524323:TVB524327 UEV524323:UEX524327 UOR524323:UOT524327 UYN524323:UYP524327 VIJ524323:VIL524327 VSF524323:VSH524327 WCB524323:WCD524327 WLX524323:WLZ524327 WVT524323:WVV524327 L589859:N589863 JH589859:JJ589863 TD589859:TF589863 ACZ589859:ADB589863 AMV589859:AMX589863 AWR589859:AWT589863 BGN589859:BGP589863 BQJ589859:BQL589863 CAF589859:CAH589863 CKB589859:CKD589863 CTX589859:CTZ589863 DDT589859:DDV589863 DNP589859:DNR589863 DXL589859:DXN589863 EHH589859:EHJ589863 ERD589859:ERF589863 FAZ589859:FBB589863 FKV589859:FKX589863 FUR589859:FUT589863 GEN589859:GEP589863 GOJ589859:GOL589863 GYF589859:GYH589863 HIB589859:HID589863 HRX589859:HRZ589863 IBT589859:IBV589863 ILP589859:ILR589863 IVL589859:IVN589863 JFH589859:JFJ589863 JPD589859:JPF589863 JYZ589859:JZB589863 KIV589859:KIX589863 KSR589859:KST589863 LCN589859:LCP589863 LMJ589859:LML589863 LWF589859:LWH589863 MGB589859:MGD589863 MPX589859:MPZ589863 MZT589859:MZV589863 NJP589859:NJR589863 NTL589859:NTN589863 ODH589859:ODJ589863 OND589859:ONF589863 OWZ589859:OXB589863 PGV589859:PGX589863 PQR589859:PQT589863 QAN589859:QAP589863 QKJ589859:QKL589863 QUF589859:QUH589863 REB589859:RED589863 RNX589859:RNZ589863 RXT589859:RXV589863 SHP589859:SHR589863 SRL589859:SRN589863 TBH589859:TBJ589863 TLD589859:TLF589863 TUZ589859:TVB589863 UEV589859:UEX589863 UOR589859:UOT589863 UYN589859:UYP589863 VIJ589859:VIL589863 VSF589859:VSH589863 WCB589859:WCD589863 WLX589859:WLZ589863 WVT589859:WVV589863 L655395:N655399 JH655395:JJ655399 TD655395:TF655399 ACZ655395:ADB655399 AMV655395:AMX655399 AWR655395:AWT655399 BGN655395:BGP655399 BQJ655395:BQL655399 CAF655395:CAH655399 CKB655395:CKD655399 CTX655395:CTZ655399 DDT655395:DDV655399 DNP655395:DNR655399 DXL655395:DXN655399 EHH655395:EHJ655399 ERD655395:ERF655399 FAZ655395:FBB655399 FKV655395:FKX655399 FUR655395:FUT655399 GEN655395:GEP655399 GOJ655395:GOL655399 GYF655395:GYH655399 HIB655395:HID655399 HRX655395:HRZ655399 IBT655395:IBV655399 ILP655395:ILR655399 IVL655395:IVN655399 JFH655395:JFJ655399 JPD655395:JPF655399 JYZ655395:JZB655399 KIV655395:KIX655399 KSR655395:KST655399 LCN655395:LCP655399 LMJ655395:LML655399 LWF655395:LWH655399 MGB655395:MGD655399 MPX655395:MPZ655399 MZT655395:MZV655399 NJP655395:NJR655399 NTL655395:NTN655399 ODH655395:ODJ655399 OND655395:ONF655399 OWZ655395:OXB655399 PGV655395:PGX655399 PQR655395:PQT655399 QAN655395:QAP655399 QKJ655395:QKL655399 QUF655395:QUH655399 REB655395:RED655399 RNX655395:RNZ655399 RXT655395:RXV655399 SHP655395:SHR655399 SRL655395:SRN655399 TBH655395:TBJ655399 TLD655395:TLF655399 TUZ655395:TVB655399 UEV655395:UEX655399 UOR655395:UOT655399 UYN655395:UYP655399 VIJ655395:VIL655399 VSF655395:VSH655399 WCB655395:WCD655399 WLX655395:WLZ655399 WVT655395:WVV655399 L720931:N720935 JH720931:JJ720935 TD720931:TF720935 ACZ720931:ADB720935 AMV720931:AMX720935 AWR720931:AWT720935 BGN720931:BGP720935 BQJ720931:BQL720935 CAF720931:CAH720935 CKB720931:CKD720935 CTX720931:CTZ720935 DDT720931:DDV720935 DNP720931:DNR720935 DXL720931:DXN720935 EHH720931:EHJ720935 ERD720931:ERF720935 FAZ720931:FBB720935 FKV720931:FKX720935 FUR720931:FUT720935 GEN720931:GEP720935 GOJ720931:GOL720935 GYF720931:GYH720935 HIB720931:HID720935 HRX720931:HRZ720935 IBT720931:IBV720935 ILP720931:ILR720935 IVL720931:IVN720935 JFH720931:JFJ720935 JPD720931:JPF720935 JYZ720931:JZB720935 KIV720931:KIX720935 KSR720931:KST720935 LCN720931:LCP720935 LMJ720931:LML720935 LWF720931:LWH720935 MGB720931:MGD720935 MPX720931:MPZ720935 MZT720931:MZV720935 NJP720931:NJR720935 NTL720931:NTN720935 ODH720931:ODJ720935 OND720931:ONF720935 OWZ720931:OXB720935 PGV720931:PGX720935 PQR720931:PQT720935 QAN720931:QAP720935 QKJ720931:QKL720935 QUF720931:QUH720935 REB720931:RED720935 RNX720931:RNZ720935 RXT720931:RXV720935 SHP720931:SHR720935 SRL720931:SRN720935 TBH720931:TBJ720935 TLD720931:TLF720935 TUZ720931:TVB720935 UEV720931:UEX720935 UOR720931:UOT720935 UYN720931:UYP720935 VIJ720931:VIL720935 VSF720931:VSH720935 WCB720931:WCD720935 WLX720931:WLZ720935 WVT720931:WVV720935 L786467:N786471 JH786467:JJ786471 TD786467:TF786471 ACZ786467:ADB786471 AMV786467:AMX786471 AWR786467:AWT786471 BGN786467:BGP786471 BQJ786467:BQL786471 CAF786467:CAH786471 CKB786467:CKD786471 CTX786467:CTZ786471 DDT786467:DDV786471 DNP786467:DNR786471 DXL786467:DXN786471 EHH786467:EHJ786471 ERD786467:ERF786471 FAZ786467:FBB786471 FKV786467:FKX786471 FUR786467:FUT786471 GEN786467:GEP786471 GOJ786467:GOL786471 GYF786467:GYH786471 HIB786467:HID786471 HRX786467:HRZ786471 IBT786467:IBV786471 ILP786467:ILR786471 IVL786467:IVN786471 JFH786467:JFJ786471 JPD786467:JPF786471 JYZ786467:JZB786471 KIV786467:KIX786471 KSR786467:KST786471 LCN786467:LCP786471 LMJ786467:LML786471 LWF786467:LWH786471 MGB786467:MGD786471 MPX786467:MPZ786471 MZT786467:MZV786471 NJP786467:NJR786471 NTL786467:NTN786471 ODH786467:ODJ786471 OND786467:ONF786471 OWZ786467:OXB786471 PGV786467:PGX786471 PQR786467:PQT786471 QAN786467:QAP786471 QKJ786467:QKL786471 QUF786467:QUH786471 REB786467:RED786471 RNX786467:RNZ786471 RXT786467:RXV786471 SHP786467:SHR786471 SRL786467:SRN786471 TBH786467:TBJ786471 TLD786467:TLF786471 TUZ786467:TVB786471 UEV786467:UEX786471 UOR786467:UOT786471 UYN786467:UYP786471 VIJ786467:VIL786471 VSF786467:VSH786471 WCB786467:WCD786471 WLX786467:WLZ786471 WVT786467:WVV786471 L852003:N852007 JH852003:JJ852007 TD852003:TF852007 ACZ852003:ADB852007 AMV852003:AMX852007 AWR852003:AWT852007 BGN852003:BGP852007 BQJ852003:BQL852007 CAF852003:CAH852007 CKB852003:CKD852007 CTX852003:CTZ852007 DDT852003:DDV852007 DNP852003:DNR852007 DXL852003:DXN852007 EHH852003:EHJ852007 ERD852003:ERF852007 FAZ852003:FBB852007 FKV852003:FKX852007 FUR852003:FUT852007 GEN852003:GEP852007 GOJ852003:GOL852007 GYF852003:GYH852007 HIB852003:HID852007 HRX852003:HRZ852007 IBT852003:IBV852007 ILP852003:ILR852007 IVL852003:IVN852007 JFH852003:JFJ852007 JPD852003:JPF852007 JYZ852003:JZB852007 KIV852003:KIX852007 KSR852003:KST852007 LCN852003:LCP852007 LMJ852003:LML852007 LWF852003:LWH852007 MGB852003:MGD852007 MPX852003:MPZ852007 MZT852003:MZV852007 NJP852003:NJR852007 NTL852003:NTN852007 ODH852003:ODJ852007 OND852003:ONF852007 OWZ852003:OXB852007 PGV852003:PGX852007 PQR852003:PQT852007 QAN852003:QAP852007 QKJ852003:QKL852007 QUF852003:QUH852007 REB852003:RED852007 RNX852003:RNZ852007 RXT852003:RXV852007 SHP852003:SHR852007 SRL852003:SRN852007 TBH852003:TBJ852007 TLD852003:TLF852007 TUZ852003:TVB852007 UEV852003:UEX852007 UOR852003:UOT852007 UYN852003:UYP852007 VIJ852003:VIL852007 VSF852003:VSH852007 WCB852003:WCD852007 WLX852003:WLZ852007 WVT852003:WVV852007 L917539:N917543 JH917539:JJ917543 TD917539:TF917543 ACZ917539:ADB917543 AMV917539:AMX917543 AWR917539:AWT917543 BGN917539:BGP917543 BQJ917539:BQL917543 CAF917539:CAH917543 CKB917539:CKD917543 CTX917539:CTZ917543 DDT917539:DDV917543 DNP917539:DNR917543 DXL917539:DXN917543 EHH917539:EHJ917543 ERD917539:ERF917543 FAZ917539:FBB917543 FKV917539:FKX917543 FUR917539:FUT917543 GEN917539:GEP917543 GOJ917539:GOL917543 GYF917539:GYH917543 HIB917539:HID917543 HRX917539:HRZ917543 IBT917539:IBV917543 ILP917539:ILR917543 IVL917539:IVN917543 JFH917539:JFJ917543 JPD917539:JPF917543 JYZ917539:JZB917543 KIV917539:KIX917543 KSR917539:KST917543 LCN917539:LCP917543 LMJ917539:LML917543 LWF917539:LWH917543 MGB917539:MGD917543 MPX917539:MPZ917543 MZT917539:MZV917543 NJP917539:NJR917543 NTL917539:NTN917543 ODH917539:ODJ917543 OND917539:ONF917543 OWZ917539:OXB917543 PGV917539:PGX917543 PQR917539:PQT917543 QAN917539:QAP917543 QKJ917539:QKL917543 QUF917539:QUH917543 REB917539:RED917543 RNX917539:RNZ917543 RXT917539:RXV917543 SHP917539:SHR917543 SRL917539:SRN917543 TBH917539:TBJ917543 TLD917539:TLF917543 TUZ917539:TVB917543 UEV917539:UEX917543 UOR917539:UOT917543 UYN917539:UYP917543 VIJ917539:VIL917543 VSF917539:VSH917543 WCB917539:WCD917543 WLX917539:WLZ917543 WVT917539:WVV917543 L983075:N983079 JH983075:JJ983079 TD983075:TF983079 ACZ983075:ADB983079 AMV983075:AMX983079 AWR983075:AWT983079 BGN983075:BGP983079 BQJ983075:BQL983079 CAF983075:CAH983079 CKB983075:CKD983079 CTX983075:CTZ983079 DDT983075:DDV983079 DNP983075:DNR983079 DXL983075:DXN983079 EHH983075:EHJ983079 ERD983075:ERF983079 FAZ983075:FBB983079 FKV983075:FKX983079 FUR983075:FUT983079 GEN983075:GEP983079 GOJ983075:GOL983079 GYF983075:GYH983079 HIB983075:HID983079 HRX983075:HRZ983079 IBT983075:IBV983079 ILP983075:ILR983079 IVL983075:IVN983079 JFH983075:JFJ983079 JPD983075:JPF983079 JYZ983075:JZB983079 KIV983075:KIX983079 KSR983075:KST983079 LCN983075:LCP983079 LMJ983075:LML983079 LWF983075:LWH983079 MGB983075:MGD983079 MPX983075:MPZ983079 MZT983075:MZV983079 NJP983075:NJR983079 NTL983075:NTN983079 ODH983075:ODJ983079 OND983075:ONF983079 OWZ983075:OXB983079 PGV983075:PGX983079 PQR983075:PQT983079 QAN983075:QAP983079 QKJ983075:QKL983079 QUF983075:QUH983079 REB983075:RED983079 RNX983075:RNZ983079 RXT983075:RXV983079 SHP983075:SHR983079 SRL983075:SRN983079 TBH983075:TBJ983079 TLD983075:TLF983079 TUZ983075:TVB983079 UEV983075:UEX983079 UOR983075:UOT983079 UYN983075:UYP983079 VIJ983075:VIL983079 VSF983075:VSH983079 WCB983075:WCD983079 WLX983075:WLZ983079 WVT983075:WVV983079">
      <formula1>DataSrcInCmp</formula1>
    </dataValidation>
    <dataValidation type="list" allowBlank="1" showInputMessage="1" showErrorMessage="1" sqref="L17:N21 JH17:JJ21 TD17:TF21 ACZ17:ADB21 AMV17:AMX21 AWR17:AWT21 BGN17:BGP21 BQJ17:BQL21 CAF17:CAH21 CKB17:CKD21 CTX17:CTZ21 DDT17:DDV21 DNP17:DNR21 DXL17:DXN21 EHH17:EHJ21 ERD17:ERF21 FAZ17:FBB21 FKV17:FKX21 FUR17:FUT21 GEN17:GEP21 GOJ17:GOL21 GYF17:GYH21 HIB17:HID21 HRX17:HRZ21 IBT17:IBV21 ILP17:ILR21 IVL17:IVN21 JFH17:JFJ21 JPD17:JPF21 JYZ17:JZB21 KIV17:KIX21 KSR17:KST21 LCN17:LCP21 LMJ17:LML21 LWF17:LWH21 MGB17:MGD21 MPX17:MPZ21 MZT17:MZV21 NJP17:NJR21 NTL17:NTN21 ODH17:ODJ21 OND17:ONF21 OWZ17:OXB21 PGV17:PGX21 PQR17:PQT21 QAN17:QAP21 QKJ17:QKL21 QUF17:QUH21 REB17:RED21 RNX17:RNZ21 RXT17:RXV21 SHP17:SHR21 SRL17:SRN21 TBH17:TBJ21 TLD17:TLF21 TUZ17:TVB21 UEV17:UEX21 UOR17:UOT21 UYN17:UYP21 VIJ17:VIL21 VSF17:VSH21 WCB17:WCD21 WLX17:WLZ21 WVT17:WVV21 L65553:N65557 JH65553:JJ65557 TD65553:TF65557 ACZ65553:ADB65557 AMV65553:AMX65557 AWR65553:AWT65557 BGN65553:BGP65557 BQJ65553:BQL65557 CAF65553:CAH65557 CKB65553:CKD65557 CTX65553:CTZ65557 DDT65553:DDV65557 DNP65553:DNR65557 DXL65553:DXN65557 EHH65553:EHJ65557 ERD65553:ERF65557 FAZ65553:FBB65557 FKV65553:FKX65557 FUR65553:FUT65557 GEN65553:GEP65557 GOJ65553:GOL65557 GYF65553:GYH65557 HIB65553:HID65557 HRX65553:HRZ65557 IBT65553:IBV65557 ILP65553:ILR65557 IVL65553:IVN65557 JFH65553:JFJ65557 JPD65553:JPF65557 JYZ65553:JZB65557 KIV65553:KIX65557 KSR65553:KST65557 LCN65553:LCP65557 LMJ65553:LML65557 LWF65553:LWH65557 MGB65553:MGD65557 MPX65553:MPZ65557 MZT65553:MZV65557 NJP65553:NJR65557 NTL65553:NTN65557 ODH65553:ODJ65557 OND65553:ONF65557 OWZ65553:OXB65557 PGV65553:PGX65557 PQR65553:PQT65557 QAN65553:QAP65557 QKJ65553:QKL65557 QUF65553:QUH65557 REB65553:RED65557 RNX65553:RNZ65557 RXT65553:RXV65557 SHP65553:SHR65557 SRL65553:SRN65557 TBH65553:TBJ65557 TLD65553:TLF65557 TUZ65553:TVB65557 UEV65553:UEX65557 UOR65553:UOT65557 UYN65553:UYP65557 VIJ65553:VIL65557 VSF65553:VSH65557 WCB65553:WCD65557 WLX65553:WLZ65557 WVT65553:WVV65557 L131089:N131093 JH131089:JJ131093 TD131089:TF131093 ACZ131089:ADB131093 AMV131089:AMX131093 AWR131089:AWT131093 BGN131089:BGP131093 BQJ131089:BQL131093 CAF131089:CAH131093 CKB131089:CKD131093 CTX131089:CTZ131093 DDT131089:DDV131093 DNP131089:DNR131093 DXL131089:DXN131093 EHH131089:EHJ131093 ERD131089:ERF131093 FAZ131089:FBB131093 FKV131089:FKX131093 FUR131089:FUT131093 GEN131089:GEP131093 GOJ131089:GOL131093 GYF131089:GYH131093 HIB131089:HID131093 HRX131089:HRZ131093 IBT131089:IBV131093 ILP131089:ILR131093 IVL131089:IVN131093 JFH131089:JFJ131093 JPD131089:JPF131093 JYZ131089:JZB131093 KIV131089:KIX131093 KSR131089:KST131093 LCN131089:LCP131093 LMJ131089:LML131093 LWF131089:LWH131093 MGB131089:MGD131093 MPX131089:MPZ131093 MZT131089:MZV131093 NJP131089:NJR131093 NTL131089:NTN131093 ODH131089:ODJ131093 OND131089:ONF131093 OWZ131089:OXB131093 PGV131089:PGX131093 PQR131089:PQT131093 QAN131089:QAP131093 QKJ131089:QKL131093 QUF131089:QUH131093 REB131089:RED131093 RNX131089:RNZ131093 RXT131089:RXV131093 SHP131089:SHR131093 SRL131089:SRN131093 TBH131089:TBJ131093 TLD131089:TLF131093 TUZ131089:TVB131093 UEV131089:UEX131093 UOR131089:UOT131093 UYN131089:UYP131093 VIJ131089:VIL131093 VSF131089:VSH131093 WCB131089:WCD131093 WLX131089:WLZ131093 WVT131089:WVV131093 L196625:N196629 JH196625:JJ196629 TD196625:TF196629 ACZ196625:ADB196629 AMV196625:AMX196629 AWR196625:AWT196629 BGN196625:BGP196629 BQJ196625:BQL196629 CAF196625:CAH196629 CKB196625:CKD196629 CTX196625:CTZ196629 DDT196625:DDV196629 DNP196625:DNR196629 DXL196625:DXN196629 EHH196625:EHJ196629 ERD196625:ERF196629 FAZ196625:FBB196629 FKV196625:FKX196629 FUR196625:FUT196629 GEN196625:GEP196629 GOJ196625:GOL196629 GYF196625:GYH196629 HIB196625:HID196629 HRX196625:HRZ196629 IBT196625:IBV196629 ILP196625:ILR196629 IVL196625:IVN196629 JFH196625:JFJ196629 JPD196625:JPF196629 JYZ196625:JZB196629 KIV196625:KIX196629 KSR196625:KST196629 LCN196625:LCP196629 LMJ196625:LML196629 LWF196625:LWH196629 MGB196625:MGD196629 MPX196625:MPZ196629 MZT196625:MZV196629 NJP196625:NJR196629 NTL196625:NTN196629 ODH196625:ODJ196629 OND196625:ONF196629 OWZ196625:OXB196629 PGV196625:PGX196629 PQR196625:PQT196629 QAN196625:QAP196629 QKJ196625:QKL196629 QUF196625:QUH196629 REB196625:RED196629 RNX196625:RNZ196629 RXT196625:RXV196629 SHP196625:SHR196629 SRL196625:SRN196629 TBH196625:TBJ196629 TLD196625:TLF196629 TUZ196625:TVB196629 UEV196625:UEX196629 UOR196625:UOT196629 UYN196625:UYP196629 VIJ196625:VIL196629 VSF196625:VSH196629 WCB196625:WCD196629 WLX196625:WLZ196629 WVT196625:WVV196629 L262161:N262165 JH262161:JJ262165 TD262161:TF262165 ACZ262161:ADB262165 AMV262161:AMX262165 AWR262161:AWT262165 BGN262161:BGP262165 BQJ262161:BQL262165 CAF262161:CAH262165 CKB262161:CKD262165 CTX262161:CTZ262165 DDT262161:DDV262165 DNP262161:DNR262165 DXL262161:DXN262165 EHH262161:EHJ262165 ERD262161:ERF262165 FAZ262161:FBB262165 FKV262161:FKX262165 FUR262161:FUT262165 GEN262161:GEP262165 GOJ262161:GOL262165 GYF262161:GYH262165 HIB262161:HID262165 HRX262161:HRZ262165 IBT262161:IBV262165 ILP262161:ILR262165 IVL262161:IVN262165 JFH262161:JFJ262165 JPD262161:JPF262165 JYZ262161:JZB262165 KIV262161:KIX262165 KSR262161:KST262165 LCN262161:LCP262165 LMJ262161:LML262165 LWF262161:LWH262165 MGB262161:MGD262165 MPX262161:MPZ262165 MZT262161:MZV262165 NJP262161:NJR262165 NTL262161:NTN262165 ODH262161:ODJ262165 OND262161:ONF262165 OWZ262161:OXB262165 PGV262161:PGX262165 PQR262161:PQT262165 QAN262161:QAP262165 QKJ262161:QKL262165 QUF262161:QUH262165 REB262161:RED262165 RNX262161:RNZ262165 RXT262161:RXV262165 SHP262161:SHR262165 SRL262161:SRN262165 TBH262161:TBJ262165 TLD262161:TLF262165 TUZ262161:TVB262165 UEV262161:UEX262165 UOR262161:UOT262165 UYN262161:UYP262165 VIJ262161:VIL262165 VSF262161:VSH262165 WCB262161:WCD262165 WLX262161:WLZ262165 WVT262161:WVV262165 L327697:N327701 JH327697:JJ327701 TD327697:TF327701 ACZ327697:ADB327701 AMV327697:AMX327701 AWR327697:AWT327701 BGN327697:BGP327701 BQJ327697:BQL327701 CAF327697:CAH327701 CKB327697:CKD327701 CTX327697:CTZ327701 DDT327697:DDV327701 DNP327697:DNR327701 DXL327697:DXN327701 EHH327697:EHJ327701 ERD327697:ERF327701 FAZ327697:FBB327701 FKV327697:FKX327701 FUR327697:FUT327701 GEN327697:GEP327701 GOJ327697:GOL327701 GYF327697:GYH327701 HIB327697:HID327701 HRX327697:HRZ327701 IBT327697:IBV327701 ILP327697:ILR327701 IVL327697:IVN327701 JFH327697:JFJ327701 JPD327697:JPF327701 JYZ327697:JZB327701 KIV327697:KIX327701 KSR327697:KST327701 LCN327697:LCP327701 LMJ327697:LML327701 LWF327697:LWH327701 MGB327697:MGD327701 MPX327697:MPZ327701 MZT327697:MZV327701 NJP327697:NJR327701 NTL327697:NTN327701 ODH327697:ODJ327701 OND327697:ONF327701 OWZ327697:OXB327701 PGV327697:PGX327701 PQR327697:PQT327701 QAN327697:QAP327701 QKJ327697:QKL327701 QUF327697:QUH327701 REB327697:RED327701 RNX327697:RNZ327701 RXT327697:RXV327701 SHP327697:SHR327701 SRL327697:SRN327701 TBH327697:TBJ327701 TLD327697:TLF327701 TUZ327697:TVB327701 UEV327697:UEX327701 UOR327697:UOT327701 UYN327697:UYP327701 VIJ327697:VIL327701 VSF327697:VSH327701 WCB327697:WCD327701 WLX327697:WLZ327701 WVT327697:WVV327701 L393233:N393237 JH393233:JJ393237 TD393233:TF393237 ACZ393233:ADB393237 AMV393233:AMX393237 AWR393233:AWT393237 BGN393233:BGP393237 BQJ393233:BQL393237 CAF393233:CAH393237 CKB393233:CKD393237 CTX393233:CTZ393237 DDT393233:DDV393237 DNP393233:DNR393237 DXL393233:DXN393237 EHH393233:EHJ393237 ERD393233:ERF393237 FAZ393233:FBB393237 FKV393233:FKX393237 FUR393233:FUT393237 GEN393233:GEP393237 GOJ393233:GOL393237 GYF393233:GYH393237 HIB393233:HID393237 HRX393233:HRZ393237 IBT393233:IBV393237 ILP393233:ILR393237 IVL393233:IVN393237 JFH393233:JFJ393237 JPD393233:JPF393237 JYZ393233:JZB393237 KIV393233:KIX393237 KSR393233:KST393237 LCN393233:LCP393237 LMJ393233:LML393237 LWF393233:LWH393237 MGB393233:MGD393237 MPX393233:MPZ393237 MZT393233:MZV393237 NJP393233:NJR393237 NTL393233:NTN393237 ODH393233:ODJ393237 OND393233:ONF393237 OWZ393233:OXB393237 PGV393233:PGX393237 PQR393233:PQT393237 QAN393233:QAP393237 QKJ393233:QKL393237 QUF393233:QUH393237 REB393233:RED393237 RNX393233:RNZ393237 RXT393233:RXV393237 SHP393233:SHR393237 SRL393233:SRN393237 TBH393233:TBJ393237 TLD393233:TLF393237 TUZ393233:TVB393237 UEV393233:UEX393237 UOR393233:UOT393237 UYN393233:UYP393237 VIJ393233:VIL393237 VSF393233:VSH393237 WCB393233:WCD393237 WLX393233:WLZ393237 WVT393233:WVV393237 L458769:N458773 JH458769:JJ458773 TD458769:TF458773 ACZ458769:ADB458773 AMV458769:AMX458773 AWR458769:AWT458773 BGN458769:BGP458773 BQJ458769:BQL458773 CAF458769:CAH458773 CKB458769:CKD458773 CTX458769:CTZ458773 DDT458769:DDV458773 DNP458769:DNR458773 DXL458769:DXN458773 EHH458769:EHJ458773 ERD458769:ERF458773 FAZ458769:FBB458773 FKV458769:FKX458773 FUR458769:FUT458773 GEN458769:GEP458773 GOJ458769:GOL458773 GYF458769:GYH458773 HIB458769:HID458773 HRX458769:HRZ458773 IBT458769:IBV458773 ILP458769:ILR458773 IVL458769:IVN458773 JFH458769:JFJ458773 JPD458769:JPF458773 JYZ458769:JZB458773 KIV458769:KIX458773 KSR458769:KST458773 LCN458769:LCP458773 LMJ458769:LML458773 LWF458769:LWH458773 MGB458769:MGD458773 MPX458769:MPZ458773 MZT458769:MZV458773 NJP458769:NJR458773 NTL458769:NTN458773 ODH458769:ODJ458773 OND458769:ONF458773 OWZ458769:OXB458773 PGV458769:PGX458773 PQR458769:PQT458773 QAN458769:QAP458773 QKJ458769:QKL458773 QUF458769:QUH458773 REB458769:RED458773 RNX458769:RNZ458773 RXT458769:RXV458773 SHP458769:SHR458773 SRL458769:SRN458773 TBH458769:TBJ458773 TLD458769:TLF458773 TUZ458769:TVB458773 UEV458769:UEX458773 UOR458769:UOT458773 UYN458769:UYP458773 VIJ458769:VIL458773 VSF458769:VSH458773 WCB458769:WCD458773 WLX458769:WLZ458773 WVT458769:WVV458773 L524305:N524309 JH524305:JJ524309 TD524305:TF524309 ACZ524305:ADB524309 AMV524305:AMX524309 AWR524305:AWT524309 BGN524305:BGP524309 BQJ524305:BQL524309 CAF524305:CAH524309 CKB524305:CKD524309 CTX524305:CTZ524309 DDT524305:DDV524309 DNP524305:DNR524309 DXL524305:DXN524309 EHH524305:EHJ524309 ERD524305:ERF524309 FAZ524305:FBB524309 FKV524305:FKX524309 FUR524305:FUT524309 GEN524305:GEP524309 GOJ524305:GOL524309 GYF524305:GYH524309 HIB524305:HID524309 HRX524305:HRZ524309 IBT524305:IBV524309 ILP524305:ILR524309 IVL524305:IVN524309 JFH524305:JFJ524309 JPD524305:JPF524309 JYZ524305:JZB524309 KIV524305:KIX524309 KSR524305:KST524309 LCN524305:LCP524309 LMJ524305:LML524309 LWF524305:LWH524309 MGB524305:MGD524309 MPX524305:MPZ524309 MZT524305:MZV524309 NJP524305:NJR524309 NTL524305:NTN524309 ODH524305:ODJ524309 OND524305:ONF524309 OWZ524305:OXB524309 PGV524305:PGX524309 PQR524305:PQT524309 QAN524305:QAP524309 QKJ524305:QKL524309 QUF524305:QUH524309 REB524305:RED524309 RNX524305:RNZ524309 RXT524305:RXV524309 SHP524305:SHR524309 SRL524305:SRN524309 TBH524305:TBJ524309 TLD524305:TLF524309 TUZ524305:TVB524309 UEV524305:UEX524309 UOR524305:UOT524309 UYN524305:UYP524309 VIJ524305:VIL524309 VSF524305:VSH524309 WCB524305:WCD524309 WLX524305:WLZ524309 WVT524305:WVV524309 L589841:N589845 JH589841:JJ589845 TD589841:TF589845 ACZ589841:ADB589845 AMV589841:AMX589845 AWR589841:AWT589845 BGN589841:BGP589845 BQJ589841:BQL589845 CAF589841:CAH589845 CKB589841:CKD589845 CTX589841:CTZ589845 DDT589841:DDV589845 DNP589841:DNR589845 DXL589841:DXN589845 EHH589841:EHJ589845 ERD589841:ERF589845 FAZ589841:FBB589845 FKV589841:FKX589845 FUR589841:FUT589845 GEN589841:GEP589845 GOJ589841:GOL589845 GYF589841:GYH589845 HIB589841:HID589845 HRX589841:HRZ589845 IBT589841:IBV589845 ILP589841:ILR589845 IVL589841:IVN589845 JFH589841:JFJ589845 JPD589841:JPF589845 JYZ589841:JZB589845 KIV589841:KIX589845 KSR589841:KST589845 LCN589841:LCP589845 LMJ589841:LML589845 LWF589841:LWH589845 MGB589841:MGD589845 MPX589841:MPZ589845 MZT589841:MZV589845 NJP589841:NJR589845 NTL589841:NTN589845 ODH589841:ODJ589845 OND589841:ONF589845 OWZ589841:OXB589845 PGV589841:PGX589845 PQR589841:PQT589845 QAN589841:QAP589845 QKJ589841:QKL589845 QUF589841:QUH589845 REB589841:RED589845 RNX589841:RNZ589845 RXT589841:RXV589845 SHP589841:SHR589845 SRL589841:SRN589845 TBH589841:TBJ589845 TLD589841:TLF589845 TUZ589841:TVB589845 UEV589841:UEX589845 UOR589841:UOT589845 UYN589841:UYP589845 VIJ589841:VIL589845 VSF589841:VSH589845 WCB589841:WCD589845 WLX589841:WLZ589845 WVT589841:WVV589845 L655377:N655381 JH655377:JJ655381 TD655377:TF655381 ACZ655377:ADB655381 AMV655377:AMX655381 AWR655377:AWT655381 BGN655377:BGP655381 BQJ655377:BQL655381 CAF655377:CAH655381 CKB655377:CKD655381 CTX655377:CTZ655381 DDT655377:DDV655381 DNP655377:DNR655381 DXL655377:DXN655381 EHH655377:EHJ655381 ERD655377:ERF655381 FAZ655377:FBB655381 FKV655377:FKX655381 FUR655377:FUT655381 GEN655377:GEP655381 GOJ655377:GOL655381 GYF655377:GYH655381 HIB655377:HID655381 HRX655377:HRZ655381 IBT655377:IBV655381 ILP655377:ILR655381 IVL655377:IVN655381 JFH655377:JFJ655381 JPD655377:JPF655381 JYZ655377:JZB655381 KIV655377:KIX655381 KSR655377:KST655381 LCN655377:LCP655381 LMJ655377:LML655381 LWF655377:LWH655381 MGB655377:MGD655381 MPX655377:MPZ655381 MZT655377:MZV655381 NJP655377:NJR655381 NTL655377:NTN655381 ODH655377:ODJ655381 OND655377:ONF655381 OWZ655377:OXB655381 PGV655377:PGX655381 PQR655377:PQT655381 QAN655377:QAP655381 QKJ655377:QKL655381 QUF655377:QUH655381 REB655377:RED655381 RNX655377:RNZ655381 RXT655377:RXV655381 SHP655377:SHR655381 SRL655377:SRN655381 TBH655377:TBJ655381 TLD655377:TLF655381 TUZ655377:TVB655381 UEV655377:UEX655381 UOR655377:UOT655381 UYN655377:UYP655381 VIJ655377:VIL655381 VSF655377:VSH655381 WCB655377:WCD655381 WLX655377:WLZ655381 WVT655377:WVV655381 L720913:N720917 JH720913:JJ720917 TD720913:TF720917 ACZ720913:ADB720917 AMV720913:AMX720917 AWR720913:AWT720917 BGN720913:BGP720917 BQJ720913:BQL720917 CAF720913:CAH720917 CKB720913:CKD720917 CTX720913:CTZ720917 DDT720913:DDV720917 DNP720913:DNR720917 DXL720913:DXN720917 EHH720913:EHJ720917 ERD720913:ERF720917 FAZ720913:FBB720917 FKV720913:FKX720917 FUR720913:FUT720917 GEN720913:GEP720917 GOJ720913:GOL720917 GYF720913:GYH720917 HIB720913:HID720917 HRX720913:HRZ720917 IBT720913:IBV720917 ILP720913:ILR720917 IVL720913:IVN720917 JFH720913:JFJ720917 JPD720913:JPF720917 JYZ720913:JZB720917 KIV720913:KIX720917 KSR720913:KST720917 LCN720913:LCP720917 LMJ720913:LML720917 LWF720913:LWH720917 MGB720913:MGD720917 MPX720913:MPZ720917 MZT720913:MZV720917 NJP720913:NJR720917 NTL720913:NTN720917 ODH720913:ODJ720917 OND720913:ONF720917 OWZ720913:OXB720917 PGV720913:PGX720917 PQR720913:PQT720917 QAN720913:QAP720917 QKJ720913:QKL720917 QUF720913:QUH720917 REB720913:RED720917 RNX720913:RNZ720917 RXT720913:RXV720917 SHP720913:SHR720917 SRL720913:SRN720917 TBH720913:TBJ720917 TLD720913:TLF720917 TUZ720913:TVB720917 UEV720913:UEX720917 UOR720913:UOT720917 UYN720913:UYP720917 VIJ720913:VIL720917 VSF720913:VSH720917 WCB720913:WCD720917 WLX720913:WLZ720917 WVT720913:WVV720917 L786449:N786453 JH786449:JJ786453 TD786449:TF786453 ACZ786449:ADB786453 AMV786449:AMX786453 AWR786449:AWT786453 BGN786449:BGP786453 BQJ786449:BQL786453 CAF786449:CAH786453 CKB786449:CKD786453 CTX786449:CTZ786453 DDT786449:DDV786453 DNP786449:DNR786453 DXL786449:DXN786453 EHH786449:EHJ786453 ERD786449:ERF786453 FAZ786449:FBB786453 FKV786449:FKX786453 FUR786449:FUT786453 GEN786449:GEP786453 GOJ786449:GOL786453 GYF786449:GYH786453 HIB786449:HID786453 HRX786449:HRZ786453 IBT786449:IBV786453 ILP786449:ILR786453 IVL786449:IVN786453 JFH786449:JFJ786453 JPD786449:JPF786453 JYZ786449:JZB786453 KIV786449:KIX786453 KSR786449:KST786453 LCN786449:LCP786453 LMJ786449:LML786453 LWF786449:LWH786453 MGB786449:MGD786453 MPX786449:MPZ786453 MZT786449:MZV786453 NJP786449:NJR786453 NTL786449:NTN786453 ODH786449:ODJ786453 OND786449:ONF786453 OWZ786449:OXB786453 PGV786449:PGX786453 PQR786449:PQT786453 QAN786449:QAP786453 QKJ786449:QKL786453 QUF786449:QUH786453 REB786449:RED786453 RNX786449:RNZ786453 RXT786449:RXV786453 SHP786449:SHR786453 SRL786449:SRN786453 TBH786449:TBJ786453 TLD786449:TLF786453 TUZ786449:TVB786453 UEV786449:UEX786453 UOR786449:UOT786453 UYN786449:UYP786453 VIJ786449:VIL786453 VSF786449:VSH786453 WCB786449:WCD786453 WLX786449:WLZ786453 WVT786449:WVV786453 L851985:N851989 JH851985:JJ851989 TD851985:TF851989 ACZ851985:ADB851989 AMV851985:AMX851989 AWR851985:AWT851989 BGN851985:BGP851989 BQJ851985:BQL851989 CAF851985:CAH851989 CKB851985:CKD851989 CTX851985:CTZ851989 DDT851985:DDV851989 DNP851985:DNR851989 DXL851985:DXN851989 EHH851985:EHJ851989 ERD851985:ERF851989 FAZ851985:FBB851989 FKV851985:FKX851989 FUR851985:FUT851989 GEN851985:GEP851989 GOJ851985:GOL851989 GYF851985:GYH851989 HIB851985:HID851989 HRX851985:HRZ851989 IBT851985:IBV851989 ILP851985:ILR851989 IVL851985:IVN851989 JFH851985:JFJ851989 JPD851985:JPF851989 JYZ851985:JZB851989 KIV851985:KIX851989 KSR851985:KST851989 LCN851985:LCP851989 LMJ851985:LML851989 LWF851985:LWH851989 MGB851985:MGD851989 MPX851985:MPZ851989 MZT851985:MZV851989 NJP851985:NJR851989 NTL851985:NTN851989 ODH851985:ODJ851989 OND851985:ONF851989 OWZ851985:OXB851989 PGV851985:PGX851989 PQR851985:PQT851989 QAN851985:QAP851989 QKJ851985:QKL851989 QUF851985:QUH851989 REB851985:RED851989 RNX851985:RNZ851989 RXT851985:RXV851989 SHP851985:SHR851989 SRL851985:SRN851989 TBH851985:TBJ851989 TLD851985:TLF851989 TUZ851985:TVB851989 UEV851985:UEX851989 UOR851985:UOT851989 UYN851985:UYP851989 VIJ851985:VIL851989 VSF851985:VSH851989 WCB851985:WCD851989 WLX851985:WLZ851989 WVT851985:WVV851989 L917521:N917525 JH917521:JJ917525 TD917521:TF917525 ACZ917521:ADB917525 AMV917521:AMX917525 AWR917521:AWT917525 BGN917521:BGP917525 BQJ917521:BQL917525 CAF917521:CAH917525 CKB917521:CKD917525 CTX917521:CTZ917525 DDT917521:DDV917525 DNP917521:DNR917525 DXL917521:DXN917525 EHH917521:EHJ917525 ERD917521:ERF917525 FAZ917521:FBB917525 FKV917521:FKX917525 FUR917521:FUT917525 GEN917521:GEP917525 GOJ917521:GOL917525 GYF917521:GYH917525 HIB917521:HID917525 HRX917521:HRZ917525 IBT917521:IBV917525 ILP917521:ILR917525 IVL917521:IVN917525 JFH917521:JFJ917525 JPD917521:JPF917525 JYZ917521:JZB917525 KIV917521:KIX917525 KSR917521:KST917525 LCN917521:LCP917525 LMJ917521:LML917525 LWF917521:LWH917525 MGB917521:MGD917525 MPX917521:MPZ917525 MZT917521:MZV917525 NJP917521:NJR917525 NTL917521:NTN917525 ODH917521:ODJ917525 OND917521:ONF917525 OWZ917521:OXB917525 PGV917521:PGX917525 PQR917521:PQT917525 QAN917521:QAP917525 QKJ917521:QKL917525 QUF917521:QUH917525 REB917521:RED917525 RNX917521:RNZ917525 RXT917521:RXV917525 SHP917521:SHR917525 SRL917521:SRN917525 TBH917521:TBJ917525 TLD917521:TLF917525 TUZ917521:TVB917525 UEV917521:UEX917525 UOR917521:UOT917525 UYN917521:UYP917525 VIJ917521:VIL917525 VSF917521:VSH917525 WCB917521:WCD917525 WLX917521:WLZ917525 WVT917521:WVV917525 L983057:N983061 JH983057:JJ983061 TD983057:TF983061 ACZ983057:ADB983061 AMV983057:AMX983061 AWR983057:AWT983061 BGN983057:BGP983061 BQJ983057:BQL983061 CAF983057:CAH983061 CKB983057:CKD983061 CTX983057:CTZ983061 DDT983057:DDV983061 DNP983057:DNR983061 DXL983057:DXN983061 EHH983057:EHJ983061 ERD983057:ERF983061 FAZ983057:FBB983061 FKV983057:FKX983061 FUR983057:FUT983061 GEN983057:GEP983061 GOJ983057:GOL983061 GYF983057:GYH983061 HIB983057:HID983061 HRX983057:HRZ983061 IBT983057:IBV983061 ILP983057:ILR983061 IVL983057:IVN983061 JFH983057:JFJ983061 JPD983057:JPF983061 JYZ983057:JZB983061 KIV983057:KIX983061 KSR983057:KST983061 LCN983057:LCP983061 LMJ983057:LML983061 LWF983057:LWH983061 MGB983057:MGD983061 MPX983057:MPZ983061 MZT983057:MZV983061 NJP983057:NJR983061 NTL983057:NTN983061 ODH983057:ODJ983061 OND983057:ONF983061 OWZ983057:OXB983061 PGV983057:PGX983061 PQR983057:PQT983061 QAN983057:QAP983061 QKJ983057:QKL983061 QUF983057:QUH983061 REB983057:RED983061 RNX983057:RNZ983061 RXT983057:RXV983061 SHP983057:SHR983061 SRL983057:SRN983061 TBH983057:TBJ983061 TLD983057:TLF983061 TUZ983057:TVB983061 UEV983057:UEX983061 UOR983057:UOT983061 UYN983057:UYP983061 VIJ983057:VIL983061 VSF983057:VSH983061 WCB983057:WCD983061 WLX983057:WLZ983061 WVT983057:WVV983061 J49:J60 JF49:JF60 TB49:TB60 ACX49:ACX60 AMT49:AMT60 AWP49:AWP60 BGL49:BGL60 BQH49:BQH60 CAD49:CAD60 CJZ49:CJZ60 CTV49:CTV60 DDR49:DDR60 DNN49:DNN60 DXJ49:DXJ60 EHF49:EHF60 ERB49:ERB60 FAX49:FAX60 FKT49:FKT60 FUP49:FUP60 GEL49:GEL60 GOH49:GOH60 GYD49:GYD60 HHZ49:HHZ60 HRV49:HRV60 IBR49:IBR60 ILN49:ILN60 IVJ49:IVJ60 JFF49:JFF60 JPB49:JPB60 JYX49:JYX60 KIT49:KIT60 KSP49:KSP60 LCL49:LCL60 LMH49:LMH60 LWD49:LWD60 MFZ49:MFZ60 MPV49:MPV60 MZR49:MZR60 NJN49:NJN60 NTJ49:NTJ60 ODF49:ODF60 ONB49:ONB60 OWX49:OWX60 PGT49:PGT60 PQP49:PQP60 QAL49:QAL60 QKH49:QKH60 QUD49:QUD60 RDZ49:RDZ60 RNV49:RNV60 RXR49:RXR60 SHN49:SHN60 SRJ49:SRJ60 TBF49:TBF60 TLB49:TLB60 TUX49:TUX60 UET49:UET60 UOP49:UOP60 UYL49:UYL60 VIH49:VIH60 VSD49:VSD60 WBZ49:WBZ60 WLV49:WLV60 WVR49:WVR60 J65585:J65596 JF65585:JF65596 TB65585:TB65596 ACX65585:ACX65596 AMT65585:AMT65596 AWP65585:AWP65596 BGL65585:BGL65596 BQH65585:BQH65596 CAD65585:CAD65596 CJZ65585:CJZ65596 CTV65585:CTV65596 DDR65585:DDR65596 DNN65585:DNN65596 DXJ65585:DXJ65596 EHF65585:EHF65596 ERB65585:ERB65596 FAX65585:FAX65596 FKT65585:FKT65596 FUP65585:FUP65596 GEL65585:GEL65596 GOH65585:GOH65596 GYD65585:GYD65596 HHZ65585:HHZ65596 HRV65585:HRV65596 IBR65585:IBR65596 ILN65585:ILN65596 IVJ65585:IVJ65596 JFF65585:JFF65596 JPB65585:JPB65596 JYX65585:JYX65596 KIT65585:KIT65596 KSP65585:KSP65596 LCL65585:LCL65596 LMH65585:LMH65596 LWD65585:LWD65596 MFZ65585:MFZ65596 MPV65585:MPV65596 MZR65585:MZR65596 NJN65585:NJN65596 NTJ65585:NTJ65596 ODF65585:ODF65596 ONB65585:ONB65596 OWX65585:OWX65596 PGT65585:PGT65596 PQP65585:PQP65596 QAL65585:QAL65596 QKH65585:QKH65596 QUD65585:QUD65596 RDZ65585:RDZ65596 RNV65585:RNV65596 RXR65585:RXR65596 SHN65585:SHN65596 SRJ65585:SRJ65596 TBF65585:TBF65596 TLB65585:TLB65596 TUX65585:TUX65596 UET65585:UET65596 UOP65585:UOP65596 UYL65585:UYL65596 VIH65585:VIH65596 VSD65585:VSD65596 WBZ65585:WBZ65596 WLV65585:WLV65596 WVR65585:WVR65596 J131121:J131132 JF131121:JF131132 TB131121:TB131132 ACX131121:ACX131132 AMT131121:AMT131132 AWP131121:AWP131132 BGL131121:BGL131132 BQH131121:BQH131132 CAD131121:CAD131132 CJZ131121:CJZ131132 CTV131121:CTV131132 DDR131121:DDR131132 DNN131121:DNN131132 DXJ131121:DXJ131132 EHF131121:EHF131132 ERB131121:ERB131132 FAX131121:FAX131132 FKT131121:FKT131132 FUP131121:FUP131132 GEL131121:GEL131132 GOH131121:GOH131132 GYD131121:GYD131132 HHZ131121:HHZ131132 HRV131121:HRV131132 IBR131121:IBR131132 ILN131121:ILN131132 IVJ131121:IVJ131132 JFF131121:JFF131132 JPB131121:JPB131132 JYX131121:JYX131132 KIT131121:KIT131132 KSP131121:KSP131132 LCL131121:LCL131132 LMH131121:LMH131132 LWD131121:LWD131132 MFZ131121:MFZ131132 MPV131121:MPV131132 MZR131121:MZR131132 NJN131121:NJN131132 NTJ131121:NTJ131132 ODF131121:ODF131132 ONB131121:ONB131132 OWX131121:OWX131132 PGT131121:PGT131132 PQP131121:PQP131132 QAL131121:QAL131132 QKH131121:QKH131132 QUD131121:QUD131132 RDZ131121:RDZ131132 RNV131121:RNV131132 RXR131121:RXR131132 SHN131121:SHN131132 SRJ131121:SRJ131132 TBF131121:TBF131132 TLB131121:TLB131132 TUX131121:TUX131132 UET131121:UET131132 UOP131121:UOP131132 UYL131121:UYL131132 VIH131121:VIH131132 VSD131121:VSD131132 WBZ131121:WBZ131132 WLV131121:WLV131132 WVR131121:WVR131132 J196657:J196668 JF196657:JF196668 TB196657:TB196668 ACX196657:ACX196668 AMT196657:AMT196668 AWP196657:AWP196668 BGL196657:BGL196668 BQH196657:BQH196668 CAD196657:CAD196668 CJZ196657:CJZ196668 CTV196657:CTV196668 DDR196657:DDR196668 DNN196657:DNN196668 DXJ196657:DXJ196668 EHF196657:EHF196668 ERB196657:ERB196668 FAX196657:FAX196668 FKT196657:FKT196668 FUP196657:FUP196668 GEL196657:GEL196668 GOH196657:GOH196668 GYD196657:GYD196668 HHZ196657:HHZ196668 HRV196657:HRV196668 IBR196657:IBR196668 ILN196657:ILN196668 IVJ196657:IVJ196668 JFF196657:JFF196668 JPB196657:JPB196668 JYX196657:JYX196668 KIT196657:KIT196668 KSP196657:KSP196668 LCL196657:LCL196668 LMH196657:LMH196668 LWD196657:LWD196668 MFZ196657:MFZ196668 MPV196657:MPV196668 MZR196657:MZR196668 NJN196657:NJN196668 NTJ196657:NTJ196668 ODF196657:ODF196668 ONB196657:ONB196668 OWX196657:OWX196668 PGT196657:PGT196668 PQP196657:PQP196668 QAL196657:QAL196668 QKH196657:QKH196668 QUD196657:QUD196668 RDZ196657:RDZ196668 RNV196657:RNV196668 RXR196657:RXR196668 SHN196657:SHN196668 SRJ196657:SRJ196668 TBF196657:TBF196668 TLB196657:TLB196668 TUX196657:TUX196668 UET196657:UET196668 UOP196657:UOP196668 UYL196657:UYL196668 VIH196657:VIH196668 VSD196657:VSD196668 WBZ196657:WBZ196668 WLV196657:WLV196668 WVR196657:WVR196668 J262193:J262204 JF262193:JF262204 TB262193:TB262204 ACX262193:ACX262204 AMT262193:AMT262204 AWP262193:AWP262204 BGL262193:BGL262204 BQH262193:BQH262204 CAD262193:CAD262204 CJZ262193:CJZ262204 CTV262193:CTV262204 DDR262193:DDR262204 DNN262193:DNN262204 DXJ262193:DXJ262204 EHF262193:EHF262204 ERB262193:ERB262204 FAX262193:FAX262204 FKT262193:FKT262204 FUP262193:FUP262204 GEL262193:GEL262204 GOH262193:GOH262204 GYD262193:GYD262204 HHZ262193:HHZ262204 HRV262193:HRV262204 IBR262193:IBR262204 ILN262193:ILN262204 IVJ262193:IVJ262204 JFF262193:JFF262204 JPB262193:JPB262204 JYX262193:JYX262204 KIT262193:KIT262204 KSP262193:KSP262204 LCL262193:LCL262204 LMH262193:LMH262204 LWD262193:LWD262204 MFZ262193:MFZ262204 MPV262193:MPV262204 MZR262193:MZR262204 NJN262193:NJN262204 NTJ262193:NTJ262204 ODF262193:ODF262204 ONB262193:ONB262204 OWX262193:OWX262204 PGT262193:PGT262204 PQP262193:PQP262204 QAL262193:QAL262204 QKH262193:QKH262204 QUD262193:QUD262204 RDZ262193:RDZ262204 RNV262193:RNV262204 RXR262193:RXR262204 SHN262193:SHN262204 SRJ262193:SRJ262204 TBF262193:TBF262204 TLB262193:TLB262204 TUX262193:TUX262204 UET262193:UET262204 UOP262193:UOP262204 UYL262193:UYL262204 VIH262193:VIH262204 VSD262193:VSD262204 WBZ262193:WBZ262204 WLV262193:WLV262204 WVR262193:WVR262204 J327729:J327740 JF327729:JF327740 TB327729:TB327740 ACX327729:ACX327740 AMT327729:AMT327740 AWP327729:AWP327740 BGL327729:BGL327740 BQH327729:BQH327740 CAD327729:CAD327740 CJZ327729:CJZ327740 CTV327729:CTV327740 DDR327729:DDR327740 DNN327729:DNN327740 DXJ327729:DXJ327740 EHF327729:EHF327740 ERB327729:ERB327740 FAX327729:FAX327740 FKT327729:FKT327740 FUP327729:FUP327740 GEL327729:GEL327740 GOH327729:GOH327740 GYD327729:GYD327740 HHZ327729:HHZ327740 HRV327729:HRV327740 IBR327729:IBR327740 ILN327729:ILN327740 IVJ327729:IVJ327740 JFF327729:JFF327740 JPB327729:JPB327740 JYX327729:JYX327740 KIT327729:KIT327740 KSP327729:KSP327740 LCL327729:LCL327740 LMH327729:LMH327740 LWD327729:LWD327740 MFZ327729:MFZ327740 MPV327729:MPV327740 MZR327729:MZR327740 NJN327729:NJN327740 NTJ327729:NTJ327740 ODF327729:ODF327740 ONB327729:ONB327740 OWX327729:OWX327740 PGT327729:PGT327740 PQP327729:PQP327740 QAL327729:QAL327740 QKH327729:QKH327740 QUD327729:QUD327740 RDZ327729:RDZ327740 RNV327729:RNV327740 RXR327729:RXR327740 SHN327729:SHN327740 SRJ327729:SRJ327740 TBF327729:TBF327740 TLB327729:TLB327740 TUX327729:TUX327740 UET327729:UET327740 UOP327729:UOP327740 UYL327729:UYL327740 VIH327729:VIH327740 VSD327729:VSD327740 WBZ327729:WBZ327740 WLV327729:WLV327740 WVR327729:WVR327740 J393265:J393276 JF393265:JF393276 TB393265:TB393276 ACX393265:ACX393276 AMT393265:AMT393276 AWP393265:AWP393276 BGL393265:BGL393276 BQH393265:BQH393276 CAD393265:CAD393276 CJZ393265:CJZ393276 CTV393265:CTV393276 DDR393265:DDR393276 DNN393265:DNN393276 DXJ393265:DXJ393276 EHF393265:EHF393276 ERB393265:ERB393276 FAX393265:FAX393276 FKT393265:FKT393276 FUP393265:FUP393276 GEL393265:GEL393276 GOH393265:GOH393276 GYD393265:GYD393276 HHZ393265:HHZ393276 HRV393265:HRV393276 IBR393265:IBR393276 ILN393265:ILN393276 IVJ393265:IVJ393276 JFF393265:JFF393276 JPB393265:JPB393276 JYX393265:JYX393276 KIT393265:KIT393276 KSP393265:KSP393276 LCL393265:LCL393276 LMH393265:LMH393276 LWD393265:LWD393276 MFZ393265:MFZ393276 MPV393265:MPV393276 MZR393265:MZR393276 NJN393265:NJN393276 NTJ393265:NTJ393276 ODF393265:ODF393276 ONB393265:ONB393276 OWX393265:OWX393276 PGT393265:PGT393276 PQP393265:PQP393276 QAL393265:QAL393276 QKH393265:QKH393276 QUD393265:QUD393276 RDZ393265:RDZ393276 RNV393265:RNV393276 RXR393265:RXR393276 SHN393265:SHN393276 SRJ393265:SRJ393276 TBF393265:TBF393276 TLB393265:TLB393276 TUX393265:TUX393276 UET393265:UET393276 UOP393265:UOP393276 UYL393265:UYL393276 VIH393265:VIH393276 VSD393265:VSD393276 WBZ393265:WBZ393276 WLV393265:WLV393276 WVR393265:WVR393276 J458801:J458812 JF458801:JF458812 TB458801:TB458812 ACX458801:ACX458812 AMT458801:AMT458812 AWP458801:AWP458812 BGL458801:BGL458812 BQH458801:BQH458812 CAD458801:CAD458812 CJZ458801:CJZ458812 CTV458801:CTV458812 DDR458801:DDR458812 DNN458801:DNN458812 DXJ458801:DXJ458812 EHF458801:EHF458812 ERB458801:ERB458812 FAX458801:FAX458812 FKT458801:FKT458812 FUP458801:FUP458812 GEL458801:GEL458812 GOH458801:GOH458812 GYD458801:GYD458812 HHZ458801:HHZ458812 HRV458801:HRV458812 IBR458801:IBR458812 ILN458801:ILN458812 IVJ458801:IVJ458812 JFF458801:JFF458812 JPB458801:JPB458812 JYX458801:JYX458812 KIT458801:KIT458812 KSP458801:KSP458812 LCL458801:LCL458812 LMH458801:LMH458812 LWD458801:LWD458812 MFZ458801:MFZ458812 MPV458801:MPV458812 MZR458801:MZR458812 NJN458801:NJN458812 NTJ458801:NTJ458812 ODF458801:ODF458812 ONB458801:ONB458812 OWX458801:OWX458812 PGT458801:PGT458812 PQP458801:PQP458812 QAL458801:QAL458812 QKH458801:QKH458812 QUD458801:QUD458812 RDZ458801:RDZ458812 RNV458801:RNV458812 RXR458801:RXR458812 SHN458801:SHN458812 SRJ458801:SRJ458812 TBF458801:TBF458812 TLB458801:TLB458812 TUX458801:TUX458812 UET458801:UET458812 UOP458801:UOP458812 UYL458801:UYL458812 VIH458801:VIH458812 VSD458801:VSD458812 WBZ458801:WBZ458812 WLV458801:WLV458812 WVR458801:WVR458812 J524337:J524348 JF524337:JF524348 TB524337:TB524348 ACX524337:ACX524348 AMT524337:AMT524348 AWP524337:AWP524348 BGL524337:BGL524348 BQH524337:BQH524348 CAD524337:CAD524348 CJZ524337:CJZ524348 CTV524337:CTV524348 DDR524337:DDR524348 DNN524337:DNN524348 DXJ524337:DXJ524348 EHF524337:EHF524348 ERB524337:ERB524348 FAX524337:FAX524348 FKT524337:FKT524348 FUP524337:FUP524348 GEL524337:GEL524348 GOH524337:GOH524348 GYD524337:GYD524348 HHZ524337:HHZ524348 HRV524337:HRV524348 IBR524337:IBR524348 ILN524337:ILN524348 IVJ524337:IVJ524348 JFF524337:JFF524348 JPB524337:JPB524348 JYX524337:JYX524348 KIT524337:KIT524348 KSP524337:KSP524348 LCL524337:LCL524348 LMH524337:LMH524348 LWD524337:LWD524348 MFZ524337:MFZ524348 MPV524337:MPV524348 MZR524337:MZR524348 NJN524337:NJN524348 NTJ524337:NTJ524348 ODF524337:ODF524348 ONB524337:ONB524348 OWX524337:OWX524348 PGT524337:PGT524348 PQP524337:PQP524348 QAL524337:QAL524348 QKH524337:QKH524348 QUD524337:QUD524348 RDZ524337:RDZ524348 RNV524337:RNV524348 RXR524337:RXR524348 SHN524337:SHN524348 SRJ524337:SRJ524348 TBF524337:TBF524348 TLB524337:TLB524348 TUX524337:TUX524348 UET524337:UET524348 UOP524337:UOP524348 UYL524337:UYL524348 VIH524337:VIH524348 VSD524337:VSD524348 WBZ524337:WBZ524348 WLV524337:WLV524348 WVR524337:WVR524348 J589873:J589884 JF589873:JF589884 TB589873:TB589884 ACX589873:ACX589884 AMT589873:AMT589884 AWP589873:AWP589884 BGL589873:BGL589884 BQH589873:BQH589884 CAD589873:CAD589884 CJZ589873:CJZ589884 CTV589873:CTV589884 DDR589873:DDR589884 DNN589873:DNN589884 DXJ589873:DXJ589884 EHF589873:EHF589884 ERB589873:ERB589884 FAX589873:FAX589884 FKT589873:FKT589884 FUP589873:FUP589884 GEL589873:GEL589884 GOH589873:GOH589884 GYD589873:GYD589884 HHZ589873:HHZ589884 HRV589873:HRV589884 IBR589873:IBR589884 ILN589873:ILN589884 IVJ589873:IVJ589884 JFF589873:JFF589884 JPB589873:JPB589884 JYX589873:JYX589884 KIT589873:KIT589884 KSP589873:KSP589884 LCL589873:LCL589884 LMH589873:LMH589884 LWD589873:LWD589884 MFZ589873:MFZ589884 MPV589873:MPV589884 MZR589873:MZR589884 NJN589873:NJN589884 NTJ589873:NTJ589884 ODF589873:ODF589884 ONB589873:ONB589884 OWX589873:OWX589884 PGT589873:PGT589884 PQP589873:PQP589884 QAL589873:QAL589884 QKH589873:QKH589884 QUD589873:QUD589884 RDZ589873:RDZ589884 RNV589873:RNV589884 RXR589873:RXR589884 SHN589873:SHN589884 SRJ589873:SRJ589884 TBF589873:TBF589884 TLB589873:TLB589884 TUX589873:TUX589884 UET589873:UET589884 UOP589873:UOP589884 UYL589873:UYL589884 VIH589873:VIH589884 VSD589873:VSD589884 WBZ589873:WBZ589884 WLV589873:WLV589884 WVR589873:WVR589884 J655409:J655420 JF655409:JF655420 TB655409:TB655420 ACX655409:ACX655420 AMT655409:AMT655420 AWP655409:AWP655420 BGL655409:BGL655420 BQH655409:BQH655420 CAD655409:CAD655420 CJZ655409:CJZ655420 CTV655409:CTV655420 DDR655409:DDR655420 DNN655409:DNN655420 DXJ655409:DXJ655420 EHF655409:EHF655420 ERB655409:ERB655420 FAX655409:FAX655420 FKT655409:FKT655420 FUP655409:FUP655420 GEL655409:GEL655420 GOH655409:GOH655420 GYD655409:GYD655420 HHZ655409:HHZ655420 HRV655409:HRV655420 IBR655409:IBR655420 ILN655409:ILN655420 IVJ655409:IVJ655420 JFF655409:JFF655420 JPB655409:JPB655420 JYX655409:JYX655420 KIT655409:KIT655420 KSP655409:KSP655420 LCL655409:LCL655420 LMH655409:LMH655420 LWD655409:LWD655420 MFZ655409:MFZ655420 MPV655409:MPV655420 MZR655409:MZR655420 NJN655409:NJN655420 NTJ655409:NTJ655420 ODF655409:ODF655420 ONB655409:ONB655420 OWX655409:OWX655420 PGT655409:PGT655420 PQP655409:PQP655420 QAL655409:QAL655420 QKH655409:QKH655420 QUD655409:QUD655420 RDZ655409:RDZ655420 RNV655409:RNV655420 RXR655409:RXR655420 SHN655409:SHN655420 SRJ655409:SRJ655420 TBF655409:TBF655420 TLB655409:TLB655420 TUX655409:TUX655420 UET655409:UET655420 UOP655409:UOP655420 UYL655409:UYL655420 VIH655409:VIH655420 VSD655409:VSD655420 WBZ655409:WBZ655420 WLV655409:WLV655420 WVR655409:WVR655420 J720945:J720956 JF720945:JF720956 TB720945:TB720956 ACX720945:ACX720956 AMT720945:AMT720956 AWP720945:AWP720956 BGL720945:BGL720956 BQH720945:BQH720956 CAD720945:CAD720956 CJZ720945:CJZ720956 CTV720945:CTV720956 DDR720945:DDR720956 DNN720945:DNN720956 DXJ720945:DXJ720956 EHF720945:EHF720956 ERB720945:ERB720956 FAX720945:FAX720956 FKT720945:FKT720956 FUP720945:FUP720956 GEL720945:GEL720956 GOH720945:GOH720956 GYD720945:GYD720956 HHZ720945:HHZ720956 HRV720945:HRV720956 IBR720945:IBR720956 ILN720945:ILN720956 IVJ720945:IVJ720956 JFF720945:JFF720956 JPB720945:JPB720956 JYX720945:JYX720956 KIT720945:KIT720956 KSP720945:KSP720956 LCL720945:LCL720956 LMH720945:LMH720956 LWD720945:LWD720956 MFZ720945:MFZ720956 MPV720945:MPV720956 MZR720945:MZR720956 NJN720945:NJN720956 NTJ720945:NTJ720956 ODF720945:ODF720956 ONB720945:ONB720956 OWX720945:OWX720956 PGT720945:PGT720956 PQP720945:PQP720956 QAL720945:QAL720956 QKH720945:QKH720956 QUD720945:QUD720956 RDZ720945:RDZ720956 RNV720945:RNV720956 RXR720945:RXR720956 SHN720945:SHN720956 SRJ720945:SRJ720956 TBF720945:TBF720956 TLB720945:TLB720956 TUX720945:TUX720956 UET720945:UET720956 UOP720945:UOP720956 UYL720945:UYL720956 VIH720945:VIH720956 VSD720945:VSD720956 WBZ720945:WBZ720956 WLV720945:WLV720956 WVR720945:WVR720956 J786481:J786492 JF786481:JF786492 TB786481:TB786492 ACX786481:ACX786492 AMT786481:AMT786492 AWP786481:AWP786492 BGL786481:BGL786492 BQH786481:BQH786492 CAD786481:CAD786492 CJZ786481:CJZ786492 CTV786481:CTV786492 DDR786481:DDR786492 DNN786481:DNN786492 DXJ786481:DXJ786492 EHF786481:EHF786492 ERB786481:ERB786492 FAX786481:FAX786492 FKT786481:FKT786492 FUP786481:FUP786492 GEL786481:GEL786492 GOH786481:GOH786492 GYD786481:GYD786492 HHZ786481:HHZ786492 HRV786481:HRV786492 IBR786481:IBR786492 ILN786481:ILN786492 IVJ786481:IVJ786492 JFF786481:JFF786492 JPB786481:JPB786492 JYX786481:JYX786492 KIT786481:KIT786492 KSP786481:KSP786492 LCL786481:LCL786492 LMH786481:LMH786492 LWD786481:LWD786492 MFZ786481:MFZ786492 MPV786481:MPV786492 MZR786481:MZR786492 NJN786481:NJN786492 NTJ786481:NTJ786492 ODF786481:ODF786492 ONB786481:ONB786492 OWX786481:OWX786492 PGT786481:PGT786492 PQP786481:PQP786492 QAL786481:QAL786492 QKH786481:QKH786492 QUD786481:QUD786492 RDZ786481:RDZ786492 RNV786481:RNV786492 RXR786481:RXR786492 SHN786481:SHN786492 SRJ786481:SRJ786492 TBF786481:TBF786492 TLB786481:TLB786492 TUX786481:TUX786492 UET786481:UET786492 UOP786481:UOP786492 UYL786481:UYL786492 VIH786481:VIH786492 VSD786481:VSD786492 WBZ786481:WBZ786492 WLV786481:WLV786492 WVR786481:WVR786492 J852017:J852028 JF852017:JF852028 TB852017:TB852028 ACX852017:ACX852028 AMT852017:AMT852028 AWP852017:AWP852028 BGL852017:BGL852028 BQH852017:BQH852028 CAD852017:CAD852028 CJZ852017:CJZ852028 CTV852017:CTV852028 DDR852017:DDR852028 DNN852017:DNN852028 DXJ852017:DXJ852028 EHF852017:EHF852028 ERB852017:ERB852028 FAX852017:FAX852028 FKT852017:FKT852028 FUP852017:FUP852028 GEL852017:GEL852028 GOH852017:GOH852028 GYD852017:GYD852028 HHZ852017:HHZ852028 HRV852017:HRV852028 IBR852017:IBR852028 ILN852017:ILN852028 IVJ852017:IVJ852028 JFF852017:JFF852028 JPB852017:JPB852028 JYX852017:JYX852028 KIT852017:KIT852028 KSP852017:KSP852028 LCL852017:LCL852028 LMH852017:LMH852028 LWD852017:LWD852028 MFZ852017:MFZ852028 MPV852017:MPV852028 MZR852017:MZR852028 NJN852017:NJN852028 NTJ852017:NTJ852028 ODF852017:ODF852028 ONB852017:ONB852028 OWX852017:OWX852028 PGT852017:PGT852028 PQP852017:PQP852028 QAL852017:QAL852028 QKH852017:QKH852028 QUD852017:QUD852028 RDZ852017:RDZ852028 RNV852017:RNV852028 RXR852017:RXR852028 SHN852017:SHN852028 SRJ852017:SRJ852028 TBF852017:TBF852028 TLB852017:TLB852028 TUX852017:TUX852028 UET852017:UET852028 UOP852017:UOP852028 UYL852017:UYL852028 VIH852017:VIH852028 VSD852017:VSD852028 WBZ852017:WBZ852028 WLV852017:WLV852028 WVR852017:WVR852028 J917553:J917564 JF917553:JF917564 TB917553:TB917564 ACX917553:ACX917564 AMT917553:AMT917564 AWP917553:AWP917564 BGL917553:BGL917564 BQH917553:BQH917564 CAD917553:CAD917564 CJZ917553:CJZ917564 CTV917553:CTV917564 DDR917553:DDR917564 DNN917553:DNN917564 DXJ917553:DXJ917564 EHF917553:EHF917564 ERB917553:ERB917564 FAX917553:FAX917564 FKT917553:FKT917564 FUP917553:FUP917564 GEL917553:GEL917564 GOH917553:GOH917564 GYD917553:GYD917564 HHZ917553:HHZ917564 HRV917553:HRV917564 IBR917553:IBR917564 ILN917553:ILN917564 IVJ917553:IVJ917564 JFF917553:JFF917564 JPB917553:JPB917564 JYX917553:JYX917564 KIT917553:KIT917564 KSP917553:KSP917564 LCL917553:LCL917564 LMH917553:LMH917564 LWD917553:LWD917564 MFZ917553:MFZ917564 MPV917553:MPV917564 MZR917553:MZR917564 NJN917553:NJN917564 NTJ917553:NTJ917564 ODF917553:ODF917564 ONB917553:ONB917564 OWX917553:OWX917564 PGT917553:PGT917564 PQP917553:PQP917564 QAL917553:QAL917564 QKH917553:QKH917564 QUD917553:QUD917564 RDZ917553:RDZ917564 RNV917553:RNV917564 RXR917553:RXR917564 SHN917553:SHN917564 SRJ917553:SRJ917564 TBF917553:TBF917564 TLB917553:TLB917564 TUX917553:TUX917564 UET917553:UET917564 UOP917553:UOP917564 UYL917553:UYL917564 VIH917553:VIH917564 VSD917553:VSD917564 WBZ917553:WBZ917564 WLV917553:WLV917564 WVR917553:WVR917564 J983089:J983100 JF983089:JF983100 TB983089:TB983100 ACX983089:ACX983100 AMT983089:AMT983100 AWP983089:AWP983100 BGL983089:BGL983100 BQH983089:BQH983100 CAD983089:CAD983100 CJZ983089:CJZ983100 CTV983089:CTV983100 DDR983089:DDR983100 DNN983089:DNN983100 DXJ983089:DXJ983100 EHF983089:EHF983100 ERB983089:ERB983100 FAX983089:FAX983100 FKT983089:FKT983100 FUP983089:FUP983100 GEL983089:GEL983100 GOH983089:GOH983100 GYD983089:GYD983100 HHZ983089:HHZ983100 HRV983089:HRV983100 IBR983089:IBR983100 ILN983089:ILN983100 IVJ983089:IVJ983100 JFF983089:JFF983100 JPB983089:JPB983100 JYX983089:JYX983100 KIT983089:KIT983100 KSP983089:KSP983100 LCL983089:LCL983100 LMH983089:LMH983100 LWD983089:LWD983100 MFZ983089:MFZ983100 MPV983089:MPV983100 MZR983089:MZR983100 NJN983089:NJN983100 NTJ983089:NTJ983100 ODF983089:ODF983100 ONB983089:ONB983100 OWX983089:OWX983100 PGT983089:PGT983100 PQP983089:PQP983100 QAL983089:QAL983100 QKH983089:QKH983100 QUD983089:QUD983100 RDZ983089:RDZ983100 RNV983089:RNV983100 RXR983089:RXR983100 SHN983089:SHN983100 SRJ983089:SRJ983100 TBF983089:TBF983100 TLB983089:TLB983100 TUX983089:TUX983100 UET983089:UET983100 UOP983089:UOP983100 UYL983089:UYL983100 VIH983089:VIH983100 VSD983089:VSD983100 WBZ983089:WBZ983100 WLV983089:WLV983100 WVR983089:WVR983100">
      <formula1>DataSrcInCmp</formula1>
    </dataValidation>
    <dataValidation type="list" allowBlank="1" showInputMessage="1" showErrorMessage="1" sqref="B35:H39 IX35:JD39 ST35:SZ39 ACP35:ACV39 AML35:AMR39 AWH35:AWN39 BGD35:BGJ39 BPZ35:BQF39 BZV35:CAB39 CJR35:CJX39 CTN35:CTT39 DDJ35:DDP39 DNF35:DNL39 DXB35:DXH39 EGX35:EHD39 EQT35:EQZ39 FAP35:FAV39 FKL35:FKR39 FUH35:FUN39 GED35:GEJ39 GNZ35:GOF39 GXV35:GYB39 HHR35:HHX39 HRN35:HRT39 IBJ35:IBP39 ILF35:ILL39 IVB35:IVH39 JEX35:JFD39 JOT35:JOZ39 JYP35:JYV39 KIL35:KIR39 KSH35:KSN39 LCD35:LCJ39 LLZ35:LMF39 LVV35:LWB39 MFR35:MFX39 MPN35:MPT39 MZJ35:MZP39 NJF35:NJL39 NTB35:NTH39 OCX35:ODD39 OMT35:OMZ39 OWP35:OWV39 PGL35:PGR39 PQH35:PQN39 QAD35:QAJ39 QJZ35:QKF39 QTV35:QUB39 RDR35:RDX39 RNN35:RNT39 RXJ35:RXP39 SHF35:SHL39 SRB35:SRH39 TAX35:TBD39 TKT35:TKZ39 TUP35:TUV39 UEL35:UER39 UOH35:UON39 UYD35:UYJ39 VHZ35:VIF39 VRV35:VSB39 WBR35:WBX39 WLN35:WLT39 WVJ35:WVP39 B65571:H65575 IX65571:JD65575 ST65571:SZ65575 ACP65571:ACV65575 AML65571:AMR65575 AWH65571:AWN65575 BGD65571:BGJ65575 BPZ65571:BQF65575 BZV65571:CAB65575 CJR65571:CJX65575 CTN65571:CTT65575 DDJ65571:DDP65575 DNF65571:DNL65575 DXB65571:DXH65575 EGX65571:EHD65575 EQT65571:EQZ65575 FAP65571:FAV65575 FKL65571:FKR65575 FUH65571:FUN65575 GED65571:GEJ65575 GNZ65571:GOF65575 GXV65571:GYB65575 HHR65571:HHX65575 HRN65571:HRT65575 IBJ65571:IBP65575 ILF65571:ILL65575 IVB65571:IVH65575 JEX65571:JFD65575 JOT65571:JOZ65575 JYP65571:JYV65575 KIL65571:KIR65575 KSH65571:KSN65575 LCD65571:LCJ65575 LLZ65571:LMF65575 LVV65571:LWB65575 MFR65571:MFX65575 MPN65571:MPT65575 MZJ65571:MZP65575 NJF65571:NJL65575 NTB65571:NTH65575 OCX65571:ODD65575 OMT65571:OMZ65575 OWP65571:OWV65575 PGL65571:PGR65575 PQH65571:PQN65575 QAD65571:QAJ65575 QJZ65571:QKF65575 QTV65571:QUB65575 RDR65571:RDX65575 RNN65571:RNT65575 RXJ65571:RXP65575 SHF65571:SHL65575 SRB65571:SRH65575 TAX65571:TBD65575 TKT65571:TKZ65575 TUP65571:TUV65575 UEL65571:UER65575 UOH65571:UON65575 UYD65571:UYJ65575 VHZ65571:VIF65575 VRV65571:VSB65575 WBR65571:WBX65575 WLN65571:WLT65575 WVJ65571:WVP65575 B131107:H131111 IX131107:JD131111 ST131107:SZ131111 ACP131107:ACV131111 AML131107:AMR131111 AWH131107:AWN131111 BGD131107:BGJ131111 BPZ131107:BQF131111 BZV131107:CAB131111 CJR131107:CJX131111 CTN131107:CTT131111 DDJ131107:DDP131111 DNF131107:DNL131111 DXB131107:DXH131111 EGX131107:EHD131111 EQT131107:EQZ131111 FAP131107:FAV131111 FKL131107:FKR131111 FUH131107:FUN131111 GED131107:GEJ131111 GNZ131107:GOF131111 GXV131107:GYB131111 HHR131107:HHX131111 HRN131107:HRT131111 IBJ131107:IBP131111 ILF131107:ILL131111 IVB131107:IVH131111 JEX131107:JFD131111 JOT131107:JOZ131111 JYP131107:JYV131111 KIL131107:KIR131111 KSH131107:KSN131111 LCD131107:LCJ131111 LLZ131107:LMF131111 LVV131107:LWB131111 MFR131107:MFX131111 MPN131107:MPT131111 MZJ131107:MZP131111 NJF131107:NJL131111 NTB131107:NTH131111 OCX131107:ODD131111 OMT131107:OMZ131111 OWP131107:OWV131111 PGL131107:PGR131111 PQH131107:PQN131111 QAD131107:QAJ131111 QJZ131107:QKF131111 QTV131107:QUB131111 RDR131107:RDX131111 RNN131107:RNT131111 RXJ131107:RXP131111 SHF131107:SHL131111 SRB131107:SRH131111 TAX131107:TBD131111 TKT131107:TKZ131111 TUP131107:TUV131111 UEL131107:UER131111 UOH131107:UON131111 UYD131107:UYJ131111 VHZ131107:VIF131111 VRV131107:VSB131111 WBR131107:WBX131111 WLN131107:WLT131111 WVJ131107:WVP131111 B196643:H196647 IX196643:JD196647 ST196643:SZ196647 ACP196643:ACV196647 AML196643:AMR196647 AWH196643:AWN196647 BGD196643:BGJ196647 BPZ196643:BQF196647 BZV196643:CAB196647 CJR196643:CJX196647 CTN196643:CTT196647 DDJ196643:DDP196647 DNF196643:DNL196647 DXB196643:DXH196647 EGX196643:EHD196647 EQT196643:EQZ196647 FAP196643:FAV196647 FKL196643:FKR196647 FUH196643:FUN196647 GED196643:GEJ196647 GNZ196643:GOF196647 GXV196643:GYB196647 HHR196643:HHX196647 HRN196643:HRT196647 IBJ196643:IBP196647 ILF196643:ILL196647 IVB196643:IVH196647 JEX196643:JFD196647 JOT196643:JOZ196647 JYP196643:JYV196647 KIL196643:KIR196647 KSH196643:KSN196647 LCD196643:LCJ196647 LLZ196643:LMF196647 LVV196643:LWB196647 MFR196643:MFX196647 MPN196643:MPT196647 MZJ196643:MZP196647 NJF196643:NJL196647 NTB196643:NTH196647 OCX196643:ODD196647 OMT196643:OMZ196647 OWP196643:OWV196647 PGL196643:PGR196647 PQH196643:PQN196647 QAD196643:QAJ196647 QJZ196643:QKF196647 QTV196643:QUB196647 RDR196643:RDX196647 RNN196643:RNT196647 RXJ196643:RXP196647 SHF196643:SHL196647 SRB196643:SRH196647 TAX196643:TBD196647 TKT196643:TKZ196647 TUP196643:TUV196647 UEL196643:UER196647 UOH196643:UON196647 UYD196643:UYJ196647 VHZ196643:VIF196647 VRV196643:VSB196647 WBR196643:WBX196647 WLN196643:WLT196647 WVJ196643:WVP196647 B262179:H262183 IX262179:JD262183 ST262179:SZ262183 ACP262179:ACV262183 AML262179:AMR262183 AWH262179:AWN262183 BGD262179:BGJ262183 BPZ262179:BQF262183 BZV262179:CAB262183 CJR262179:CJX262183 CTN262179:CTT262183 DDJ262179:DDP262183 DNF262179:DNL262183 DXB262179:DXH262183 EGX262179:EHD262183 EQT262179:EQZ262183 FAP262179:FAV262183 FKL262179:FKR262183 FUH262179:FUN262183 GED262179:GEJ262183 GNZ262179:GOF262183 GXV262179:GYB262183 HHR262179:HHX262183 HRN262179:HRT262183 IBJ262179:IBP262183 ILF262179:ILL262183 IVB262179:IVH262183 JEX262179:JFD262183 JOT262179:JOZ262183 JYP262179:JYV262183 KIL262179:KIR262183 KSH262179:KSN262183 LCD262179:LCJ262183 LLZ262179:LMF262183 LVV262179:LWB262183 MFR262179:MFX262183 MPN262179:MPT262183 MZJ262179:MZP262183 NJF262179:NJL262183 NTB262179:NTH262183 OCX262179:ODD262183 OMT262179:OMZ262183 OWP262179:OWV262183 PGL262179:PGR262183 PQH262179:PQN262183 QAD262179:QAJ262183 QJZ262179:QKF262183 QTV262179:QUB262183 RDR262179:RDX262183 RNN262179:RNT262183 RXJ262179:RXP262183 SHF262179:SHL262183 SRB262179:SRH262183 TAX262179:TBD262183 TKT262179:TKZ262183 TUP262179:TUV262183 UEL262179:UER262183 UOH262179:UON262183 UYD262179:UYJ262183 VHZ262179:VIF262183 VRV262179:VSB262183 WBR262179:WBX262183 WLN262179:WLT262183 WVJ262179:WVP262183 B327715:H327719 IX327715:JD327719 ST327715:SZ327719 ACP327715:ACV327719 AML327715:AMR327719 AWH327715:AWN327719 BGD327715:BGJ327719 BPZ327715:BQF327719 BZV327715:CAB327719 CJR327715:CJX327719 CTN327715:CTT327719 DDJ327715:DDP327719 DNF327715:DNL327719 DXB327715:DXH327719 EGX327715:EHD327719 EQT327715:EQZ327719 FAP327715:FAV327719 FKL327715:FKR327719 FUH327715:FUN327719 GED327715:GEJ327719 GNZ327715:GOF327719 GXV327715:GYB327719 HHR327715:HHX327719 HRN327715:HRT327719 IBJ327715:IBP327719 ILF327715:ILL327719 IVB327715:IVH327719 JEX327715:JFD327719 JOT327715:JOZ327719 JYP327715:JYV327719 KIL327715:KIR327719 KSH327715:KSN327719 LCD327715:LCJ327719 LLZ327715:LMF327719 LVV327715:LWB327719 MFR327715:MFX327719 MPN327715:MPT327719 MZJ327715:MZP327719 NJF327715:NJL327719 NTB327715:NTH327719 OCX327715:ODD327719 OMT327715:OMZ327719 OWP327715:OWV327719 PGL327715:PGR327719 PQH327715:PQN327719 QAD327715:QAJ327719 QJZ327715:QKF327719 QTV327715:QUB327719 RDR327715:RDX327719 RNN327715:RNT327719 RXJ327715:RXP327719 SHF327715:SHL327719 SRB327715:SRH327719 TAX327715:TBD327719 TKT327715:TKZ327719 TUP327715:TUV327719 UEL327715:UER327719 UOH327715:UON327719 UYD327715:UYJ327719 VHZ327715:VIF327719 VRV327715:VSB327719 WBR327715:WBX327719 WLN327715:WLT327719 WVJ327715:WVP327719 B393251:H393255 IX393251:JD393255 ST393251:SZ393255 ACP393251:ACV393255 AML393251:AMR393255 AWH393251:AWN393255 BGD393251:BGJ393255 BPZ393251:BQF393255 BZV393251:CAB393255 CJR393251:CJX393255 CTN393251:CTT393255 DDJ393251:DDP393255 DNF393251:DNL393255 DXB393251:DXH393255 EGX393251:EHD393255 EQT393251:EQZ393255 FAP393251:FAV393255 FKL393251:FKR393255 FUH393251:FUN393255 GED393251:GEJ393255 GNZ393251:GOF393255 GXV393251:GYB393255 HHR393251:HHX393255 HRN393251:HRT393255 IBJ393251:IBP393255 ILF393251:ILL393255 IVB393251:IVH393255 JEX393251:JFD393255 JOT393251:JOZ393255 JYP393251:JYV393255 KIL393251:KIR393255 KSH393251:KSN393255 LCD393251:LCJ393255 LLZ393251:LMF393255 LVV393251:LWB393255 MFR393251:MFX393255 MPN393251:MPT393255 MZJ393251:MZP393255 NJF393251:NJL393255 NTB393251:NTH393255 OCX393251:ODD393255 OMT393251:OMZ393255 OWP393251:OWV393255 PGL393251:PGR393255 PQH393251:PQN393255 QAD393251:QAJ393255 QJZ393251:QKF393255 QTV393251:QUB393255 RDR393251:RDX393255 RNN393251:RNT393255 RXJ393251:RXP393255 SHF393251:SHL393255 SRB393251:SRH393255 TAX393251:TBD393255 TKT393251:TKZ393255 TUP393251:TUV393255 UEL393251:UER393255 UOH393251:UON393255 UYD393251:UYJ393255 VHZ393251:VIF393255 VRV393251:VSB393255 WBR393251:WBX393255 WLN393251:WLT393255 WVJ393251:WVP393255 B458787:H458791 IX458787:JD458791 ST458787:SZ458791 ACP458787:ACV458791 AML458787:AMR458791 AWH458787:AWN458791 BGD458787:BGJ458791 BPZ458787:BQF458791 BZV458787:CAB458791 CJR458787:CJX458791 CTN458787:CTT458791 DDJ458787:DDP458791 DNF458787:DNL458791 DXB458787:DXH458791 EGX458787:EHD458791 EQT458787:EQZ458791 FAP458787:FAV458791 FKL458787:FKR458791 FUH458787:FUN458791 GED458787:GEJ458791 GNZ458787:GOF458791 GXV458787:GYB458791 HHR458787:HHX458791 HRN458787:HRT458791 IBJ458787:IBP458791 ILF458787:ILL458791 IVB458787:IVH458791 JEX458787:JFD458791 JOT458787:JOZ458791 JYP458787:JYV458791 KIL458787:KIR458791 KSH458787:KSN458791 LCD458787:LCJ458791 LLZ458787:LMF458791 LVV458787:LWB458791 MFR458787:MFX458791 MPN458787:MPT458791 MZJ458787:MZP458791 NJF458787:NJL458791 NTB458787:NTH458791 OCX458787:ODD458791 OMT458787:OMZ458791 OWP458787:OWV458791 PGL458787:PGR458791 PQH458787:PQN458791 QAD458787:QAJ458791 QJZ458787:QKF458791 QTV458787:QUB458791 RDR458787:RDX458791 RNN458787:RNT458791 RXJ458787:RXP458791 SHF458787:SHL458791 SRB458787:SRH458791 TAX458787:TBD458791 TKT458787:TKZ458791 TUP458787:TUV458791 UEL458787:UER458791 UOH458787:UON458791 UYD458787:UYJ458791 VHZ458787:VIF458791 VRV458787:VSB458791 WBR458787:WBX458791 WLN458787:WLT458791 WVJ458787:WVP458791 B524323:H524327 IX524323:JD524327 ST524323:SZ524327 ACP524323:ACV524327 AML524323:AMR524327 AWH524323:AWN524327 BGD524323:BGJ524327 BPZ524323:BQF524327 BZV524323:CAB524327 CJR524323:CJX524327 CTN524323:CTT524327 DDJ524323:DDP524327 DNF524323:DNL524327 DXB524323:DXH524327 EGX524323:EHD524327 EQT524323:EQZ524327 FAP524323:FAV524327 FKL524323:FKR524327 FUH524323:FUN524327 GED524323:GEJ524327 GNZ524323:GOF524327 GXV524323:GYB524327 HHR524323:HHX524327 HRN524323:HRT524327 IBJ524323:IBP524327 ILF524323:ILL524327 IVB524323:IVH524327 JEX524323:JFD524327 JOT524323:JOZ524327 JYP524323:JYV524327 KIL524323:KIR524327 KSH524323:KSN524327 LCD524323:LCJ524327 LLZ524323:LMF524327 LVV524323:LWB524327 MFR524323:MFX524327 MPN524323:MPT524327 MZJ524323:MZP524327 NJF524323:NJL524327 NTB524323:NTH524327 OCX524323:ODD524327 OMT524323:OMZ524327 OWP524323:OWV524327 PGL524323:PGR524327 PQH524323:PQN524327 QAD524323:QAJ524327 QJZ524323:QKF524327 QTV524323:QUB524327 RDR524323:RDX524327 RNN524323:RNT524327 RXJ524323:RXP524327 SHF524323:SHL524327 SRB524323:SRH524327 TAX524323:TBD524327 TKT524323:TKZ524327 TUP524323:TUV524327 UEL524323:UER524327 UOH524323:UON524327 UYD524323:UYJ524327 VHZ524323:VIF524327 VRV524323:VSB524327 WBR524323:WBX524327 WLN524323:WLT524327 WVJ524323:WVP524327 B589859:H589863 IX589859:JD589863 ST589859:SZ589863 ACP589859:ACV589863 AML589859:AMR589863 AWH589859:AWN589863 BGD589859:BGJ589863 BPZ589859:BQF589863 BZV589859:CAB589863 CJR589859:CJX589863 CTN589859:CTT589863 DDJ589859:DDP589863 DNF589859:DNL589863 DXB589859:DXH589863 EGX589859:EHD589863 EQT589859:EQZ589863 FAP589859:FAV589863 FKL589859:FKR589863 FUH589859:FUN589863 GED589859:GEJ589863 GNZ589859:GOF589863 GXV589859:GYB589863 HHR589859:HHX589863 HRN589859:HRT589863 IBJ589859:IBP589863 ILF589859:ILL589863 IVB589859:IVH589863 JEX589859:JFD589863 JOT589859:JOZ589863 JYP589859:JYV589863 KIL589859:KIR589863 KSH589859:KSN589863 LCD589859:LCJ589863 LLZ589859:LMF589863 LVV589859:LWB589863 MFR589859:MFX589863 MPN589859:MPT589863 MZJ589859:MZP589863 NJF589859:NJL589863 NTB589859:NTH589863 OCX589859:ODD589863 OMT589859:OMZ589863 OWP589859:OWV589863 PGL589859:PGR589863 PQH589859:PQN589863 QAD589859:QAJ589863 QJZ589859:QKF589863 QTV589859:QUB589863 RDR589859:RDX589863 RNN589859:RNT589863 RXJ589859:RXP589863 SHF589859:SHL589863 SRB589859:SRH589863 TAX589859:TBD589863 TKT589859:TKZ589863 TUP589859:TUV589863 UEL589859:UER589863 UOH589859:UON589863 UYD589859:UYJ589863 VHZ589859:VIF589863 VRV589859:VSB589863 WBR589859:WBX589863 WLN589859:WLT589863 WVJ589859:WVP589863 B655395:H655399 IX655395:JD655399 ST655395:SZ655399 ACP655395:ACV655399 AML655395:AMR655399 AWH655395:AWN655399 BGD655395:BGJ655399 BPZ655395:BQF655399 BZV655395:CAB655399 CJR655395:CJX655399 CTN655395:CTT655399 DDJ655395:DDP655399 DNF655395:DNL655399 DXB655395:DXH655399 EGX655395:EHD655399 EQT655395:EQZ655399 FAP655395:FAV655399 FKL655395:FKR655399 FUH655395:FUN655399 GED655395:GEJ655399 GNZ655395:GOF655399 GXV655395:GYB655399 HHR655395:HHX655399 HRN655395:HRT655399 IBJ655395:IBP655399 ILF655395:ILL655399 IVB655395:IVH655399 JEX655395:JFD655399 JOT655395:JOZ655399 JYP655395:JYV655399 KIL655395:KIR655399 KSH655395:KSN655399 LCD655395:LCJ655399 LLZ655395:LMF655399 LVV655395:LWB655399 MFR655395:MFX655399 MPN655395:MPT655399 MZJ655395:MZP655399 NJF655395:NJL655399 NTB655395:NTH655399 OCX655395:ODD655399 OMT655395:OMZ655399 OWP655395:OWV655399 PGL655395:PGR655399 PQH655395:PQN655399 QAD655395:QAJ655399 QJZ655395:QKF655399 QTV655395:QUB655399 RDR655395:RDX655399 RNN655395:RNT655399 RXJ655395:RXP655399 SHF655395:SHL655399 SRB655395:SRH655399 TAX655395:TBD655399 TKT655395:TKZ655399 TUP655395:TUV655399 UEL655395:UER655399 UOH655395:UON655399 UYD655395:UYJ655399 VHZ655395:VIF655399 VRV655395:VSB655399 WBR655395:WBX655399 WLN655395:WLT655399 WVJ655395:WVP655399 B720931:H720935 IX720931:JD720935 ST720931:SZ720935 ACP720931:ACV720935 AML720931:AMR720935 AWH720931:AWN720935 BGD720931:BGJ720935 BPZ720931:BQF720935 BZV720931:CAB720935 CJR720931:CJX720935 CTN720931:CTT720935 DDJ720931:DDP720935 DNF720931:DNL720935 DXB720931:DXH720935 EGX720931:EHD720935 EQT720931:EQZ720935 FAP720931:FAV720935 FKL720931:FKR720935 FUH720931:FUN720935 GED720931:GEJ720935 GNZ720931:GOF720935 GXV720931:GYB720935 HHR720931:HHX720935 HRN720931:HRT720935 IBJ720931:IBP720935 ILF720931:ILL720935 IVB720931:IVH720935 JEX720931:JFD720935 JOT720931:JOZ720935 JYP720931:JYV720935 KIL720931:KIR720935 KSH720931:KSN720935 LCD720931:LCJ720935 LLZ720931:LMF720935 LVV720931:LWB720935 MFR720931:MFX720935 MPN720931:MPT720935 MZJ720931:MZP720935 NJF720931:NJL720935 NTB720931:NTH720935 OCX720931:ODD720935 OMT720931:OMZ720935 OWP720931:OWV720935 PGL720931:PGR720935 PQH720931:PQN720935 QAD720931:QAJ720935 QJZ720931:QKF720935 QTV720931:QUB720935 RDR720931:RDX720935 RNN720931:RNT720935 RXJ720931:RXP720935 SHF720931:SHL720935 SRB720931:SRH720935 TAX720931:TBD720935 TKT720931:TKZ720935 TUP720931:TUV720935 UEL720931:UER720935 UOH720931:UON720935 UYD720931:UYJ720935 VHZ720931:VIF720935 VRV720931:VSB720935 WBR720931:WBX720935 WLN720931:WLT720935 WVJ720931:WVP720935 B786467:H786471 IX786467:JD786471 ST786467:SZ786471 ACP786467:ACV786471 AML786467:AMR786471 AWH786467:AWN786471 BGD786467:BGJ786471 BPZ786467:BQF786471 BZV786467:CAB786471 CJR786467:CJX786471 CTN786467:CTT786471 DDJ786467:DDP786471 DNF786467:DNL786471 DXB786467:DXH786471 EGX786467:EHD786471 EQT786467:EQZ786471 FAP786467:FAV786471 FKL786467:FKR786471 FUH786467:FUN786471 GED786467:GEJ786471 GNZ786467:GOF786471 GXV786467:GYB786471 HHR786467:HHX786471 HRN786467:HRT786471 IBJ786467:IBP786471 ILF786467:ILL786471 IVB786467:IVH786471 JEX786467:JFD786471 JOT786467:JOZ786471 JYP786467:JYV786471 KIL786467:KIR786471 KSH786467:KSN786471 LCD786467:LCJ786471 LLZ786467:LMF786471 LVV786467:LWB786471 MFR786467:MFX786471 MPN786467:MPT786471 MZJ786467:MZP786471 NJF786467:NJL786471 NTB786467:NTH786471 OCX786467:ODD786471 OMT786467:OMZ786471 OWP786467:OWV786471 PGL786467:PGR786471 PQH786467:PQN786471 QAD786467:QAJ786471 QJZ786467:QKF786471 QTV786467:QUB786471 RDR786467:RDX786471 RNN786467:RNT786471 RXJ786467:RXP786471 SHF786467:SHL786471 SRB786467:SRH786471 TAX786467:TBD786471 TKT786467:TKZ786471 TUP786467:TUV786471 UEL786467:UER786471 UOH786467:UON786471 UYD786467:UYJ786471 VHZ786467:VIF786471 VRV786467:VSB786471 WBR786467:WBX786471 WLN786467:WLT786471 WVJ786467:WVP786471 B852003:H852007 IX852003:JD852007 ST852003:SZ852007 ACP852003:ACV852007 AML852003:AMR852007 AWH852003:AWN852007 BGD852003:BGJ852007 BPZ852003:BQF852007 BZV852003:CAB852007 CJR852003:CJX852007 CTN852003:CTT852007 DDJ852003:DDP852007 DNF852003:DNL852007 DXB852003:DXH852007 EGX852003:EHD852007 EQT852003:EQZ852007 FAP852003:FAV852007 FKL852003:FKR852007 FUH852003:FUN852007 GED852003:GEJ852007 GNZ852003:GOF852007 GXV852003:GYB852007 HHR852003:HHX852007 HRN852003:HRT852007 IBJ852003:IBP852007 ILF852003:ILL852007 IVB852003:IVH852007 JEX852003:JFD852007 JOT852003:JOZ852007 JYP852003:JYV852007 KIL852003:KIR852007 KSH852003:KSN852007 LCD852003:LCJ852007 LLZ852003:LMF852007 LVV852003:LWB852007 MFR852003:MFX852007 MPN852003:MPT852007 MZJ852003:MZP852007 NJF852003:NJL852007 NTB852003:NTH852007 OCX852003:ODD852007 OMT852003:OMZ852007 OWP852003:OWV852007 PGL852003:PGR852007 PQH852003:PQN852007 QAD852003:QAJ852007 QJZ852003:QKF852007 QTV852003:QUB852007 RDR852003:RDX852007 RNN852003:RNT852007 RXJ852003:RXP852007 SHF852003:SHL852007 SRB852003:SRH852007 TAX852003:TBD852007 TKT852003:TKZ852007 TUP852003:TUV852007 UEL852003:UER852007 UOH852003:UON852007 UYD852003:UYJ852007 VHZ852003:VIF852007 VRV852003:VSB852007 WBR852003:WBX852007 WLN852003:WLT852007 WVJ852003:WVP852007 B917539:H917543 IX917539:JD917543 ST917539:SZ917543 ACP917539:ACV917543 AML917539:AMR917543 AWH917539:AWN917543 BGD917539:BGJ917543 BPZ917539:BQF917543 BZV917539:CAB917543 CJR917539:CJX917543 CTN917539:CTT917543 DDJ917539:DDP917543 DNF917539:DNL917543 DXB917539:DXH917543 EGX917539:EHD917543 EQT917539:EQZ917543 FAP917539:FAV917543 FKL917539:FKR917543 FUH917539:FUN917543 GED917539:GEJ917543 GNZ917539:GOF917543 GXV917539:GYB917543 HHR917539:HHX917543 HRN917539:HRT917543 IBJ917539:IBP917543 ILF917539:ILL917543 IVB917539:IVH917543 JEX917539:JFD917543 JOT917539:JOZ917543 JYP917539:JYV917543 KIL917539:KIR917543 KSH917539:KSN917543 LCD917539:LCJ917543 LLZ917539:LMF917543 LVV917539:LWB917543 MFR917539:MFX917543 MPN917539:MPT917543 MZJ917539:MZP917543 NJF917539:NJL917543 NTB917539:NTH917543 OCX917539:ODD917543 OMT917539:OMZ917543 OWP917539:OWV917543 PGL917539:PGR917543 PQH917539:PQN917543 QAD917539:QAJ917543 QJZ917539:QKF917543 QTV917539:QUB917543 RDR917539:RDX917543 RNN917539:RNT917543 RXJ917539:RXP917543 SHF917539:SHL917543 SRB917539:SRH917543 TAX917539:TBD917543 TKT917539:TKZ917543 TUP917539:TUV917543 UEL917539:UER917543 UOH917539:UON917543 UYD917539:UYJ917543 VHZ917539:VIF917543 VRV917539:VSB917543 WBR917539:WBX917543 WLN917539:WLT917543 WVJ917539:WVP917543 B983075:H983079 IX983075:JD983079 ST983075:SZ983079 ACP983075:ACV983079 AML983075:AMR983079 AWH983075:AWN983079 BGD983075:BGJ983079 BPZ983075:BQF983079 BZV983075:CAB983079 CJR983075:CJX983079 CTN983075:CTT983079 DDJ983075:DDP983079 DNF983075:DNL983079 DXB983075:DXH983079 EGX983075:EHD983079 EQT983075:EQZ983079 FAP983075:FAV983079 FKL983075:FKR983079 FUH983075:FUN983079 GED983075:GEJ983079 GNZ983075:GOF983079 GXV983075:GYB983079 HHR983075:HHX983079 HRN983075:HRT983079 IBJ983075:IBP983079 ILF983075:ILL983079 IVB983075:IVH983079 JEX983075:JFD983079 JOT983075:JOZ983079 JYP983075:JYV983079 KIL983075:KIR983079 KSH983075:KSN983079 LCD983075:LCJ983079 LLZ983075:LMF983079 LVV983075:LWB983079 MFR983075:MFX983079 MPN983075:MPT983079 MZJ983075:MZP983079 NJF983075:NJL983079 NTB983075:NTH983079 OCX983075:ODD983079 OMT983075:OMZ983079 OWP983075:OWV983079 PGL983075:PGR983079 PQH983075:PQN983079 QAD983075:QAJ983079 QJZ983075:QKF983079 QTV983075:QUB983079 RDR983075:RDX983079 RNN983075:RNT983079 RXJ983075:RXP983079 SHF983075:SHL983079 SRB983075:SRH983079 TAX983075:TBD983079 TKT983075:TKZ983079 TUP983075:TUV983079 UEL983075:UER983079 UOH983075:UON983079 UYD983075:UYJ983079 VHZ983075:VIF983079 VRV983075:VSB983079 WBR983075:WBX983079 WLN983075:WLT983079 WVJ983075:WVP983079">
      <formula1>OutcomeIndInCmp</formula1>
    </dataValidation>
    <dataValidation type="list" allowBlank="1" prompt="Please select an indicator" sqref="B17:H21 IX17:JD21 ST17:SZ21 ACP17:ACV21 AML17:AMR21 AWH17:AWN21 BGD17:BGJ21 BPZ17:BQF21 BZV17:CAB21 CJR17:CJX21 CTN17:CTT21 DDJ17:DDP21 DNF17:DNL21 DXB17:DXH21 EGX17:EHD21 EQT17:EQZ21 FAP17:FAV21 FKL17:FKR21 FUH17:FUN21 GED17:GEJ21 GNZ17:GOF21 GXV17:GYB21 HHR17:HHX21 HRN17:HRT21 IBJ17:IBP21 ILF17:ILL21 IVB17:IVH21 JEX17:JFD21 JOT17:JOZ21 JYP17:JYV21 KIL17:KIR21 KSH17:KSN21 LCD17:LCJ21 LLZ17:LMF21 LVV17:LWB21 MFR17:MFX21 MPN17:MPT21 MZJ17:MZP21 NJF17:NJL21 NTB17:NTH21 OCX17:ODD21 OMT17:OMZ21 OWP17:OWV21 PGL17:PGR21 PQH17:PQN21 QAD17:QAJ21 QJZ17:QKF21 QTV17:QUB21 RDR17:RDX21 RNN17:RNT21 RXJ17:RXP21 SHF17:SHL21 SRB17:SRH21 TAX17:TBD21 TKT17:TKZ21 TUP17:TUV21 UEL17:UER21 UOH17:UON21 UYD17:UYJ21 VHZ17:VIF21 VRV17:VSB21 WBR17:WBX21 WLN17:WLT21 WVJ17:WVP21 B65553:H65557 IX65553:JD65557 ST65553:SZ65557 ACP65553:ACV65557 AML65553:AMR65557 AWH65553:AWN65557 BGD65553:BGJ65557 BPZ65553:BQF65557 BZV65553:CAB65557 CJR65553:CJX65557 CTN65553:CTT65557 DDJ65553:DDP65557 DNF65553:DNL65557 DXB65553:DXH65557 EGX65553:EHD65557 EQT65553:EQZ65557 FAP65553:FAV65557 FKL65553:FKR65557 FUH65553:FUN65557 GED65553:GEJ65557 GNZ65553:GOF65557 GXV65553:GYB65557 HHR65553:HHX65557 HRN65553:HRT65557 IBJ65553:IBP65557 ILF65553:ILL65557 IVB65553:IVH65557 JEX65553:JFD65557 JOT65553:JOZ65557 JYP65553:JYV65557 KIL65553:KIR65557 KSH65553:KSN65557 LCD65553:LCJ65557 LLZ65553:LMF65557 LVV65553:LWB65557 MFR65553:MFX65557 MPN65553:MPT65557 MZJ65553:MZP65557 NJF65553:NJL65557 NTB65553:NTH65557 OCX65553:ODD65557 OMT65553:OMZ65557 OWP65553:OWV65557 PGL65553:PGR65557 PQH65553:PQN65557 QAD65553:QAJ65557 QJZ65553:QKF65557 QTV65553:QUB65557 RDR65553:RDX65557 RNN65553:RNT65557 RXJ65553:RXP65557 SHF65553:SHL65557 SRB65553:SRH65557 TAX65553:TBD65557 TKT65553:TKZ65557 TUP65553:TUV65557 UEL65553:UER65557 UOH65553:UON65557 UYD65553:UYJ65557 VHZ65553:VIF65557 VRV65553:VSB65557 WBR65553:WBX65557 WLN65553:WLT65557 WVJ65553:WVP65557 B131089:H131093 IX131089:JD131093 ST131089:SZ131093 ACP131089:ACV131093 AML131089:AMR131093 AWH131089:AWN131093 BGD131089:BGJ131093 BPZ131089:BQF131093 BZV131089:CAB131093 CJR131089:CJX131093 CTN131089:CTT131093 DDJ131089:DDP131093 DNF131089:DNL131093 DXB131089:DXH131093 EGX131089:EHD131093 EQT131089:EQZ131093 FAP131089:FAV131093 FKL131089:FKR131093 FUH131089:FUN131093 GED131089:GEJ131093 GNZ131089:GOF131093 GXV131089:GYB131093 HHR131089:HHX131093 HRN131089:HRT131093 IBJ131089:IBP131093 ILF131089:ILL131093 IVB131089:IVH131093 JEX131089:JFD131093 JOT131089:JOZ131093 JYP131089:JYV131093 KIL131089:KIR131093 KSH131089:KSN131093 LCD131089:LCJ131093 LLZ131089:LMF131093 LVV131089:LWB131093 MFR131089:MFX131093 MPN131089:MPT131093 MZJ131089:MZP131093 NJF131089:NJL131093 NTB131089:NTH131093 OCX131089:ODD131093 OMT131089:OMZ131093 OWP131089:OWV131093 PGL131089:PGR131093 PQH131089:PQN131093 QAD131089:QAJ131093 QJZ131089:QKF131093 QTV131089:QUB131093 RDR131089:RDX131093 RNN131089:RNT131093 RXJ131089:RXP131093 SHF131089:SHL131093 SRB131089:SRH131093 TAX131089:TBD131093 TKT131089:TKZ131093 TUP131089:TUV131093 UEL131089:UER131093 UOH131089:UON131093 UYD131089:UYJ131093 VHZ131089:VIF131093 VRV131089:VSB131093 WBR131089:WBX131093 WLN131089:WLT131093 WVJ131089:WVP131093 B196625:H196629 IX196625:JD196629 ST196625:SZ196629 ACP196625:ACV196629 AML196625:AMR196629 AWH196625:AWN196629 BGD196625:BGJ196629 BPZ196625:BQF196629 BZV196625:CAB196629 CJR196625:CJX196629 CTN196625:CTT196629 DDJ196625:DDP196629 DNF196625:DNL196629 DXB196625:DXH196629 EGX196625:EHD196629 EQT196625:EQZ196629 FAP196625:FAV196629 FKL196625:FKR196629 FUH196625:FUN196629 GED196625:GEJ196629 GNZ196625:GOF196629 GXV196625:GYB196629 HHR196625:HHX196629 HRN196625:HRT196629 IBJ196625:IBP196629 ILF196625:ILL196629 IVB196625:IVH196629 JEX196625:JFD196629 JOT196625:JOZ196629 JYP196625:JYV196629 KIL196625:KIR196629 KSH196625:KSN196629 LCD196625:LCJ196629 LLZ196625:LMF196629 LVV196625:LWB196629 MFR196625:MFX196629 MPN196625:MPT196629 MZJ196625:MZP196629 NJF196625:NJL196629 NTB196625:NTH196629 OCX196625:ODD196629 OMT196625:OMZ196629 OWP196625:OWV196629 PGL196625:PGR196629 PQH196625:PQN196629 QAD196625:QAJ196629 QJZ196625:QKF196629 QTV196625:QUB196629 RDR196625:RDX196629 RNN196625:RNT196629 RXJ196625:RXP196629 SHF196625:SHL196629 SRB196625:SRH196629 TAX196625:TBD196629 TKT196625:TKZ196629 TUP196625:TUV196629 UEL196625:UER196629 UOH196625:UON196629 UYD196625:UYJ196629 VHZ196625:VIF196629 VRV196625:VSB196629 WBR196625:WBX196629 WLN196625:WLT196629 WVJ196625:WVP196629 B262161:H262165 IX262161:JD262165 ST262161:SZ262165 ACP262161:ACV262165 AML262161:AMR262165 AWH262161:AWN262165 BGD262161:BGJ262165 BPZ262161:BQF262165 BZV262161:CAB262165 CJR262161:CJX262165 CTN262161:CTT262165 DDJ262161:DDP262165 DNF262161:DNL262165 DXB262161:DXH262165 EGX262161:EHD262165 EQT262161:EQZ262165 FAP262161:FAV262165 FKL262161:FKR262165 FUH262161:FUN262165 GED262161:GEJ262165 GNZ262161:GOF262165 GXV262161:GYB262165 HHR262161:HHX262165 HRN262161:HRT262165 IBJ262161:IBP262165 ILF262161:ILL262165 IVB262161:IVH262165 JEX262161:JFD262165 JOT262161:JOZ262165 JYP262161:JYV262165 KIL262161:KIR262165 KSH262161:KSN262165 LCD262161:LCJ262165 LLZ262161:LMF262165 LVV262161:LWB262165 MFR262161:MFX262165 MPN262161:MPT262165 MZJ262161:MZP262165 NJF262161:NJL262165 NTB262161:NTH262165 OCX262161:ODD262165 OMT262161:OMZ262165 OWP262161:OWV262165 PGL262161:PGR262165 PQH262161:PQN262165 QAD262161:QAJ262165 QJZ262161:QKF262165 QTV262161:QUB262165 RDR262161:RDX262165 RNN262161:RNT262165 RXJ262161:RXP262165 SHF262161:SHL262165 SRB262161:SRH262165 TAX262161:TBD262165 TKT262161:TKZ262165 TUP262161:TUV262165 UEL262161:UER262165 UOH262161:UON262165 UYD262161:UYJ262165 VHZ262161:VIF262165 VRV262161:VSB262165 WBR262161:WBX262165 WLN262161:WLT262165 WVJ262161:WVP262165 B327697:H327701 IX327697:JD327701 ST327697:SZ327701 ACP327697:ACV327701 AML327697:AMR327701 AWH327697:AWN327701 BGD327697:BGJ327701 BPZ327697:BQF327701 BZV327697:CAB327701 CJR327697:CJX327701 CTN327697:CTT327701 DDJ327697:DDP327701 DNF327697:DNL327701 DXB327697:DXH327701 EGX327697:EHD327701 EQT327697:EQZ327701 FAP327697:FAV327701 FKL327697:FKR327701 FUH327697:FUN327701 GED327697:GEJ327701 GNZ327697:GOF327701 GXV327697:GYB327701 HHR327697:HHX327701 HRN327697:HRT327701 IBJ327697:IBP327701 ILF327697:ILL327701 IVB327697:IVH327701 JEX327697:JFD327701 JOT327697:JOZ327701 JYP327697:JYV327701 KIL327697:KIR327701 KSH327697:KSN327701 LCD327697:LCJ327701 LLZ327697:LMF327701 LVV327697:LWB327701 MFR327697:MFX327701 MPN327697:MPT327701 MZJ327697:MZP327701 NJF327697:NJL327701 NTB327697:NTH327701 OCX327697:ODD327701 OMT327697:OMZ327701 OWP327697:OWV327701 PGL327697:PGR327701 PQH327697:PQN327701 QAD327697:QAJ327701 QJZ327697:QKF327701 QTV327697:QUB327701 RDR327697:RDX327701 RNN327697:RNT327701 RXJ327697:RXP327701 SHF327697:SHL327701 SRB327697:SRH327701 TAX327697:TBD327701 TKT327697:TKZ327701 TUP327697:TUV327701 UEL327697:UER327701 UOH327697:UON327701 UYD327697:UYJ327701 VHZ327697:VIF327701 VRV327697:VSB327701 WBR327697:WBX327701 WLN327697:WLT327701 WVJ327697:WVP327701 B393233:H393237 IX393233:JD393237 ST393233:SZ393237 ACP393233:ACV393237 AML393233:AMR393237 AWH393233:AWN393237 BGD393233:BGJ393237 BPZ393233:BQF393237 BZV393233:CAB393237 CJR393233:CJX393237 CTN393233:CTT393237 DDJ393233:DDP393237 DNF393233:DNL393237 DXB393233:DXH393237 EGX393233:EHD393237 EQT393233:EQZ393237 FAP393233:FAV393237 FKL393233:FKR393237 FUH393233:FUN393237 GED393233:GEJ393237 GNZ393233:GOF393237 GXV393233:GYB393237 HHR393233:HHX393237 HRN393233:HRT393237 IBJ393233:IBP393237 ILF393233:ILL393237 IVB393233:IVH393237 JEX393233:JFD393237 JOT393233:JOZ393237 JYP393233:JYV393237 KIL393233:KIR393237 KSH393233:KSN393237 LCD393233:LCJ393237 LLZ393233:LMF393237 LVV393233:LWB393237 MFR393233:MFX393237 MPN393233:MPT393237 MZJ393233:MZP393237 NJF393233:NJL393237 NTB393233:NTH393237 OCX393233:ODD393237 OMT393233:OMZ393237 OWP393233:OWV393237 PGL393233:PGR393237 PQH393233:PQN393237 QAD393233:QAJ393237 QJZ393233:QKF393237 QTV393233:QUB393237 RDR393233:RDX393237 RNN393233:RNT393237 RXJ393233:RXP393237 SHF393233:SHL393237 SRB393233:SRH393237 TAX393233:TBD393237 TKT393233:TKZ393237 TUP393233:TUV393237 UEL393233:UER393237 UOH393233:UON393237 UYD393233:UYJ393237 VHZ393233:VIF393237 VRV393233:VSB393237 WBR393233:WBX393237 WLN393233:WLT393237 WVJ393233:WVP393237 B458769:H458773 IX458769:JD458773 ST458769:SZ458773 ACP458769:ACV458773 AML458769:AMR458773 AWH458769:AWN458773 BGD458769:BGJ458773 BPZ458769:BQF458773 BZV458769:CAB458773 CJR458769:CJX458773 CTN458769:CTT458773 DDJ458769:DDP458773 DNF458769:DNL458773 DXB458769:DXH458773 EGX458769:EHD458773 EQT458769:EQZ458773 FAP458769:FAV458773 FKL458769:FKR458773 FUH458769:FUN458773 GED458769:GEJ458773 GNZ458769:GOF458773 GXV458769:GYB458773 HHR458769:HHX458773 HRN458769:HRT458773 IBJ458769:IBP458773 ILF458769:ILL458773 IVB458769:IVH458773 JEX458769:JFD458773 JOT458769:JOZ458773 JYP458769:JYV458773 KIL458769:KIR458773 KSH458769:KSN458773 LCD458769:LCJ458773 LLZ458769:LMF458773 LVV458769:LWB458773 MFR458769:MFX458773 MPN458769:MPT458773 MZJ458769:MZP458773 NJF458769:NJL458773 NTB458769:NTH458773 OCX458769:ODD458773 OMT458769:OMZ458773 OWP458769:OWV458773 PGL458769:PGR458773 PQH458769:PQN458773 QAD458769:QAJ458773 QJZ458769:QKF458773 QTV458769:QUB458773 RDR458769:RDX458773 RNN458769:RNT458773 RXJ458769:RXP458773 SHF458769:SHL458773 SRB458769:SRH458773 TAX458769:TBD458773 TKT458769:TKZ458773 TUP458769:TUV458773 UEL458769:UER458773 UOH458769:UON458773 UYD458769:UYJ458773 VHZ458769:VIF458773 VRV458769:VSB458773 WBR458769:WBX458773 WLN458769:WLT458773 WVJ458769:WVP458773 B524305:H524309 IX524305:JD524309 ST524305:SZ524309 ACP524305:ACV524309 AML524305:AMR524309 AWH524305:AWN524309 BGD524305:BGJ524309 BPZ524305:BQF524309 BZV524305:CAB524309 CJR524305:CJX524309 CTN524305:CTT524309 DDJ524305:DDP524309 DNF524305:DNL524309 DXB524305:DXH524309 EGX524305:EHD524309 EQT524305:EQZ524309 FAP524305:FAV524309 FKL524305:FKR524309 FUH524305:FUN524309 GED524305:GEJ524309 GNZ524305:GOF524309 GXV524305:GYB524309 HHR524305:HHX524309 HRN524305:HRT524309 IBJ524305:IBP524309 ILF524305:ILL524309 IVB524305:IVH524309 JEX524305:JFD524309 JOT524305:JOZ524309 JYP524305:JYV524309 KIL524305:KIR524309 KSH524305:KSN524309 LCD524305:LCJ524309 LLZ524305:LMF524309 LVV524305:LWB524309 MFR524305:MFX524309 MPN524305:MPT524309 MZJ524305:MZP524309 NJF524305:NJL524309 NTB524305:NTH524309 OCX524305:ODD524309 OMT524305:OMZ524309 OWP524305:OWV524309 PGL524305:PGR524309 PQH524305:PQN524309 QAD524305:QAJ524309 QJZ524305:QKF524309 QTV524305:QUB524309 RDR524305:RDX524309 RNN524305:RNT524309 RXJ524305:RXP524309 SHF524305:SHL524309 SRB524305:SRH524309 TAX524305:TBD524309 TKT524305:TKZ524309 TUP524305:TUV524309 UEL524305:UER524309 UOH524305:UON524309 UYD524305:UYJ524309 VHZ524305:VIF524309 VRV524305:VSB524309 WBR524305:WBX524309 WLN524305:WLT524309 WVJ524305:WVP524309 B589841:H589845 IX589841:JD589845 ST589841:SZ589845 ACP589841:ACV589845 AML589841:AMR589845 AWH589841:AWN589845 BGD589841:BGJ589845 BPZ589841:BQF589845 BZV589841:CAB589845 CJR589841:CJX589845 CTN589841:CTT589845 DDJ589841:DDP589845 DNF589841:DNL589845 DXB589841:DXH589845 EGX589841:EHD589845 EQT589841:EQZ589845 FAP589841:FAV589845 FKL589841:FKR589845 FUH589841:FUN589845 GED589841:GEJ589845 GNZ589841:GOF589845 GXV589841:GYB589845 HHR589841:HHX589845 HRN589841:HRT589845 IBJ589841:IBP589845 ILF589841:ILL589845 IVB589841:IVH589845 JEX589841:JFD589845 JOT589841:JOZ589845 JYP589841:JYV589845 KIL589841:KIR589845 KSH589841:KSN589845 LCD589841:LCJ589845 LLZ589841:LMF589845 LVV589841:LWB589845 MFR589841:MFX589845 MPN589841:MPT589845 MZJ589841:MZP589845 NJF589841:NJL589845 NTB589841:NTH589845 OCX589841:ODD589845 OMT589841:OMZ589845 OWP589841:OWV589845 PGL589841:PGR589845 PQH589841:PQN589845 QAD589841:QAJ589845 QJZ589841:QKF589845 QTV589841:QUB589845 RDR589841:RDX589845 RNN589841:RNT589845 RXJ589841:RXP589845 SHF589841:SHL589845 SRB589841:SRH589845 TAX589841:TBD589845 TKT589841:TKZ589845 TUP589841:TUV589845 UEL589841:UER589845 UOH589841:UON589845 UYD589841:UYJ589845 VHZ589841:VIF589845 VRV589841:VSB589845 WBR589841:WBX589845 WLN589841:WLT589845 WVJ589841:WVP589845 B655377:H655381 IX655377:JD655381 ST655377:SZ655381 ACP655377:ACV655381 AML655377:AMR655381 AWH655377:AWN655381 BGD655377:BGJ655381 BPZ655377:BQF655381 BZV655377:CAB655381 CJR655377:CJX655381 CTN655377:CTT655381 DDJ655377:DDP655381 DNF655377:DNL655381 DXB655377:DXH655381 EGX655377:EHD655381 EQT655377:EQZ655381 FAP655377:FAV655381 FKL655377:FKR655381 FUH655377:FUN655381 GED655377:GEJ655381 GNZ655377:GOF655381 GXV655377:GYB655381 HHR655377:HHX655381 HRN655377:HRT655381 IBJ655377:IBP655381 ILF655377:ILL655381 IVB655377:IVH655381 JEX655377:JFD655381 JOT655377:JOZ655381 JYP655377:JYV655381 KIL655377:KIR655381 KSH655377:KSN655381 LCD655377:LCJ655381 LLZ655377:LMF655381 LVV655377:LWB655381 MFR655377:MFX655381 MPN655377:MPT655381 MZJ655377:MZP655381 NJF655377:NJL655381 NTB655377:NTH655381 OCX655377:ODD655381 OMT655377:OMZ655381 OWP655377:OWV655381 PGL655377:PGR655381 PQH655377:PQN655381 QAD655377:QAJ655381 QJZ655377:QKF655381 QTV655377:QUB655381 RDR655377:RDX655381 RNN655377:RNT655381 RXJ655377:RXP655381 SHF655377:SHL655381 SRB655377:SRH655381 TAX655377:TBD655381 TKT655377:TKZ655381 TUP655377:TUV655381 UEL655377:UER655381 UOH655377:UON655381 UYD655377:UYJ655381 VHZ655377:VIF655381 VRV655377:VSB655381 WBR655377:WBX655381 WLN655377:WLT655381 WVJ655377:WVP655381 B720913:H720917 IX720913:JD720917 ST720913:SZ720917 ACP720913:ACV720917 AML720913:AMR720917 AWH720913:AWN720917 BGD720913:BGJ720917 BPZ720913:BQF720917 BZV720913:CAB720917 CJR720913:CJX720917 CTN720913:CTT720917 DDJ720913:DDP720917 DNF720913:DNL720917 DXB720913:DXH720917 EGX720913:EHD720917 EQT720913:EQZ720917 FAP720913:FAV720917 FKL720913:FKR720917 FUH720913:FUN720917 GED720913:GEJ720917 GNZ720913:GOF720917 GXV720913:GYB720917 HHR720913:HHX720917 HRN720913:HRT720917 IBJ720913:IBP720917 ILF720913:ILL720917 IVB720913:IVH720917 JEX720913:JFD720917 JOT720913:JOZ720917 JYP720913:JYV720917 KIL720913:KIR720917 KSH720913:KSN720917 LCD720913:LCJ720917 LLZ720913:LMF720917 LVV720913:LWB720917 MFR720913:MFX720917 MPN720913:MPT720917 MZJ720913:MZP720917 NJF720913:NJL720917 NTB720913:NTH720917 OCX720913:ODD720917 OMT720913:OMZ720917 OWP720913:OWV720917 PGL720913:PGR720917 PQH720913:PQN720917 QAD720913:QAJ720917 QJZ720913:QKF720917 QTV720913:QUB720917 RDR720913:RDX720917 RNN720913:RNT720917 RXJ720913:RXP720917 SHF720913:SHL720917 SRB720913:SRH720917 TAX720913:TBD720917 TKT720913:TKZ720917 TUP720913:TUV720917 UEL720913:UER720917 UOH720913:UON720917 UYD720913:UYJ720917 VHZ720913:VIF720917 VRV720913:VSB720917 WBR720913:WBX720917 WLN720913:WLT720917 WVJ720913:WVP720917 B786449:H786453 IX786449:JD786453 ST786449:SZ786453 ACP786449:ACV786453 AML786449:AMR786453 AWH786449:AWN786453 BGD786449:BGJ786453 BPZ786449:BQF786453 BZV786449:CAB786453 CJR786449:CJX786453 CTN786449:CTT786453 DDJ786449:DDP786453 DNF786449:DNL786453 DXB786449:DXH786453 EGX786449:EHD786453 EQT786449:EQZ786453 FAP786449:FAV786453 FKL786449:FKR786453 FUH786449:FUN786453 GED786449:GEJ786453 GNZ786449:GOF786453 GXV786449:GYB786453 HHR786449:HHX786453 HRN786449:HRT786453 IBJ786449:IBP786453 ILF786449:ILL786453 IVB786449:IVH786453 JEX786449:JFD786453 JOT786449:JOZ786453 JYP786449:JYV786453 KIL786449:KIR786453 KSH786449:KSN786453 LCD786449:LCJ786453 LLZ786449:LMF786453 LVV786449:LWB786453 MFR786449:MFX786453 MPN786449:MPT786453 MZJ786449:MZP786453 NJF786449:NJL786453 NTB786449:NTH786453 OCX786449:ODD786453 OMT786449:OMZ786453 OWP786449:OWV786453 PGL786449:PGR786453 PQH786449:PQN786453 QAD786449:QAJ786453 QJZ786449:QKF786453 QTV786449:QUB786453 RDR786449:RDX786453 RNN786449:RNT786453 RXJ786449:RXP786453 SHF786449:SHL786453 SRB786449:SRH786453 TAX786449:TBD786453 TKT786449:TKZ786453 TUP786449:TUV786453 UEL786449:UER786453 UOH786449:UON786453 UYD786449:UYJ786453 VHZ786449:VIF786453 VRV786449:VSB786453 WBR786449:WBX786453 WLN786449:WLT786453 WVJ786449:WVP786453 B851985:H851989 IX851985:JD851989 ST851985:SZ851989 ACP851985:ACV851989 AML851985:AMR851989 AWH851985:AWN851989 BGD851985:BGJ851989 BPZ851985:BQF851989 BZV851985:CAB851989 CJR851985:CJX851989 CTN851985:CTT851989 DDJ851985:DDP851989 DNF851985:DNL851989 DXB851985:DXH851989 EGX851985:EHD851989 EQT851985:EQZ851989 FAP851985:FAV851989 FKL851985:FKR851989 FUH851985:FUN851989 GED851985:GEJ851989 GNZ851985:GOF851989 GXV851985:GYB851989 HHR851985:HHX851989 HRN851985:HRT851989 IBJ851985:IBP851989 ILF851985:ILL851989 IVB851985:IVH851989 JEX851985:JFD851989 JOT851985:JOZ851989 JYP851985:JYV851989 KIL851985:KIR851989 KSH851985:KSN851989 LCD851985:LCJ851989 LLZ851985:LMF851989 LVV851985:LWB851989 MFR851985:MFX851989 MPN851985:MPT851989 MZJ851985:MZP851989 NJF851985:NJL851989 NTB851985:NTH851989 OCX851985:ODD851989 OMT851985:OMZ851989 OWP851985:OWV851989 PGL851985:PGR851989 PQH851985:PQN851989 QAD851985:QAJ851989 QJZ851985:QKF851989 QTV851985:QUB851989 RDR851985:RDX851989 RNN851985:RNT851989 RXJ851985:RXP851989 SHF851985:SHL851989 SRB851985:SRH851989 TAX851985:TBD851989 TKT851985:TKZ851989 TUP851985:TUV851989 UEL851985:UER851989 UOH851985:UON851989 UYD851985:UYJ851989 VHZ851985:VIF851989 VRV851985:VSB851989 WBR851985:WBX851989 WLN851985:WLT851989 WVJ851985:WVP851989 B917521:H917525 IX917521:JD917525 ST917521:SZ917525 ACP917521:ACV917525 AML917521:AMR917525 AWH917521:AWN917525 BGD917521:BGJ917525 BPZ917521:BQF917525 BZV917521:CAB917525 CJR917521:CJX917525 CTN917521:CTT917525 DDJ917521:DDP917525 DNF917521:DNL917525 DXB917521:DXH917525 EGX917521:EHD917525 EQT917521:EQZ917525 FAP917521:FAV917525 FKL917521:FKR917525 FUH917521:FUN917525 GED917521:GEJ917525 GNZ917521:GOF917525 GXV917521:GYB917525 HHR917521:HHX917525 HRN917521:HRT917525 IBJ917521:IBP917525 ILF917521:ILL917525 IVB917521:IVH917525 JEX917521:JFD917525 JOT917521:JOZ917525 JYP917521:JYV917525 KIL917521:KIR917525 KSH917521:KSN917525 LCD917521:LCJ917525 LLZ917521:LMF917525 LVV917521:LWB917525 MFR917521:MFX917525 MPN917521:MPT917525 MZJ917521:MZP917525 NJF917521:NJL917525 NTB917521:NTH917525 OCX917521:ODD917525 OMT917521:OMZ917525 OWP917521:OWV917525 PGL917521:PGR917525 PQH917521:PQN917525 QAD917521:QAJ917525 QJZ917521:QKF917525 QTV917521:QUB917525 RDR917521:RDX917525 RNN917521:RNT917525 RXJ917521:RXP917525 SHF917521:SHL917525 SRB917521:SRH917525 TAX917521:TBD917525 TKT917521:TKZ917525 TUP917521:TUV917525 UEL917521:UER917525 UOH917521:UON917525 UYD917521:UYJ917525 VHZ917521:VIF917525 VRV917521:VSB917525 WBR917521:WBX917525 WLN917521:WLT917525 WVJ917521:WVP917525 B983057:H983061 IX983057:JD983061 ST983057:SZ983061 ACP983057:ACV983061 AML983057:AMR983061 AWH983057:AWN983061 BGD983057:BGJ983061 BPZ983057:BQF983061 BZV983057:CAB983061 CJR983057:CJX983061 CTN983057:CTT983061 DDJ983057:DDP983061 DNF983057:DNL983061 DXB983057:DXH983061 EGX983057:EHD983061 EQT983057:EQZ983061 FAP983057:FAV983061 FKL983057:FKR983061 FUH983057:FUN983061 GED983057:GEJ983061 GNZ983057:GOF983061 GXV983057:GYB983061 HHR983057:HHX983061 HRN983057:HRT983061 IBJ983057:IBP983061 ILF983057:ILL983061 IVB983057:IVH983061 JEX983057:JFD983061 JOT983057:JOZ983061 JYP983057:JYV983061 KIL983057:KIR983061 KSH983057:KSN983061 LCD983057:LCJ983061 LLZ983057:LMF983061 LVV983057:LWB983061 MFR983057:MFX983061 MPN983057:MPT983061 MZJ983057:MZP983061 NJF983057:NJL983061 NTB983057:NTH983061 OCX983057:ODD983061 OMT983057:OMZ983061 OWP983057:OWV983061 PGL983057:PGR983061 PQH983057:PQN983061 QAD983057:QAJ983061 QJZ983057:QKF983061 QTV983057:QUB983061 RDR983057:RDX983061 RNN983057:RNT983061 RXJ983057:RXP983061 SHF983057:SHL983061 SRB983057:SRH983061 TAX983057:TBD983061 TKT983057:TKZ983061 TUP983057:TUV983061 UEL983057:UER983061 UOH983057:UON983061 UYD983057:UYJ983061 VHZ983057:VIF983061 VRV983057:VSB983061 WBR983057:WBX983061 WLN983057:WLT983061 WVJ983057:WVP983061">
      <formula1>ImpactIndInCmp</formula1>
    </dataValidation>
    <dataValidation type="list" allowBlank="1" showInputMessage="1" showErrorMessage="1" sqref="J65:J84 JF65:JF84 TB65:TB84 ACX65:ACX84 AMT65:AMT84 AWP65:AWP84 BGL65:BGL84 BQH65:BQH84 CAD65:CAD84 CJZ65:CJZ84 CTV65:CTV84 DDR65:DDR84 DNN65:DNN84 DXJ65:DXJ84 EHF65:EHF84 ERB65:ERB84 FAX65:FAX84 FKT65:FKT84 FUP65:FUP84 GEL65:GEL84 GOH65:GOH84 GYD65:GYD84 HHZ65:HHZ84 HRV65:HRV84 IBR65:IBR84 ILN65:ILN84 IVJ65:IVJ84 JFF65:JFF84 JPB65:JPB84 JYX65:JYX84 KIT65:KIT84 KSP65:KSP84 LCL65:LCL84 LMH65:LMH84 LWD65:LWD84 MFZ65:MFZ84 MPV65:MPV84 MZR65:MZR84 NJN65:NJN84 NTJ65:NTJ84 ODF65:ODF84 ONB65:ONB84 OWX65:OWX84 PGT65:PGT84 PQP65:PQP84 QAL65:QAL84 QKH65:QKH84 QUD65:QUD84 RDZ65:RDZ84 RNV65:RNV84 RXR65:RXR84 SHN65:SHN84 SRJ65:SRJ84 TBF65:TBF84 TLB65:TLB84 TUX65:TUX84 UET65:UET84 UOP65:UOP84 UYL65:UYL84 VIH65:VIH84 VSD65:VSD84 WBZ65:WBZ84 WLV65:WLV84 WVR65:WVR84 J65601:J65620 JF65601:JF65620 TB65601:TB65620 ACX65601:ACX65620 AMT65601:AMT65620 AWP65601:AWP65620 BGL65601:BGL65620 BQH65601:BQH65620 CAD65601:CAD65620 CJZ65601:CJZ65620 CTV65601:CTV65620 DDR65601:DDR65620 DNN65601:DNN65620 DXJ65601:DXJ65620 EHF65601:EHF65620 ERB65601:ERB65620 FAX65601:FAX65620 FKT65601:FKT65620 FUP65601:FUP65620 GEL65601:GEL65620 GOH65601:GOH65620 GYD65601:GYD65620 HHZ65601:HHZ65620 HRV65601:HRV65620 IBR65601:IBR65620 ILN65601:ILN65620 IVJ65601:IVJ65620 JFF65601:JFF65620 JPB65601:JPB65620 JYX65601:JYX65620 KIT65601:KIT65620 KSP65601:KSP65620 LCL65601:LCL65620 LMH65601:LMH65620 LWD65601:LWD65620 MFZ65601:MFZ65620 MPV65601:MPV65620 MZR65601:MZR65620 NJN65601:NJN65620 NTJ65601:NTJ65620 ODF65601:ODF65620 ONB65601:ONB65620 OWX65601:OWX65620 PGT65601:PGT65620 PQP65601:PQP65620 QAL65601:QAL65620 QKH65601:QKH65620 QUD65601:QUD65620 RDZ65601:RDZ65620 RNV65601:RNV65620 RXR65601:RXR65620 SHN65601:SHN65620 SRJ65601:SRJ65620 TBF65601:TBF65620 TLB65601:TLB65620 TUX65601:TUX65620 UET65601:UET65620 UOP65601:UOP65620 UYL65601:UYL65620 VIH65601:VIH65620 VSD65601:VSD65620 WBZ65601:WBZ65620 WLV65601:WLV65620 WVR65601:WVR65620 J131137:J131156 JF131137:JF131156 TB131137:TB131156 ACX131137:ACX131156 AMT131137:AMT131156 AWP131137:AWP131156 BGL131137:BGL131156 BQH131137:BQH131156 CAD131137:CAD131156 CJZ131137:CJZ131156 CTV131137:CTV131156 DDR131137:DDR131156 DNN131137:DNN131156 DXJ131137:DXJ131156 EHF131137:EHF131156 ERB131137:ERB131156 FAX131137:FAX131156 FKT131137:FKT131156 FUP131137:FUP131156 GEL131137:GEL131156 GOH131137:GOH131156 GYD131137:GYD131156 HHZ131137:HHZ131156 HRV131137:HRV131156 IBR131137:IBR131156 ILN131137:ILN131156 IVJ131137:IVJ131156 JFF131137:JFF131156 JPB131137:JPB131156 JYX131137:JYX131156 KIT131137:KIT131156 KSP131137:KSP131156 LCL131137:LCL131156 LMH131137:LMH131156 LWD131137:LWD131156 MFZ131137:MFZ131156 MPV131137:MPV131156 MZR131137:MZR131156 NJN131137:NJN131156 NTJ131137:NTJ131156 ODF131137:ODF131156 ONB131137:ONB131156 OWX131137:OWX131156 PGT131137:PGT131156 PQP131137:PQP131156 QAL131137:QAL131156 QKH131137:QKH131156 QUD131137:QUD131156 RDZ131137:RDZ131156 RNV131137:RNV131156 RXR131137:RXR131156 SHN131137:SHN131156 SRJ131137:SRJ131156 TBF131137:TBF131156 TLB131137:TLB131156 TUX131137:TUX131156 UET131137:UET131156 UOP131137:UOP131156 UYL131137:UYL131156 VIH131137:VIH131156 VSD131137:VSD131156 WBZ131137:WBZ131156 WLV131137:WLV131156 WVR131137:WVR131156 J196673:J196692 JF196673:JF196692 TB196673:TB196692 ACX196673:ACX196692 AMT196673:AMT196692 AWP196673:AWP196692 BGL196673:BGL196692 BQH196673:BQH196692 CAD196673:CAD196692 CJZ196673:CJZ196692 CTV196673:CTV196692 DDR196673:DDR196692 DNN196673:DNN196692 DXJ196673:DXJ196692 EHF196673:EHF196692 ERB196673:ERB196692 FAX196673:FAX196692 FKT196673:FKT196692 FUP196673:FUP196692 GEL196673:GEL196692 GOH196673:GOH196692 GYD196673:GYD196692 HHZ196673:HHZ196692 HRV196673:HRV196692 IBR196673:IBR196692 ILN196673:ILN196692 IVJ196673:IVJ196692 JFF196673:JFF196692 JPB196673:JPB196692 JYX196673:JYX196692 KIT196673:KIT196692 KSP196673:KSP196692 LCL196673:LCL196692 LMH196673:LMH196692 LWD196673:LWD196692 MFZ196673:MFZ196692 MPV196673:MPV196692 MZR196673:MZR196692 NJN196673:NJN196692 NTJ196673:NTJ196692 ODF196673:ODF196692 ONB196673:ONB196692 OWX196673:OWX196692 PGT196673:PGT196692 PQP196673:PQP196692 QAL196673:QAL196692 QKH196673:QKH196692 QUD196673:QUD196692 RDZ196673:RDZ196692 RNV196673:RNV196692 RXR196673:RXR196692 SHN196673:SHN196692 SRJ196673:SRJ196692 TBF196673:TBF196692 TLB196673:TLB196692 TUX196673:TUX196692 UET196673:UET196692 UOP196673:UOP196692 UYL196673:UYL196692 VIH196673:VIH196692 VSD196673:VSD196692 WBZ196673:WBZ196692 WLV196673:WLV196692 WVR196673:WVR196692 J262209:J262228 JF262209:JF262228 TB262209:TB262228 ACX262209:ACX262228 AMT262209:AMT262228 AWP262209:AWP262228 BGL262209:BGL262228 BQH262209:BQH262228 CAD262209:CAD262228 CJZ262209:CJZ262228 CTV262209:CTV262228 DDR262209:DDR262228 DNN262209:DNN262228 DXJ262209:DXJ262228 EHF262209:EHF262228 ERB262209:ERB262228 FAX262209:FAX262228 FKT262209:FKT262228 FUP262209:FUP262228 GEL262209:GEL262228 GOH262209:GOH262228 GYD262209:GYD262228 HHZ262209:HHZ262228 HRV262209:HRV262228 IBR262209:IBR262228 ILN262209:ILN262228 IVJ262209:IVJ262228 JFF262209:JFF262228 JPB262209:JPB262228 JYX262209:JYX262228 KIT262209:KIT262228 KSP262209:KSP262228 LCL262209:LCL262228 LMH262209:LMH262228 LWD262209:LWD262228 MFZ262209:MFZ262228 MPV262209:MPV262228 MZR262209:MZR262228 NJN262209:NJN262228 NTJ262209:NTJ262228 ODF262209:ODF262228 ONB262209:ONB262228 OWX262209:OWX262228 PGT262209:PGT262228 PQP262209:PQP262228 QAL262209:QAL262228 QKH262209:QKH262228 QUD262209:QUD262228 RDZ262209:RDZ262228 RNV262209:RNV262228 RXR262209:RXR262228 SHN262209:SHN262228 SRJ262209:SRJ262228 TBF262209:TBF262228 TLB262209:TLB262228 TUX262209:TUX262228 UET262209:UET262228 UOP262209:UOP262228 UYL262209:UYL262228 VIH262209:VIH262228 VSD262209:VSD262228 WBZ262209:WBZ262228 WLV262209:WLV262228 WVR262209:WVR262228 J327745:J327764 JF327745:JF327764 TB327745:TB327764 ACX327745:ACX327764 AMT327745:AMT327764 AWP327745:AWP327764 BGL327745:BGL327764 BQH327745:BQH327764 CAD327745:CAD327764 CJZ327745:CJZ327764 CTV327745:CTV327764 DDR327745:DDR327764 DNN327745:DNN327764 DXJ327745:DXJ327764 EHF327745:EHF327764 ERB327745:ERB327764 FAX327745:FAX327764 FKT327745:FKT327764 FUP327745:FUP327764 GEL327745:GEL327764 GOH327745:GOH327764 GYD327745:GYD327764 HHZ327745:HHZ327764 HRV327745:HRV327764 IBR327745:IBR327764 ILN327745:ILN327764 IVJ327745:IVJ327764 JFF327745:JFF327764 JPB327745:JPB327764 JYX327745:JYX327764 KIT327745:KIT327764 KSP327745:KSP327764 LCL327745:LCL327764 LMH327745:LMH327764 LWD327745:LWD327764 MFZ327745:MFZ327764 MPV327745:MPV327764 MZR327745:MZR327764 NJN327745:NJN327764 NTJ327745:NTJ327764 ODF327745:ODF327764 ONB327745:ONB327764 OWX327745:OWX327764 PGT327745:PGT327764 PQP327745:PQP327764 QAL327745:QAL327764 QKH327745:QKH327764 QUD327745:QUD327764 RDZ327745:RDZ327764 RNV327745:RNV327764 RXR327745:RXR327764 SHN327745:SHN327764 SRJ327745:SRJ327764 TBF327745:TBF327764 TLB327745:TLB327764 TUX327745:TUX327764 UET327745:UET327764 UOP327745:UOP327764 UYL327745:UYL327764 VIH327745:VIH327764 VSD327745:VSD327764 WBZ327745:WBZ327764 WLV327745:WLV327764 WVR327745:WVR327764 J393281:J393300 JF393281:JF393300 TB393281:TB393300 ACX393281:ACX393300 AMT393281:AMT393300 AWP393281:AWP393300 BGL393281:BGL393300 BQH393281:BQH393300 CAD393281:CAD393300 CJZ393281:CJZ393300 CTV393281:CTV393300 DDR393281:DDR393300 DNN393281:DNN393300 DXJ393281:DXJ393300 EHF393281:EHF393300 ERB393281:ERB393300 FAX393281:FAX393300 FKT393281:FKT393300 FUP393281:FUP393300 GEL393281:GEL393300 GOH393281:GOH393300 GYD393281:GYD393300 HHZ393281:HHZ393300 HRV393281:HRV393300 IBR393281:IBR393300 ILN393281:ILN393300 IVJ393281:IVJ393300 JFF393281:JFF393300 JPB393281:JPB393300 JYX393281:JYX393300 KIT393281:KIT393300 KSP393281:KSP393300 LCL393281:LCL393300 LMH393281:LMH393300 LWD393281:LWD393300 MFZ393281:MFZ393300 MPV393281:MPV393300 MZR393281:MZR393300 NJN393281:NJN393300 NTJ393281:NTJ393300 ODF393281:ODF393300 ONB393281:ONB393300 OWX393281:OWX393300 PGT393281:PGT393300 PQP393281:PQP393300 QAL393281:QAL393300 QKH393281:QKH393300 QUD393281:QUD393300 RDZ393281:RDZ393300 RNV393281:RNV393300 RXR393281:RXR393300 SHN393281:SHN393300 SRJ393281:SRJ393300 TBF393281:TBF393300 TLB393281:TLB393300 TUX393281:TUX393300 UET393281:UET393300 UOP393281:UOP393300 UYL393281:UYL393300 VIH393281:VIH393300 VSD393281:VSD393300 WBZ393281:WBZ393300 WLV393281:WLV393300 WVR393281:WVR393300 J458817:J458836 JF458817:JF458836 TB458817:TB458836 ACX458817:ACX458836 AMT458817:AMT458836 AWP458817:AWP458836 BGL458817:BGL458836 BQH458817:BQH458836 CAD458817:CAD458836 CJZ458817:CJZ458836 CTV458817:CTV458836 DDR458817:DDR458836 DNN458817:DNN458836 DXJ458817:DXJ458836 EHF458817:EHF458836 ERB458817:ERB458836 FAX458817:FAX458836 FKT458817:FKT458836 FUP458817:FUP458836 GEL458817:GEL458836 GOH458817:GOH458836 GYD458817:GYD458836 HHZ458817:HHZ458836 HRV458817:HRV458836 IBR458817:IBR458836 ILN458817:ILN458836 IVJ458817:IVJ458836 JFF458817:JFF458836 JPB458817:JPB458836 JYX458817:JYX458836 KIT458817:KIT458836 KSP458817:KSP458836 LCL458817:LCL458836 LMH458817:LMH458836 LWD458817:LWD458836 MFZ458817:MFZ458836 MPV458817:MPV458836 MZR458817:MZR458836 NJN458817:NJN458836 NTJ458817:NTJ458836 ODF458817:ODF458836 ONB458817:ONB458836 OWX458817:OWX458836 PGT458817:PGT458836 PQP458817:PQP458836 QAL458817:QAL458836 QKH458817:QKH458836 QUD458817:QUD458836 RDZ458817:RDZ458836 RNV458817:RNV458836 RXR458817:RXR458836 SHN458817:SHN458836 SRJ458817:SRJ458836 TBF458817:TBF458836 TLB458817:TLB458836 TUX458817:TUX458836 UET458817:UET458836 UOP458817:UOP458836 UYL458817:UYL458836 VIH458817:VIH458836 VSD458817:VSD458836 WBZ458817:WBZ458836 WLV458817:WLV458836 WVR458817:WVR458836 J524353:J524372 JF524353:JF524372 TB524353:TB524372 ACX524353:ACX524372 AMT524353:AMT524372 AWP524353:AWP524372 BGL524353:BGL524372 BQH524353:BQH524372 CAD524353:CAD524372 CJZ524353:CJZ524372 CTV524353:CTV524372 DDR524353:DDR524372 DNN524353:DNN524372 DXJ524353:DXJ524372 EHF524353:EHF524372 ERB524353:ERB524372 FAX524353:FAX524372 FKT524353:FKT524372 FUP524353:FUP524372 GEL524353:GEL524372 GOH524353:GOH524372 GYD524353:GYD524372 HHZ524353:HHZ524372 HRV524353:HRV524372 IBR524353:IBR524372 ILN524353:ILN524372 IVJ524353:IVJ524372 JFF524353:JFF524372 JPB524353:JPB524372 JYX524353:JYX524372 KIT524353:KIT524372 KSP524353:KSP524372 LCL524353:LCL524372 LMH524353:LMH524372 LWD524353:LWD524372 MFZ524353:MFZ524372 MPV524353:MPV524372 MZR524353:MZR524372 NJN524353:NJN524372 NTJ524353:NTJ524372 ODF524353:ODF524372 ONB524353:ONB524372 OWX524353:OWX524372 PGT524353:PGT524372 PQP524353:PQP524372 QAL524353:QAL524372 QKH524353:QKH524372 QUD524353:QUD524372 RDZ524353:RDZ524372 RNV524353:RNV524372 RXR524353:RXR524372 SHN524353:SHN524372 SRJ524353:SRJ524372 TBF524353:TBF524372 TLB524353:TLB524372 TUX524353:TUX524372 UET524353:UET524372 UOP524353:UOP524372 UYL524353:UYL524372 VIH524353:VIH524372 VSD524353:VSD524372 WBZ524353:WBZ524372 WLV524353:WLV524372 WVR524353:WVR524372 J589889:J589908 JF589889:JF589908 TB589889:TB589908 ACX589889:ACX589908 AMT589889:AMT589908 AWP589889:AWP589908 BGL589889:BGL589908 BQH589889:BQH589908 CAD589889:CAD589908 CJZ589889:CJZ589908 CTV589889:CTV589908 DDR589889:DDR589908 DNN589889:DNN589908 DXJ589889:DXJ589908 EHF589889:EHF589908 ERB589889:ERB589908 FAX589889:FAX589908 FKT589889:FKT589908 FUP589889:FUP589908 GEL589889:GEL589908 GOH589889:GOH589908 GYD589889:GYD589908 HHZ589889:HHZ589908 HRV589889:HRV589908 IBR589889:IBR589908 ILN589889:ILN589908 IVJ589889:IVJ589908 JFF589889:JFF589908 JPB589889:JPB589908 JYX589889:JYX589908 KIT589889:KIT589908 KSP589889:KSP589908 LCL589889:LCL589908 LMH589889:LMH589908 LWD589889:LWD589908 MFZ589889:MFZ589908 MPV589889:MPV589908 MZR589889:MZR589908 NJN589889:NJN589908 NTJ589889:NTJ589908 ODF589889:ODF589908 ONB589889:ONB589908 OWX589889:OWX589908 PGT589889:PGT589908 PQP589889:PQP589908 QAL589889:QAL589908 QKH589889:QKH589908 QUD589889:QUD589908 RDZ589889:RDZ589908 RNV589889:RNV589908 RXR589889:RXR589908 SHN589889:SHN589908 SRJ589889:SRJ589908 TBF589889:TBF589908 TLB589889:TLB589908 TUX589889:TUX589908 UET589889:UET589908 UOP589889:UOP589908 UYL589889:UYL589908 VIH589889:VIH589908 VSD589889:VSD589908 WBZ589889:WBZ589908 WLV589889:WLV589908 WVR589889:WVR589908 J655425:J655444 JF655425:JF655444 TB655425:TB655444 ACX655425:ACX655444 AMT655425:AMT655444 AWP655425:AWP655444 BGL655425:BGL655444 BQH655425:BQH655444 CAD655425:CAD655444 CJZ655425:CJZ655444 CTV655425:CTV655444 DDR655425:DDR655444 DNN655425:DNN655444 DXJ655425:DXJ655444 EHF655425:EHF655444 ERB655425:ERB655444 FAX655425:FAX655444 FKT655425:FKT655444 FUP655425:FUP655444 GEL655425:GEL655444 GOH655425:GOH655444 GYD655425:GYD655444 HHZ655425:HHZ655444 HRV655425:HRV655444 IBR655425:IBR655444 ILN655425:ILN655444 IVJ655425:IVJ655444 JFF655425:JFF655444 JPB655425:JPB655444 JYX655425:JYX655444 KIT655425:KIT655444 KSP655425:KSP655444 LCL655425:LCL655444 LMH655425:LMH655444 LWD655425:LWD655444 MFZ655425:MFZ655444 MPV655425:MPV655444 MZR655425:MZR655444 NJN655425:NJN655444 NTJ655425:NTJ655444 ODF655425:ODF655444 ONB655425:ONB655444 OWX655425:OWX655444 PGT655425:PGT655444 PQP655425:PQP655444 QAL655425:QAL655444 QKH655425:QKH655444 QUD655425:QUD655444 RDZ655425:RDZ655444 RNV655425:RNV655444 RXR655425:RXR655444 SHN655425:SHN655444 SRJ655425:SRJ655444 TBF655425:TBF655444 TLB655425:TLB655444 TUX655425:TUX655444 UET655425:UET655444 UOP655425:UOP655444 UYL655425:UYL655444 VIH655425:VIH655444 VSD655425:VSD655444 WBZ655425:WBZ655444 WLV655425:WLV655444 WVR655425:WVR655444 J720961:J720980 JF720961:JF720980 TB720961:TB720980 ACX720961:ACX720980 AMT720961:AMT720980 AWP720961:AWP720980 BGL720961:BGL720980 BQH720961:BQH720980 CAD720961:CAD720980 CJZ720961:CJZ720980 CTV720961:CTV720980 DDR720961:DDR720980 DNN720961:DNN720980 DXJ720961:DXJ720980 EHF720961:EHF720980 ERB720961:ERB720980 FAX720961:FAX720980 FKT720961:FKT720980 FUP720961:FUP720980 GEL720961:GEL720980 GOH720961:GOH720980 GYD720961:GYD720980 HHZ720961:HHZ720980 HRV720961:HRV720980 IBR720961:IBR720980 ILN720961:ILN720980 IVJ720961:IVJ720980 JFF720961:JFF720980 JPB720961:JPB720980 JYX720961:JYX720980 KIT720961:KIT720980 KSP720961:KSP720980 LCL720961:LCL720980 LMH720961:LMH720980 LWD720961:LWD720980 MFZ720961:MFZ720980 MPV720961:MPV720980 MZR720961:MZR720980 NJN720961:NJN720980 NTJ720961:NTJ720980 ODF720961:ODF720980 ONB720961:ONB720980 OWX720961:OWX720980 PGT720961:PGT720980 PQP720961:PQP720980 QAL720961:QAL720980 QKH720961:QKH720980 QUD720961:QUD720980 RDZ720961:RDZ720980 RNV720961:RNV720980 RXR720961:RXR720980 SHN720961:SHN720980 SRJ720961:SRJ720980 TBF720961:TBF720980 TLB720961:TLB720980 TUX720961:TUX720980 UET720961:UET720980 UOP720961:UOP720980 UYL720961:UYL720980 VIH720961:VIH720980 VSD720961:VSD720980 WBZ720961:WBZ720980 WLV720961:WLV720980 WVR720961:WVR720980 J786497:J786516 JF786497:JF786516 TB786497:TB786516 ACX786497:ACX786516 AMT786497:AMT786516 AWP786497:AWP786516 BGL786497:BGL786516 BQH786497:BQH786516 CAD786497:CAD786516 CJZ786497:CJZ786516 CTV786497:CTV786516 DDR786497:DDR786516 DNN786497:DNN786516 DXJ786497:DXJ786516 EHF786497:EHF786516 ERB786497:ERB786516 FAX786497:FAX786516 FKT786497:FKT786516 FUP786497:FUP786516 GEL786497:GEL786516 GOH786497:GOH786516 GYD786497:GYD786516 HHZ786497:HHZ786516 HRV786497:HRV786516 IBR786497:IBR786516 ILN786497:ILN786516 IVJ786497:IVJ786516 JFF786497:JFF786516 JPB786497:JPB786516 JYX786497:JYX786516 KIT786497:KIT786516 KSP786497:KSP786516 LCL786497:LCL786516 LMH786497:LMH786516 LWD786497:LWD786516 MFZ786497:MFZ786516 MPV786497:MPV786516 MZR786497:MZR786516 NJN786497:NJN786516 NTJ786497:NTJ786516 ODF786497:ODF786516 ONB786497:ONB786516 OWX786497:OWX786516 PGT786497:PGT786516 PQP786497:PQP786516 QAL786497:QAL786516 QKH786497:QKH786516 QUD786497:QUD786516 RDZ786497:RDZ786516 RNV786497:RNV786516 RXR786497:RXR786516 SHN786497:SHN786516 SRJ786497:SRJ786516 TBF786497:TBF786516 TLB786497:TLB786516 TUX786497:TUX786516 UET786497:UET786516 UOP786497:UOP786516 UYL786497:UYL786516 VIH786497:VIH786516 VSD786497:VSD786516 WBZ786497:WBZ786516 WLV786497:WLV786516 WVR786497:WVR786516 J852033:J852052 JF852033:JF852052 TB852033:TB852052 ACX852033:ACX852052 AMT852033:AMT852052 AWP852033:AWP852052 BGL852033:BGL852052 BQH852033:BQH852052 CAD852033:CAD852052 CJZ852033:CJZ852052 CTV852033:CTV852052 DDR852033:DDR852052 DNN852033:DNN852052 DXJ852033:DXJ852052 EHF852033:EHF852052 ERB852033:ERB852052 FAX852033:FAX852052 FKT852033:FKT852052 FUP852033:FUP852052 GEL852033:GEL852052 GOH852033:GOH852052 GYD852033:GYD852052 HHZ852033:HHZ852052 HRV852033:HRV852052 IBR852033:IBR852052 ILN852033:ILN852052 IVJ852033:IVJ852052 JFF852033:JFF852052 JPB852033:JPB852052 JYX852033:JYX852052 KIT852033:KIT852052 KSP852033:KSP852052 LCL852033:LCL852052 LMH852033:LMH852052 LWD852033:LWD852052 MFZ852033:MFZ852052 MPV852033:MPV852052 MZR852033:MZR852052 NJN852033:NJN852052 NTJ852033:NTJ852052 ODF852033:ODF852052 ONB852033:ONB852052 OWX852033:OWX852052 PGT852033:PGT852052 PQP852033:PQP852052 QAL852033:QAL852052 QKH852033:QKH852052 QUD852033:QUD852052 RDZ852033:RDZ852052 RNV852033:RNV852052 RXR852033:RXR852052 SHN852033:SHN852052 SRJ852033:SRJ852052 TBF852033:TBF852052 TLB852033:TLB852052 TUX852033:TUX852052 UET852033:UET852052 UOP852033:UOP852052 UYL852033:UYL852052 VIH852033:VIH852052 VSD852033:VSD852052 WBZ852033:WBZ852052 WLV852033:WLV852052 WVR852033:WVR852052 J917569:J917588 JF917569:JF917588 TB917569:TB917588 ACX917569:ACX917588 AMT917569:AMT917588 AWP917569:AWP917588 BGL917569:BGL917588 BQH917569:BQH917588 CAD917569:CAD917588 CJZ917569:CJZ917588 CTV917569:CTV917588 DDR917569:DDR917588 DNN917569:DNN917588 DXJ917569:DXJ917588 EHF917569:EHF917588 ERB917569:ERB917588 FAX917569:FAX917588 FKT917569:FKT917588 FUP917569:FUP917588 GEL917569:GEL917588 GOH917569:GOH917588 GYD917569:GYD917588 HHZ917569:HHZ917588 HRV917569:HRV917588 IBR917569:IBR917588 ILN917569:ILN917588 IVJ917569:IVJ917588 JFF917569:JFF917588 JPB917569:JPB917588 JYX917569:JYX917588 KIT917569:KIT917588 KSP917569:KSP917588 LCL917569:LCL917588 LMH917569:LMH917588 LWD917569:LWD917588 MFZ917569:MFZ917588 MPV917569:MPV917588 MZR917569:MZR917588 NJN917569:NJN917588 NTJ917569:NTJ917588 ODF917569:ODF917588 ONB917569:ONB917588 OWX917569:OWX917588 PGT917569:PGT917588 PQP917569:PQP917588 QAL917569:QAL917588 QKH917569:QKH917588 QUD917569:QUD917588 RDZ917569:RDZ917588 RNV917569:RNV917588 RXR917569:RXR917588 SHN917569:SHN917588 SRJ917569:SRJ917588 TBF917569:TBF917588 TLB917569:TLB917588 TUX917569:TUX917588 UET917569:UET917588 UOP917569:UOP917588 UYL917569:UYL917588 VIH917569:VIH917588 VSD917569:VSD917588 WBZ917569:WBZ917588 WLV917569:WLV917588 WVR917569:WVR917588 J983105:J983124 JF983105:JF983124 TB983105:TB983124 ACX983105:ACX983124 AMT983105:AMT983124 AWP983105:AWP983124 BGL983105:BGL983124 BQH983105:BQH983124 CAD983105:CAD983124 CJZ983105:CJZ983124 CTV983105:CTV983124 DDR983105:DDR983124 DNN983105:DNN983124 DXJ983105:DXJ983124 EHF983105:EHF983124 ERB983105:ERB983124 FAX983105:FAX983124 FKT983105:FKT983124 FUP983105:FUP983124 GEL983105:GEL983124 GOH983105:GOH983124 GYD983105:GYD983124 HHZ983105:HHZ983124 HRV983105:HRV983124 IBR983105:IBR983124 ILN983105:ILN983124 IVJ983105:IVJ983124 JFF983105:JFF983124 JPB983105:JPB983124 JYX983105:JYX983124 KIT983105:KIT983124 KSP983105:KSP983124 LCL983105:LCL983124 LMH983105:LMH983124 LWD983105:LWD983124 MFZ983105:MFZ983124 MPV983105:MPV983124 MZR983105:MZR983124 NJN983105:NJN983124 NTJ983105:NTJ983124 ODF983105:ODF983124 ONB983105:ONB983124 OWX983105:OWX983124 PGT983105:PGT983124 PQP983105:PQP983124 QAL983105:QAL983124 QKH983105:QKH983124 QUD983105:QUD983124 RDZ983105:RDZ983124 RNV983105:RNV983124 RXR983105:RXR983124 SHN983105:SHN983124 SRJ983105:SRJ983124 TBF983105:TBF983124 TLB983105:TLB983124 TUX983105:TUX983124 UET983105:UET983124 UOP983105:UOP983124 UYL983105:UYL983124 VIH983105:VIH983124 VSD983105:VSD983124 WBZ983105:WBZ983124 WLV983105:WLV983124 WVR983105:WVR983124">
      <formula1>$S$3:$S$6</formula1>
    </dataValidation>
    <dataValidation type="list" allowBlank="1" showInputMessage="1" sqref="D49:D60 IZ49:IZ60 SV49:SV60 ACR49:ACR60 AMN49:AMN60 AWJ49:AWJ60 BGF49:BGF60 BQB49:BQB60 BZX49:BZX60 CJT49:CJT60 CTP49:CTP60 DDL49:DDL60 DNH49:DNH60 DXD49:DXD60 EGZ49:EGZ60 EQV49:EQV60 FAR49:FAR60 FKN49:FKN60 FUJ49:FUJ60 GEF49:GEF60 GOB49:GOB60 GXX49:GXX60 HHT49:HHT60 HRP49:HRP60 IBL49:IBL60 ILH49:ILH60 IVD49:IVD60 JEZ49:JEZ60 JOV49:JOV60 JYR49:JYR60 KIN49:KIN60 KSJ49:KSJ60 LCF49:LCF60 LMB49:LMB60 LVX49:LVX60 MFT49:MFT60 MPP49:MPP60 MZL49:MZL60 NJH49:NJH60 NTD49:NTD60 OCZ49:OCZ60 OMV49:OMV60 OWR49:OWR60 PGN49:PGN60 PQJ49:PQJ60 QAF49:QAF60 QKB49:QKB60 QTX49:QTX60 RDT49:RDT60 RNP49:RNP60 RXL49:RXL60 SHH49:SHH60 SRD49:SRD60 TAZ49:TAZ60 TKV49:TKV60 TUR49:TUR60 UEN49:UEN60 UOJ49:UOJ60 UYF49:UYF60 VIB49:VIB60 VRX49:VRX60 WBT49:WBT60 WLP49:WLP60 WVL49:WVL60 D65585:D65596 IZ65585:IZ65596 SV65585:SV65596 ACR65585:ACR65596 AMN65585:AMN65596 AWJ65585:AWJ65596 BGF65585:BGF65596 BQB65585:BQB65596 BZX65585:BZX65596 CJT65585:CJT65596 CTP65585:CTP65596 DDL65585:DDL65596 DNH65585:DNH65596 DXD65585:DXD65596 EGZ65585:EGZ65596 EQV65585:EQV65596 FAR65585:FAR65596 FKN65585:FKN65596 FUJ65585:FUJ65596 GEF65585:GEF65596 GOB65585:GOB65596 GXX65585:GXX65596 HHT65585:HHT65596 HRP65585:HRP65596 IBL65585:IBL65596 ILH65585:ILH65596 IVD65585:IVD65596 JEZ65585:JEZ65596 JOV65585:JOV65596 JYR65585:JYR65596 KIN65585:KIN65596 KSJ65585:KSJ65596 LCF65585:LCF65596 LMB65585:LMB65596 LVX65585:LVX65596 MFT65585:MFT65596 MPP65585:MPP65596 MZL65585:MZL65596 NJH65585:NJH65596 NTD65585:NTD65596 OCZ65585:OCZ65596 OMV65585:OMV65596 OWR65585:OWR65596 PGN65585:PGN65596 PQJ65585:PQJ65596 QAF65585:QAF65596 QKB65585:QKB65596 QTX65585:QTX65596 RDT65585:RDT65596 RNP65585:RNP65596 RXL65585:RXL65596 SHH65585:SHH65596 SRD65585:SRD65596 TAZ65585:TAZ65596 TKV65585:TKV65596 TUR65585:TUR65596 UEN65585:UEN65596 UOJ65585:UOJ65596 UYF65585:UYF65596 VIB65585:VIB65596 VRX65585:VRX65596 WBT65585:WBT65596 WLP65585:WLP65596 WVL65585:WVL65596 D131121:D131132 IZ131121:IZ131132 SV131121:SV131132 ACR131121:ACR131132 AMN131121:AMN131132 AWJ131121:AWJ131132 BGF131121:BGF131132 BQB131121:BQB131132 BZX131121:BZX131132 CJT131121:CJT131132 CTP131121:CTP131132 DDL131121:DDL131132 DNH131121:DNH131132 DXD131121:DXD131132 EGZ131121:EGZ131132 EQV131121:EQV131132 FAR131121:FAR131132 FKN131121:FKN131132 FUJ131121:FUJ131132 GEF131121:GEF131132 GOB131121:GOB131132 GXX131121:GXX131132 HHT131121:HHT131132 HRP131121:HRP131132 IBL131121:IBL131132 ILH131121:ILH131132 IVD131121:IVD131132 JEZ131121:JEZ131132 JOV131121:JOV131132 JYR131121:JYR131132 KIN131121:KIN131132 KSJ131121:KSJ131132 LCF131121:LCF131132 LMB131121:LMB131132 LVX131121:LVX131132 MFT131121:MFT131132 MPP131121:MPP131132 MZL131121:MZL131132 NJH131121:NJH131132 NTD131121:NTD131132 OCZ131121:OCZ131132 OMV131121:OMV131132 OWR131121:OWR131132 PGN131121:PGN131132 PQJ131121:PQJ131132 QAF131121:QAF131132 QKB131121:QKB131132 QTX131121:QTX131132 RDT131121:RDT131132 RNP131121:RNP131132 RXL131121:RXL131132 SHH131121:SHH131132 SRD131121:SRD131132 TAZ131121:TAZ131132 TKV131121:TKV131132 TUR131121:TUR131132 UEN131121:UEN131132 UOJ131121:UOJ131132 UYF131121:UYF131132 VIB131121:VIB131132 VRX131121:VRX131132 WBT131121:WBT131132 WLP131121:WLP131132 WVL131121:WVL131132 D196657:D196668 IZ196657:IZ196668 SV196657:SV196668 ACR196657:ACR196668 AMN196657:AMN196668 AWJ196657:AWJ196668 BGF196657:BGF196668 BQB196657:BQB196668 BZX196657:BZX196668 CJT196657:CJT196668 CTP196657:CTP196668 DDL196657:DDL196668 DNH196657:DNH196668 DXD196657:DXD196668 EGZ196657:EGZ196668 EQV196657:EQV196668 FAR196657:FAR196668 FKN196657:FKN196668 FUJ196657:FUJ196668 GEF196657:GEF196668 GOB196657:GOB196668 GXX196657:GXX196668 HHT196657:HHT196668 HRP196657:HRP196668 IBL196657:IBL196668 ILH196657:ILH196668 IVD196657:IVD196668 JEZ196657:JEZ196668 JOV196657:JOV196668 JYR196657:JYR196668 KIN196657:KIN196668 KSJ196657:KSJ196668 LCF196657:LCF196668 LMB196657:LMB196668 LVX196657:LVX196668 MFT196657:MFT196668 MPP196657:MPP196668 MZL196657:MZL196668 NJH196657:NJH196668 NTD196657:NTD196668 OCZ196657:OCZ196668 OMV196657:OMV196668 OWR196657:OWR196668 PGN196657:PGN196668 PQJ196657:PQJ196668 QAF196657:QAF196668 QKB196657:QKB196668 QTX196657:QTX196668 RDT196657:RDT196668 RNP196657:RNP196668 RXL196657:RXL196668 SHH196657:SHH196668 SRD196657:SRD196668 TAZ196657:TAZ196668 TKV196657:TKV196668 TUR196657:TUR196668 UEN196657:UEN196668 UOJ196657:UOJ196668 UYF196657:UYF196668 VIB196657:VIB196668 VRX196657:VRX196668 WBT196657:WBT196668 WLP196657:WLP196668 WVL196657:WVL196668 D262193:D262204 IZ262193:IZ262204 SV262193:SV262204 ACR262193:ACR262204 AMN262193:AMN262204 AWJ262193:AWJ262204 BGF262193:BGF262204 BQB262193:BQB262204 BZX262193:BZX262204 CJT262193:CJT262204 CTP262193:CTP262204 DDL262193:DDL262204 DNH262193:DNH262204 DXD262193:DXD262204 EGZ262193:EGZ262204 EQV262193:EQV262204 FAR262193:FAR262204 FKN262193:FKN262204 FUJ262193:FUJ262204 GEF262193:GEF262204 GOB262193:GOB262204 GXX262193:GXX262204 HHT262193:HHT262204 HRP262193:HRP262204 IBL262193:IBL262204 ILH262193:ILH262204 IVD262193:IVD262204 JEZ262193:JEZ262204 JOV262193:JOV262204 JYR262193:JYR262204 KIN262193:KIN262204 KSJ262193:KSJ262204 LCF262193:LCF262204 LMB262193:LMB262204 LVX262193:LVX262204 MFT262193:MFT262204 MPP262193:MPP262204 MZL262193:MZL262204 NJH262193:NJH262204 NTD262193:NTD262204 OCZ262193:OCZ262204 OMV262193:OMV262204 OWR262193:OWR262204 PGN262193:PGN262204 PQJ262193:PQJ262204 QAF262193:QAF262204 QKB262193:QKB262204 QTX262193:QTX262204 RDT262193:RDT262204 RNP262193:RNP262204 RXL262193:RXL262204 SHH262193:SHH262204 SRD262193:SRD262204 TAZ262193:TAZ262204 TKV262193:TKV262204 TUR262193:TUR262204 UEN262193:UEN262204 UOJ262193:UOJ262204 UYF262193:UYF262204 VIB262193:VIB262204 VRX262193:VRX262204 WBT262193:WBT262204 WLP262193:WLP262204 WVL262193:WVL262204 D327729:D327740 IZ327729:IZ327740 SV327729:SV327740 ACR327729:ACR327740 AMN327729:AMN327740 AWJ327729:AWJ327740 BGF327729:BGF327740 BQB327729:BQB327740 BZX327729:BZX327740 CJT327729:CJT327740 CTP327729:CTP327740 DDL327729:DDL327740 DNH327729:DNH327740 DXD327729:DXD327740 EGZ327729:EGZ327740 EQV327729:EQV327740 FAR327729:FAR327740 FKN327729:FKN327740 FUJ327729:FUJ327740 GEF327729:GEF327740 GOB327729:GOB327740 GXX327729:GXX327740 HHT327729:HHT327740 HRP327729:HRP327740 IBL327729:IBL327740 ILH327729:ILH327740 IVD327729:IVD327740 JEZ327729:JEZ327740 JOV327729:JOV327740 JYR327729:JYR327740 KIN327729:KIN327740 KSJ327729:KSJ327740 LCF327729:LCF327740 LMB327729:LMB327740 LVX327729:LVX327740 MFT327729:MFT327740 MPP327729:MPP327740 MZL327729:MZL327740 NJH327729:NJH327740 NTD327729:NTD327740 OCZ327729:OCZ327740 OMV327729:OMV327740 OWR327729:OWR327740 PGN327729:PGN327740 PQJ327729:PQJ327740 QAF327729:QAF327740 QKB327729:QKB327740 QTX327729:QTX327740 RDT327729:RDT327740 RNP327729:RNP327740 RXL327729:RXL327740 SHH327729:SHH327740 SRD327729:SRD327740 TAZ327729:TAZ327740 TKV327729:TKV327740 TUR327729:TUR327740 UEN327729:UEN327740 UOJ327729:UOJ327740 UYF327729:UYF327740 VIB327729:VIB327740 VRX327729:VRX327740 WBT327729:WBT327740 WLP327729:WLP327740 WVL327729:WVL327740 D393265:D393276 IZ393265:IZ393276 SV393265:SV393276 ACR393265:ACR393276 AMN393265:AMN393276 AWJ393265:AWJ393276 BGF393265:BGF393276 BQB393265:BQB393276 BZX393265:BZX393276 CJT393265:CJT393276 CTP393265:CTP393276 DDL393265:DDL393276 DNH393265:DNH393276 DXD393265:DXD393276 EGZ393265:EGZ393276 EQV393265:EQV393276 FAR393265:FAR393276 FKN393265:FKN393276 FUJ393265:FUJ393276 GEF393265:GEF393276 GOB393265:GOB393276 GXX393265:GXX393276 HHT393265:HHT393276 HRP393265:HRP393276 IBL393265:IBL393276 ILH393265:ILH393276 IVD393265:IVD393276 JEZ393265:JEZ393276 JOV393265:JOV393276 JYR393265:JYR393276 KIN393265:KIN393276 KSJ393265:KSJ393276 LCF393265:LCF393276 LMB393265:LMB393276 LVX393265:LVX393276 MFT393265:MFT393276 MPP393265:MPP393276 MZL393265:MZL393276 NJH393265:NJH393276 NTD393265:NTD393276 OCZ393265:OCZ393276 OMV393265:OMV393276 OWR393265:OWR393276 PGN393265:PGN393276 PQJ393265:PQJ393276 QAF393265:QAF393276 QKB393265:QKB393276 QTX393265:QTX393276 RDT393265:RDT393276 RNP393265:RNP393276 RXL393265:RXL393276 SHH393265:SHH393276 SRD393265:SRD393276 TAZ393265:TAZ393276 TKV393265:TKV393276 TUR393265:TUR393276 UEN393265:UEN393276 UOJ393265:UOJ393276 UYF393265:UYF393276 VIB393265:VIB393276 VRX393265:VRX393276 WBT393265:WBT393276 WLP393265:WLP393276 WVL393265:WVL393276 D458801:D458812 IZ458801:IZ458812 SV458801:SV458812 ACR458801:ACR458812 AMN458801:AMN458812 AWJ458801:AWJ458812 BGF458801:BGF458812 BQB458801:BQB458812 BZX458801:BZX458812 CJT458801:CJT458812 CTP458801:CTP458812 DDL458801:DDL458812 DNH458801:DNH458812 DXD458801:DXD458812 EGZ458801:EGZ458812 EQV458801:EQV458812 FAR458801:FAR458812 FKN458801:FKN458812 FUJ458801:FUJ458812 GEF458801:GEF458812 GOB458801:GOB458812 GXX458801:GXX458812 HHT458801:HHT458812 HRP458801:HRP458812 IBL458801:IBL458812 ILH458801:ILH458812 IVD458801:IVD458812 JEZ458801:JEZ458812 JOV458801:JOV458812 JYR458801:JYR458812 KIN458801:KIN458812 KSJ458801:KSJ458812 LCF458801:LCF458812 LMB458801:LMB458812 LVX458801:LVX458812 MFT458801:MFT458812 MPP458801:MPP458812 MZL458801:MZL458812 NJH458801:NJH458812 NTD458801:NTD458812 OCZ458801:OCZ458812 OMV458801:OMV458812 OWR458801:OWR458812 PGN458801:PGN458812 PQJ458801:PQJ458812 QAF458801:QAF458812 QKB458801:QKB458812 QTX458801:QTX458812 RDT458801:RDT458812 RNP458801:RNP458812 RXL458801:RXL458812 SHH458801:SHH458812 SRD458801:SRD458812 TAZ458801:TAZ458812 TKV458801:TKV458812 TUR458801:TUR458812 UEN458801:UEN458812 UOJ458801:UOJ458812 UYF458801:UYF458812 VIB458801:VIB458812 VRX458801:VRX458812 WBT458801:WBT458812 WLP458801:WLP458812 WVL458801:WVL458812 D524337:D524348 IZ524337:IZ524348 SV524337:SV524348 ACR524337:ACR524348 AMN524337:AMN524348 AWJ524337:AWJ524348 BGF524337:BGF524348 BQB524337:BQB524348 BZX524337:BZX524348 CJT524337:CJT524348 CTP524337:CTP524348 DDL524337:DDL524348 DNH524337:DNH524348 DXD524337:DXD524348 EGZ524337:EGZ524348 EQV524337:EQV524348 FAR524337:FAR524348 FKN524337:FKN524348 FUJ524337:FUJ524348 GEF524337:GEF524348 GOB524337:GOB524348 GXX524337:GXX524348 HHT524337:HHT524348 HRP524337:HRP524348 IBL524337:IBL524348 ILH524337:ILH524348 IVD524337:IVD524348 JEZ524337:JEZ524348 JOV524337:JOV524348 JYR524337:JYR524348 KIN524337:KIN524348 KSJ524337:KSJ524348 LCF524337:LCF524348 LMB524337:LMB524348 LVX524337:LVX524348 MFT524337:MFT524348 MPP524337:MPP524348 MZL524337:MZL524348 NJH524337:NJH524348 NTD524337:NTD524348 OCZ524337:OCZ524348 OMV524337:OMV524348 OWR524337:OWR524348 PGN524337:PGN524348 PQJ524337:PQJ524348 QAF524337:QAF524348 QKB524337:QKB524348 QTX524337:QTX524348 RDT524337:RDT524348 RNP524337:RNP524348 RXL524337:RXL524348 SHH524337:SHH524348 SRD524337:SRD524348 TAZ524337:TAZ524348 TKV524337:TKV524348 TUR524337:TUR524348 UEN524337:UEN524348 UOJ524337:UOJ524348 UYF524337:UYF524348 VIB524337:VIB524348 VRX524337:VRX524348 WBT524337:WBT524348 WLP524337:WLP524348 WVL524337:WVL524348 D589873:D589884 IZ589873:IZ589884 SV589873:SV589884 ACR589873:ACR589884 AMN589873:AMN589884 AWJ589873:AWJ589884 BGF589873:BGF589884 BQB589873:BQB589884 BZX589873:BZX589884 CJT589873:CJT589884 CTP589873:CTP589884 DDL589873:DDL589884 DNH589873:DNH589884 DXD589873:DXD589884 EGZ589873:EGZ589884 EQV589873:EQV589884 FAR589873:FAR589884 FKN589873:FKN589884 FUJ589873:FUJ589884 GEF589873:GEF589884 GOB589873:GOB589884 GXX589873:GXX589884 HHT589873:HHT589884 HRP589873:HRP589884 IBL589873:IBL589884 ILH589873:ILH589884 IVD589873:IVD589884 JEZ589873:JEZ589884 JOV589873:JOV589884 JYR589873:JYR589884 KIN589873:KIN589884 KSJ589873:KSJ589884 LCF589873:LCF589884 LMB589873:LMB589884 LVX589873:LVX589884 MFT589873:MFT589884 MPP589873:MPP589884 MZL589873:MZL589884 NJH589873:NJH589884 NTD589873:NTD589884 OCZ589873:OCZ589884 OMV589873:OMV589884 OWR589873:OWR589884 PGN589873:PGN589884 PQJ589873:PQJ589884 QAF589873:QAF589884 QKB589873:QKB589884 QTX589873:QTX589884 RDT589873:RDT589884 RNP589873:RNP589884 RXL589873:RXL589884 SHH589873:SHH589884 SRD589873:SRD589884 TAZ589873:TAZ589884 TKV589873:TKV589884 TUR589873:TUR589884 UEN589873:UEN589884 UOJ589873:UOJ589884 UYF589873:UYF589884 VIB589873:VIB589884 VRX589873:VRX589884 WBT589873:WBT589884 WLP589873:WLP589884 WVL589873:WVL589884 D655409:D655420 IZ655409:IZ655420 SV655409:SV655420 ACR655409:ACR655420 AMN655409:AMN655420 AWJ655409:AWJ655420 BGF655409:BGF655420 BQB655409:BQB655420 BZX655409:BZX655420 CJT655409:CJT655420 CTP655409:CTP655420 DDL655409:DDL655420 DNH655409:DNH655420 DXD655409:DXD655420 EGZ655409:EGZ655420 EQV655409:EQV655420 FAR655409:FAR655420 FKN655409:FKN655420 FUJ655409:FUJ655420 GEF655409:GEF655420 GOB655409:GOB655420 GXX655409:GXX655420 HHT655409:HHT655420 HRP655409:HRP655420 IBL655409:IBL655420 ILH655409:ILH655420 IVD655409:IVD655420 JEZ655409:JEZ655420 JOV655409:JOV655420 JYR655409:JYR655420 KIN655409:KIN655420 KSJ655409:KSJ655420 LCF655409:LCF655420 LMB655409:LMB655420 LVX655409:LVX655420 MFT655409:MFT655420 MPP655409:MPP655420 MZL655409:MZL655420 NJH655409:NJH655420 NTD655409:NTD655420 OCZ655409:OCZ655420 OMV655409:OMV655420 OWR655409:OWR655420 PGN655409:PGN655420 PQJ655409:PQJ655420 QAF655409:QAF655420 QKB655409:QKB655420 QTX655409:QTX655420 RDT655409:RDT655420 RNP655409:RNP655420 RXL655409:RXL655420 SHH655409:SHH655420 SRD655409:SRD655420 TAZ655409:TAZ655420 TKV655409:TKV655420 TUR655409:TUR655420 UEN655409:UEN655420 UOJ655409:UOJ655420 UYF655409:UYF655420 VIB655409:VIB655420 VRX655409:VRX655420 WBT655409:WBT655420 WLP655409:WLP655420 WVL655409:WVL655420 D720945:D720956 IZ720945:IZ720956 SV720945:SV720956 ACR720945:ACR720956 AMN720945:AMN720956 AWJ720945:AWJ720956 BGF720945:BGF720956 BQB720945:BQB720956 BZX720945:BZX720956 CJT720945:CJT720956 CTP720945:CTP720956 DDL720945:DDL720956 DNH720945:DNH720956 DXD720945:DXD720956 EGZ720945:EGZ720956 EQV720945:EQV720956 FAR720945:FAR720956 FKN720945:FKN720956 FUJ720945:FUJ720956 GEF720945:GEF720956 GOB720945:GOB720956 GXX720945:GXX720956 HHT720945:HHT720956 HRP720945:HRP720956 IBL720945:IBL720956 ILH720945:ILH720956 IVD720945:IVD720956 JEZ720945:JEZ720956 JOV720945:JOV720956 JYR720945:JYR720956 KIN720945:KIN720956 KSJ720945:KSJ720956 LCF720945:LCF720956 LMB720945:LMB720956 LVX720945:LVX720956 MFT720945:MFT720956 MPP720945:MPP720956 MZL720945:MZL720956 NJH720945:NJH720956 NTD720945:NTD720956 OCZ720945:OCZ720956 OMV720945:OMV720956 OWR720945:OWR720956 PGN720945:PGN720956 PQJ720945:PQJ720956 QAF720945:QAF720956 QKB720945:QKB720956 QTX720945:QTX720956 RDT720945:RDT720956 RNP720945:RNP720956 RXL720945:RXL720956 SHH720945:SHH720956 SRD720945:SRD720956 TAZ720945:TAZ720956 TKV720945:TKV720956 TUR720945:TUR720956 UEN720945:UEN720956 UOJ720945:UOJ720956 UYF720945:UYF720956 VIB720945:VIB720956 VRX720945:VRX720956 WBT720945:WBT720956 WLP720945:WLP720956 WVL720945:WVL720956 D786481:D786492 IZ786481:IZ786492 SV786481:SV786492 ACR786481:ACR786492 AMN786481:AMN786492 AWJ786481:AWJ786492 BGF786481:BGF786492 BQB786481:BQB786492 BZX786481:BZX786492 CJT786481:CJT786492 CTP786481:CTP786492 DDL786481:DDL786492 DNH786481:DNH786492 DXD786481:DXD786492 EGZ786481:EGZ786492 EQV786481:EQV786492 FAR786481:FAR786492 FKN786481:FKN786492 FUJ786481:FUJ786492 GEF786481:GEF786492 GOB786481:GOB786492 GXX786481:GXX786492 HHT786481:HHT786492 HRP786481:HRP786492 IBL786481:IBL786492 ILH786481:ILH786492 IVD786481:IVD786492 JEZ786481:JEZ786492 JOV786481:JOV786492 JYR786481:JYR786492 KIN786481:KIN786492 KSJ786481:KSJ786492 LCF786481:LCF786492 LMB786481:LMB786492 LVX786481:LVX786492 MFT786481:MFT786492 MPP786481:MPP786492 MZL786481:MZL786492 NJH786481:NJH786492 NTD786481:NTD786492 OCZ786481:OCZ786492 OMV786481:OMV786492 OWR786481:OWR786492 PGN786481:PGN786492 PQJ786481:PQJ786492 QAF786481:QAF786492 QKB786481:QKB786492 QTX786481:QTX786492 RDT786481:RDT786492 RNP786481:RNP786492 RXL786481:RXL786492 SHH786481:SHH786492 SRD786481:SRD786492 TAZ786481:TAZ786492 TKV786481:TKV786492 TUR786481:TUR786492 UEN786481:UEN786492 UOJ786481:UOJ786492 UYF786481:UYF786492 VIB786481:VIB786492 VRX786481:VRX786492 WBT786481:WBT786492 WLP786481:WLP786492 WVL786481:WVL786492 D852017:D852028 IZ852017:IZ852028 SV852017:SV852028 ACR852017:ACR852028 AMN852017:AMN852028 AWJ852017:AWJ852028 BGF852017:BGF852028 BQB852017:BQB852028 BZX852017:BZX852028 CJT852017:CJT852028 CTP852017:CTP852028 DDL852017:DDL852028 DNH852017:DNH852028 DXD852017:DXD852028 EGZ852017:EGZ852028 EQV852017:EQV852028 FAR852017:FAR852028 FKN852017:FKN852028 FUJ852017:FUJ852028 GEF852017:GEF852028 GOB852017:GOB852028 GXX852017:GXX852028 HHT852017:HHT852028 HRP852017:HRP852028 IBL852017:IBL852028 ILH852017:ILH852028 IVD852017:IVD852028 JEZ852017:JEZ852028 JOV852017:JOV852028 JYR852017:JYR852028 KIN852017:KIN852028 KSJ852017:KSJ852028 LCF852017:LCF852028 LMB852017:LMB852028 LVX852017:LVX852028 MFT852017:MFT852028 MPP852017:MPP852028 MZL852017:MZL852028 NJH852017:NJH852028 NTD852017:NTD852028 OCZ852017:OCZ852028 OMV852017:OMV852028 OWR852017:OWR852028 PGN852017:PGN852028 PQJ852017:PQJ852028 QAF852017:QAF852028 QKB852017:QKB852028 QTX852017:QTX852028 RDT852017:RDT852028 RNP852017:RNP852028 RXL852017:RXL852028 SHH852017:SHH852028 SRD852017:SRD852028 TAZ852017:TAZ852028 TKV852017:TKV852028 TUR852017:TUR852028 UEN852017:UEN852028 UOJ852017:UOJ852028 UYF852017:UYF852028 VIB852017:VIB852028 VRX852017:VRX852028 WBT852017:WBT852028 WLP852017:WLP852028 WVL852017:WVL852028 D917553:D917564 IZ917553:IZ917564 SV917553:SV917564 ACR917553:ACR917564 AMN917553:AMN917564 AWJ917553:AWJ917564 BGF917553:BGF917564 BQB917553:BQB917564 BZX917553:BZX917564 CJT917553:CJT917564 CTP917553:CTP917564 DDL917553:DDL917564 DNH917553:DNH917564 DXD917553:DXD917564 EGZ917553:EGZ917564 EQV917553:EQV917564 FAR917553:FAR917564 FKN917553:FKN917564 FUJ917553:FUJ917564 GEF917553:GEF917564 GOB917553:GOB917564 GXX917553:GXX917564 HHT917553:HHT917564 HRP917553:HRP917564 IBL917553:IBL917564 ILH917553:ILH917564 IVD917553:IVD917564 JEZ917553:JEZ917564 JOV917553:JOV917564 JYR917553:JYR917564 KIN917553:KIN917564 KSJ917553:KSJ917564 LCF917553:LCF917564 LMB917553:LMB917564 LVX917553:LVX917564 MFT917553:MFT917564 MPP917553:MPP917564 MZL917553:MZL917564 NJH917553:NJH917564 NTD917553:NTD917564 OCZ917553:OCZ917564 OMV917553:OMV917564 OWR917553:OWR917564 PGN917553:PGN917564 PQJ917553:PQJ917564 QAF917553:QAF917564 QKB917553:QKB917564 QTX917553:QTX917564 RDT917553:RDT917564 RNP917553:RNP917564 RXL917553:RXL917564 SHH917553:SHH917564 SRD917553:SRD917564 TAZ917553:TAZ917564 TKV917553:TKV917564 TUR917553:TUR917564 UEN917553:UEN917564 UOJ917553:UOJ917564 UYF917553:UYF917564 VIB917553:VIB917564 VRX917553:VRX917564 WBT917553:WBT917564 WLP917553:WLP917564 WVL917553:WVL917564 D983089:D983100 IZ983089:IZ983100 SV983089:SV983100 ACR983089:ACR983100 AMN983089:AMN983100 AWJ983089:AWJ983100 BGF983089:BGF983100 BQB983089:BQB983100 BZX983089:BZX983100 CJT983089:CJT983100 CTP983089:CTP983100 DDL983089:DDL983100 DNH983089:DNH983100 DXD983089:DXD983100 EGZ983089:EGZ983100 EQV983089:EQV983100 FAR983089:FAR983100 FKN983089:FKN983100 FUJ983089:FUJ983100 GEF983089:GEF983100 GOB983089:GOB983100 GXX983089:GXX983100 HHT983089:HHT983100 HRP983089:HRP983100 IBL983089:IBL983100 ILH983089:ILH983100 IVD983089:IVD983100 JEZ983089:JEZ983100 JOV983089:JOV983100 JYR983089:JYR983100 KIN983089:KIN983100 KSJ983089:KSJ983100 LCF983089:LCF983100 LMB983089:LMB983100 LVX983089:LVX983100 MFT983089:MFT983100 MPP983089:MPP983100 MZL983089:MZL983100 NJH983089:NJH983100 NTD983089:NTD983100 OCZ983089:OCZ983100 OMV983089:OMV983100 OWR983089:OWR983100 PGN983089:PGN983100 PQJ983089:PQJ983100 QAF983089:QAF983100 QKB983089:QKB983100 QTX983089:QTX983100 RDT983089:RDT983100 RNP983089:RNP983100 RXL983089:RXL983100 SHH983089:SHH983100 SRD983089:SRD983100 TAZ983089:TAZ983100 TKV983089:TKV983100 TUR983089:TUR983100 UEN983089:UEN983100 UOJ983089:UOJ983100 UYF983089:UYF983100 VIB983089:VIB983100 VRX983089:VRX983100 WBT983089:WBT983100 WLP983089:WLP983100 WVL983089:WVL983100">
      <formula1>$S$3:$S$6</formula1>
    </dataValidation>
    <dataValidation type="list" allowBlank="1" showInputMessage="1" showErrorMessage="1" sqref="K3:K6 JG3:JG6 TC3:TC6 ACY3:ACY6 AMU3:AMU6 AWQ3:AWQ6 BGM3:BGM6 BQI3:BQI6 CAE3:CAE6 CKA3:CKA6 CTW3:CTW6 DDS3:DDS6 DNO3:DNO6 DXK3:DXK6 EHG3:EHG6 ERC3:ERC6 FAY3:FAY6 FKU3:FKU6 FUQ3:FUQ6 GEM3:GEM6 GOI3:GOI6 GYE3:GYE6 HIA3:HIA6 HRW3:HRW6 IBS3:IBS6 ILO3:ILO6 IVK3:IVK6 JFG3:JFG6 JPC3:JPC6 JYY3:JYY6 KIU3:KIU6 KSQ3:KSQ6 LCM3:LCM6 LMI3:LMI6 LWE3:LWE6 MGA3:MGA6 MPW3:MPW6 MZS3:MZS6 NJO3:NJO6 NTK3:NTK6 ODG3:ODG6 ONC3:ONC6 OWY3:OWY6 PGU3:PGU6 PQQ3:PQQ6 QAM3:QAM6 QKI3:QKI6 QUE3:QUE6 REA3:REA6 RNW3:RNW6 RXS3:RXS6 SHO3:SHO6 SRK3:SRK6 TBG3:TBG6 TLC3:TLC6 TUY3:TUY6 UEU3:UEU6 UOQ3:UOQ6 UYM3:UYM6 VII3:VII6 VSE3:VSE6 WCA3:WCA6 WLW3:WLW6 WVS3:WVS6 K65539:K65542 JG65539:JG65542 TC65539:TC65542 ACY65539:ACY65542 AMU65539:AMU65542 AWQ65539:AWQ65542 BGM65539:BGM65542 BQI65539:BQI65542 CAE65539:CAE65542 CKA65539:CKA65542 CTW65539:CTW65542 DDS65539:DDS65542 DNO65539:DNO65542 DXK65539:DXK65542 EHG65539:EHG65542 ERC65539:ERC65542 FAY65539:FAY65542 FKU65539:FKU65542 FUQ65539:FUQ65542 GEM65539:GEM65542 GOI65539:GOI65542 GYE65539:GYE65542 HIA65539:HIA65542 HRW65539:HRW65542 IBS65539:IBS65542 ILO65539:ILO65542 IVK65539:IVK65542 JFG65539:JFG65542 JPC65539:JPC65542 JYY65539:JYY65542 KIU65539:KIU65542 KSQ65539:KSQ65542 LCM65539:LCM65542 LMI65539:LMI65542 LWE65539:LWE65542 MGA65539:MGA65542 MPW65539:MPW65542 MZS65539:MZS65542 NJO65539:NJO65542 NTK65539:NTK65542 ODG65539:ODG65542 ONC65539:ONC65542 OWY65539:OWY65542 PGU65539:PGU65542 PQQ65539:PQQ65542 QAM65539:QAM65542 QKI65539:QKI65542 QUE65539:QUE65542 REA65539:REA65542 RNW65539:RNW65542 RXS65539:RXS65542 SHO65539:SHO65542 SRK65539:SRK65542 TBG65539:TBG65542 TLC65539:TLC65542 TUY65539:TUY65542 UEU65539:UEU65542 UOQ65539:UOQ65542 UYM65539:UYM65542 VII65539:VII65542 VSE65539:VSE65542 WCA65539:WCA65542 WLW65539:WLW65542 WVS65539:WVS65542 K131075:K131078 JG131075:JG131078 TC131075:TC131078 ACY131075:ACY131078 AMU131075:AMU131078 AWQ131075:AWQ131078 BGM131075:BGM131078 BQI131075:BQI131078 CAE131075:CAE131078 CKA131075:CKA131078 CTW131075:CTW131078 DDS131075:DDS131078 DNO131075:DNO131078 DXK131075:DXK131078 EHG131075:EHG131078 ERC131075:ERC131078 FAY131075:FAY131078 FKU131075:FKU131078 FUQ131075:FUQ131078 GEM131075:GEM131078 GOI131075:GOI131078 GYE131075:GYE131078 HIA131075:HIA131078 HRW131075:HRW131078 IBS131075:IBS131078 ILO131075:ILO131078 IVK131075:IVK131078 JFG131075:JFG131078 JPC131075:JPC131078 JYY131075:JYY131078 KIU131075:KIU131078 KSQ131075:KSQ131078 LCM131075:LCM131078 LMI131075:LMI131078 LWE131075:LWE131078 MGA131075:MGA131078 MPW131075:MPW131078 MZS131075:MZS131078 NJO131075:NJO131078 NTK131075:NTK131078 ODG131075:ODG131078 ONC131075:ONC131078 OWY131075:OWY131078 PGU131075:PGU131078 PQQ131075:PQQ131078 QAM131075:QAM131078 QKI131075:QKI131078 QUE131075:QUE131078 REA131075:REA131078 RNW131075:RNW131078 RXS131075:RXS131078 SHO131075:SHO131078 SRK131075:SRK131078 TBG131075:TBG131078 TLC131075:TLC131078 TUY131075:TUY131078 UEU131075:UEU131078 UOQ131075:UOQ131078 UYM131075:UYM131078 VII131075:VII131078 VSE131075:VSE131078 WCA131075:WCA131078 WLW131075:WLW131078 WVS131075:WVS131078 K196611:K196614 JG196611:JG196614 TC196611:TC196614 ACY196611:ACY196614 AMU196611:AMU196614 AWQ196611:AWQ196614 BGM196611:BGM196614 BQI196611:BQI196614 CAE196611:CAE196614 CKA196611:CKA196614 CTW196611:CTW196614 DDS196611:DDS196614 DNO196611:DNO196614 DXK196611:DXK196614 EHG196611:EHG196614 ERC196611:ERC196614 FAY196611:FAY196614 FKU196611:FKU196614 FUQ196611:FUQ196614 GEM196611:GEM196614 GOI196611:GOI196614 GYE196611:GYE196614 HIA196611:HIA196614 HRW196611:HRW196614 IBS196611:IBS196614 ILO196611:ILO196614 IVK196611:IVK196614 JFG196611:JFG196614 JPC196611:JPC196614 JYY196611:JYY196614 KIU196611:KIU196614 KSQ196611:KSQ196614 LCM196611:LCM196614 LMI196611:LMI196614 LWE196611:LWE196614 MGA196611:MGA196614 MPW196611:MPW196614 MZS196611:MZS196614 NJO196611:NJO196614 NTK196611:NTK196614 ODG196611:ODG196614 ONC196611:ONC196614 OWY196611:OWY196614 PGU196611:PGU196614 PQQ196611:PQQ196614 QAM196611:QAM196614 QKI196611:QKI196614 QUE196611:QUE196614 REA196611:REA196614 RNW196611:RNW196614 RXS196611:RXS196614 SHO196611:SHO196614 SRK196611:SRK196614 TBG196611:TBG196614 TLC196611:TLC196614 TUY196611:TUY196614 UEU196611:UEU196614 UOQ196611:UOQ196614 UYM196611:UYM196614 VII196611:VII196614 VSE196611:VSE196614 WCA196611:WCA196614 WLW196611:WLW196614 WVS196611:WVS196614 K262147:K262150 JG262147:JG262150 TC262147:TC262150 ACY262147:ACY262150 AMU262147:AMU262150 AWQ262147:AWQ262150 BGM262147:BGM262150 BQI262147:BQI262150 CAE262147:CAE262150 CKA262147:CKA262150 CTW262147:CTW262150 DDS262147:DDS262150 DNO262147:DNO262150 DXK262147:DXK262150 EHG262147:EHG262150 ERC262147:ERC262150 FAY262147:FAY262150 FKU262147:FKU262150 FUQ262147:FUQ262150 GEM262147:GEM262150 GOI262147:GOI262150 GYE262147:GYE262150 HIA262147:HIA262150 HRW262147:HRW262150 IBS262147:IBS262150 ILO262147:ILO262150 IVK262147:IVK262150 JFG262147:JFG262150 JPC262147:JPC262150 JYY262147:JYY262150 KIU262147:KIU262150 KSQ262147:KSQ262150 LCM262147:LCM262150 LMI262147:LMI262150 LWE262147:LWE262150 MGA262147:MGA262150 MPW262147:MPW262150 MZS262147:MZS262150 NJO262147:NJO262150 NTK262147:NTK262150 ODG262147:ODG262150 ONC262147:ONC262150 OWY262147:OWY262150 PGU262147:PGU262150 PQQ262147:PQQ262150 QAM262147:QAM262150 QKI262147:QKI262150 QUE262147:QUE262150 REA262147:REA262150 RNW262147:RNW262150 RXS262147:RXS262150 SHO262147:SHO262150 SRK262147:SRK262150 TBG262147:TBG262150 TLC262147:TLC262150 TUY262147:TUY262150 UEU262147:UEU262150 UOQ262147:UOQ262150 UYM262147:UYM262150 VII262147:VII262150 VSE262147:VSE262150 WCA262147:WCA262150 WLW262147:WLW262150 WVS262147:WVS262150 K327683:K327686 JG327683:JG327686 TC327683:TC327686 ACY327683:ACY327686 AMU327683:AMU327686 AWQ327683:AWQ327686 BGM327683:BGM327686 BQI327683:BQI327686 CAE327683:CAE327686 CKA327683:CKA327686 CTW327683:CTW327686 DDS327683:DDS327686 DNO327683:DNO327686 DXK327683:DXK327686 EHG327683:EHG327686 ERC327683:ERC327686 FAY327683:FAY327686 FKU327683:FKU327686 FUQ327683:FUQ327686 GEM327683:GEM327686 GOI327683:GOI327686 GYE327683:GYE327686 HIA327683:HIA327686 HRW327683:HRW327686 IBS327683:IBS327686 ILO327683:ILO327686 IVK327683:IVK327686 JFG327683:JFG327686 JPC327683:JPC327686 JYY327683:JYY327686 KIU327683:KIU327686 KSQ327683:KSQ327686 LCM327683:LCM327686 LMI327683:LMI327686 LWE327683:LWE327686 MGA327683:MGA327686 MPW327683:MPW327686 MZS327683:MZS327686 NJO327683:NJO327686 NTK327683:NTK327686 ODG327683:ODG327686 ONC327683:ONC327686 OWY327683:OWY327686 PGU327683:PGU327686 PQQ327683:PQQ327686 QAM327683:QAM327686 QKI327683:QKI327686 QUE327683:QUE327686 REA327683:REA327686 RNW327683:RNW327686 RXS327683:RXS327686 SHO327683:SHO327686 SRK327683:SRK327686 TBG327683:TBG327686 TLC327683:TLC327686 TUY327683:TUY327686 UEU327683:UEU327686 UOQ327683:UOQ327686 UYM327683:UYM327686 VII327683:VII327686 VSE327683:VSE327686 WCA327683:WCA327686 WLW327683:WLW327686 WVS327683:WVS327686 K393219:K393222 JG393219:JG393222 TC393219:TC393222 ACY393219:ACY393222 AMU393219:AMU393222 AWQ393219:AWQ393222 BGM393219:BGM393222 BQI393219:BQI393222 CAE393219:CAE393222 CKA393219:CKA393222 CTW393219:CTW393222 DDS393219:DDS393222 DNO393219:DNO393222 DXK393219:DXK393222 EHG393219:EHG393222 ERC393219:ERC393222 FAY393219:FAY393222 FKU393219:FKU393222 FUQ393219:FUQ393222 GEM393219:GEM393222 GOI393219:GOI393222 GYE393219:GYE393222 HIA393219:HIA393222 HRW393219:HRW393222 IBS393219:IBS393222 ILO393219:ILO393222 IVK393219:IVK393222 JFG393219:JFG393222 JPC393219:JPC393222 JYY393219:JYY393222 KIU393219:KIU393222 KSQ393219:KSQ393222 LCM393219:LCM393222 LMI393219:LMI393222 LWE393219:LWE393222 MGA393219:MGA393222 MPW393219:MPW393222 MZS393219:MZS393222 NJO393219:NJO393222 NTK393219:NTK393222 ODG393219:ODG393222 ONC393219:ONC393222 OWY393219:OWY393222 PGU393219:PGU393222 PQQ393219:PQQ393222 QAM393219:QAM393222 QKI393219:QKI393222 QUE393219:QUE393222 REA393219:REA393222 RNW393219:RNW393222 RXS393219:RXS393222 SHO393219:SHO393222 SRK393219:SRK393222 TBG393219:TBG393222 TLC393219:TLC393222 TUY393219:TUY393222 UEU393219:UEU393222 UOQ393219:UOQ393222 UYM393219:UYM393222 VII393219:VII393222 VSE393219:VSE393222 WCA393219:WCA393222 WLW393219:WLW393222 WVS393219:WVS393222 K458755:K458758 JG458755:JG458758 TC458755:TC458758 ACY458755:ACY458758 AMU458755:AMU458758 AWQ458755:AWQ458758 BGM458755:BGM458758 BQI458755:BQI458758 CAE458755:CAE458758 CKA458755:CKA458758 CTW458755:CTW458758 DDS458755:DDS458758 DNO458755:DNO458758 DXK458755:DXK458758 EHG458755:EHG458758 ERC458755:ERC458758 FAY458755:FAY458758 FKU458755:FKU458758 FUQ458755:FUQ458758 GEM458755:GEM458758 GOI458755:GOI458758 GYE458755:GYE458758 HIA458755:HIA458758 HRW458755:HRW458758 IBS458755:IBS458758 ILO458755:ILO458758 IVK458755:IVK458758 JFG458755:JFG458758 JPC458755:JPC458758 JYY458755:JYY458758 KIU458755:KIU458758 KSQ458755:KSQ458758 LCM458755:LCM458758 LMI458755:LMI458758 LWE458755:LWE458758 MGA458755:MGA458758 MPW458755:MPW458758 MZS458755:MZS458758 NJO458755:NJO458758 NTK458755:NTK458758 ODG458755:ODG458758 ONC458755:ONC458758 OWY458755:OWY458758 PGU458755:PGU458758 PQQ458755:PQQ458758 QAM458755:QAM458758 QKI458755:QKI458758 QUE458755:QUE458758 REA458755:REA458758 RNW458755:RNW458758 RXS458755:RXS458758 SHO458755:SHO458758 SRK458755:SRK458758 TBG458755:TBG458758 TLC458755:TLC458758 TUY458755:TUY458758 UEU458755:UEU458758 UOQ458755:UOQ458758 UYM458755:UYM458758 VII458755:VII458758 VSE458755:VSE458758 WCA458755:WCA458758 WLW458755:WLW458758 WVS458755:WVS458758 K524291:K524294 JG524291:JG524294 TC524291:TC524294 ACY524291:ACY524294 AMU524291:AMU524294 AWQ524291:AWQ524294 BGM524291:BGM524294 BQI524291:BQI524294 CAE524291:CAE524294 CKA524291:CKA524294 CTW524291:CTW524294 DDS524291:DDS524294 DNO524291:DNO524294 DXK524291:DXK524294 EHG524291:EHG524294 ERC524291:ERC524294 FAY524291:FAY524294 FKU524291:FKU524294 FUQ524291:FUQ524294 GEM524291:GEM524294 GOI524291:GOI524294 GYE524291:GYE524294 HIA524291:HIA524294 HRW524291:HRW524294 IBS524291:IBS524294 ILO524291:ILO524294 IVK524291:IVK524294 JFG524291:JFG524294 JPC524291:JPC524294 JYY524291:JYY524294 KIU524291:KIU524294 KSQ524291:KSQ524294 LCM524291:LCM524294 LMI524291:LMI524294 LWE524291:LWE524294 MGA524291:MGA524294 MPW524291:MPW524294 MZS524291:MZS524294 NJO524291:NJO524294 NTK524291:NTK524294 ODG524291:ODG524294 ONC524291:ONC524294 OWY524291:OWY524294 PGU524291:PGU524294 PQQ524291:PQQ524294 QAM524291:QAM524294 QKI524291:QKI524294 QUE524291:QUE524294 REA524291:REA524294 RNW524291:RNW524294 RXS524291:RXS524294 SHO524291:SHO524294 SRK524291:SRK524294 TBG524291:TBG524294 TLC524291:TLC524294 TUY524291:TUY524294 UEU524291:UEU524294 UOQ524291:UOQ524294 UYM524291:UYM524294 VII524291:VII524294 VSE524291:VSE524294 WCA524291:WCA524294 WLW524291:WLW524294 WVS524291:WVS524294 K589827:K589830 JG589827:JG589830 TC589827:TC589830 ACY589827:ACY589830 AMU589827:AMU589830 AWQ589827:AWQ589830 BGM589827:BGM589830 BQI589827:BQI589830 CAE589827:CAE589830 CKA589827:CKA589830 CTW589827:CTW589830 DDS589827:DDS589830 DNO589827:DNO589830 DXK589827:DXK589830 EHG589827:EHG589830 ERC589827:ERC589830 FAY589827:FAY589830 FKU589827:FKU589830 FUQ589827:FUQ589830 GEM589827:GEM589830 GOI589827:GOI589830 GYE589827:GYE589830 HIA589827:HIA589830 HRW589827:HRW589830 IBS589827:IBS589830 ILO589827:ILO589830 IVK589827:IVK589830 JFG589827:JFG589830 JPC589827:JPC589830 JYY589827:JYY589830 KIU589827:KIU589830 KSQ589827:KSQ589830 LCM589827:LCM589830 LMI589827:LMI589830 LWE589827:LWE589830 MGA589827:MGA589830 MPW589827:MPW589830 MZS589827:MZS589830 NJO589827:NJO589830 NTK589827:NTK589830 ODG589827:ODG589830 ONC589827:ONC589830 OWY589827:OWY589830 PGU589827:PGU589830 PQQ589827:PQQ589830 QAM589827:QAM589830 QKI589827:QKI589830 QUE589827:QUE589830 REA589827:REA589830 RNW589827:RNW589830 RXS589827:RXS589830 SHO589827:SHO589830 SRK589827:SRK589830 TBG589827:TBG589830 TLC589827:TLC589830 TUY589827:TUY589830 UEU589827:UEU589830 UOQ589827:UOQ589830 UYM589827:UYM589830 VII589827:VII589830 VSE589827:VSE589830 WCA589827:WCA589830 WLW589827:WLW589830 WVS589827:WVS589830 K655363:K655366 JG655363:JG655366 TC655363:TC655366 ACY655363:ACY655366 AMU655363:AMU655366 AWQ655363:AWQ655366 BGM655363:BGM655366 BQI655363:BQI655366 CAE655363:CAE655366 CKA655363:CKA655366 CTW655363:CTW655366 DDS655363:DDS655366 DNO655363:DNO655366 DXK655363:DXK655366 EHG655363:EHG655366 ERC655363:ERC655366 FAY655363:FAY655366 FKU655363:FKU655366 FUQ655363:FUQ655366 GEM655363:GEM655366 GOI655363:GOI655366 GYE655363:GYE655366 HIA655363:HIA655366 HRW655363:HRW655366 IBS655363:IBS655366 ILO655363:ILO655366 IVK655363:IVK655366 JFG655363:JFG655366 JPC655363:JPC655366 JYY655363:JYY655366 KIU655363:KIU655366 KSQ655363:KSQ655366 LCM655363:LCM655366 LMI655363:LMI655366 LWE655363:LWE655366 MGA655363:MGA655366 MPW655363:MPW655366 MZS655363:MZS655366 NJO655363:NJO655366 NTK655363:NTK655366 ODG655363:ODG655366 ONC655363:ONC655366 OWY655363:OWY655366 PGU655363:PGU655366 PQQ655363:PQQ655366 QAM655363:QAM655366 QKI655363:QKI655366 QUE655363:QUE655366 REA655363:REA655366 RNW655363:RNW655366 RXS655363:RXS655366 SHO655363:SHO655366 SRK655363:SRK655366 TBG655363:TBG655366 TLC655363:TLC655366 TUY655363:TUY655366 UEU655363:UEU655366 UOQ655363:UOQ655366 UYM655363:UYM655366 VII655363:VII655366 VSE655363:VSE655366 WCA655363:WCA655366 WLW655363:WLW655366 WVS655363:WVS655366 K720899:K720902 JG720899:JG720902 TC720899:TC720902 ACY720899:ACY720902 AMU720899:AMU720902 AWQ720899:AWQ720902 BGM720899:BGM720902 BQI720899:BQI720902 CAE720899:CAE720902 CKA720899:CKA720902 CTW720899:CTW720902 DDS720899:DDS720902 DNO720899:DNO720902 DXK720899:DXK720902 EHG720899:EHG720902 ERC720899:ERC720902 FAY720899:FAY720902 FKU720899:FKU720902 FUQ720899:FUQ720902 GEM720899:GEM720902 GOI720899:GOI720902 GYE720899:GYE720902 HIA720899:HIA720902 HRW720899:HRW720902 IBS720899:IBS720902 ILO720899:ILO720902 IVK720899:IVK720902 JFG720899:JFG720902 JPC720899:JPC720902 JYY720899:JYY720902 KIU720899:KIU720902 KSQ720899:KSQ720902 LCM720899:LCM720902 LMI720899:LMI720902 LWE720899:LWE720902 MGA720899:MGA720902 MPW720899:MPW720902 MZS720899:MZS720902 NJO720899:NJO720902 NTK720899:NTK720902 ODG720899:ODG720902 ONC720899:ONC720902 OWY720899:OWY720902 PGU720899:PGU720902 PQQ720899:PQQ720902 QAM720899:QAM720902 QKI720899:QKI720902 QUE720899:QUE720902 REA720899:REA720902 RNW720899:RNW720902 RXS720899:RXS720902 SHO720899:SHO720902 SRK720899:SRK720902 TBG720899:TBG720902 TLC720899:TLC720902 TUY720899:TUY720902 UEU720899:UEU720902 UOQ720899:UOQ720902 UYM720899:UYM720902 VII720899:VII720902 VSE720899:VSE720902 WCA720899:WCA720902 WLW720899:WLW720902 WVS720899:WVS720902 K786435:K786438 JG786435:JG786438 TC786435:TC786438 ACY786435:ACY786438 AMU786435:AMU786438 AWQ786435:AWQ786438 BGM786435:BGM786438 BQI786435:BQI786438 CAE786435:CAE786438 CKA786435:CKA786438 CTW786435:CTW786438 DDS786435:DDS786438 DNO786435:DNO786438 DXK786435:DXK786438 EHG786435:EHG786438 ERC786435:ERC786438 FAY786435:FAY786438 FKU786435:FKU786438 FUQ786435:FUQ786438 GEM786435:GEM786438 GOI786435:GOI786438 GYE786435:GYE786438 HIA786435:HIA786438 HRW786435:HRW786438 IBS786435:IBS786438 ILO786435:ILO786438 IVK786435:IVK786438 JFG786435:JFG786438 JPC786435:JPC786438 JYY786435:JYY786438 KIU786435:KIU786438 KSQ786435:KSQ786438 LCM786435:LCM786438 LMI786435:LMI786438 LWE786435:LWE786438 MGA786435:MGA786438 MPW786435:MPW786438 MZS786435:MZS786438 NJO786435:NJO786438 NTK786435:NTK786438 ODG786435:ODG786438 ONC786435:ONC786438 OWY786435:OWY786438 PGU786435:PGU786438 PQQ786435:PQQ786438 QAM786435:QAM786438 QKI786435:QKI786438 QUE786435:QUE786438 REA786435:REA786438 RNW786435:RNW786438 RXS786435:RXS786438 SHO786435:SHO786438 SRK786435:SRK786438 TBG786435:TBG786438 TLC786435:TLC786438 TUY786435:TUY786438 UEU786435:UEU786438 UOQ786435:UOQ786438 UYM786435:UYM786438 VII786435:VII786438 VSE786435:VSE786438 WCA786435:WCA786438 WLW786435:WLW786438 WVS786435:WVS786438 K851971:K851974 JG851971:JG851974 TC851971:TC851974 ACY851971:ACY851974 AMU851971:AMU851974 AWQ851971:AWQ851974 BGM851971:BGM851974 BQI851971:BQI851974 CAE851971:CAE851974 CKA851971:CKA851974 CTW851971:CTW851974 DDS851971:DDS851974 DNO851971:DNO851974 DXK851971:DXK851974 EHG851971:EHG851974 ERC851971:ERC851974 FAY851971:FAY851974 FKU851971:FKU851974 FUQ851971:FUQ851974 GEM851971:GEM851974 GOI851971:GOI851974 GYE851971:GYE851974 HIA851971:HIA851974 HRW851971:HRW851974 IBS851971:IBS851974 ILO851971:ILO851974 IVK851971:IVK851974 JFG851971:JFG851974 JPC851971:JPC851974 JYY851971:JYY851974 KIU851971:KIU851974 KSQ851971:KSQ851974 LCM851971:LCM851974 LMI851971:LMI851974 LWE851971:LWE851974 MGA851971:MGA851974 MPW851971:MPW851974 MZS851971:MZS851974 NJO851971:NJO851974 NTK851971:NTK851974 ODG851971:ODG851974 ONC851971:ONC851974 OWY851971:OWY851974 PGU851971:PGU851974 PQQ851971:PQQ851974 QAM851971:QAM851974 QKI851971:QKI851974 QUE851971:QUE851974 REA851971:REA851974 RNW851971:RNW851974 RXS851971:RXS851974 SHO851971:SHO851974 SRK851971:SRK851974 TBG851971:TBG851974 TLC851971:TLC851974 TUY851971:TUY851974 UEU851971:UEU851974 UOQ851971:UOQ851974 UYM851971:UYM851974 VII851971:VII851974 VSE851971:VSE851974 WCA851971:WCA851974 WLW851971:WLW851974 WVS851971:WVS851974 K917507:K917510 JG917507:JG917510 TC917507:TC917510 ACY917507:ACY917510 AMU917507:AMU917510 AWQ917507:AWQ917510 BGM917507:BGM917510 BQI917507:BQI917510 CAE917507:CAE917510 CKA917507:CKA917510 CTW917507:CTW917510 DDS917507:DDS917510 DNO917507:DNO917510 DXK917507:DXK917510 EHG917507:EHG917510 ERC917507:ERC917510 FAY917507:FAY917510 FKU917507:FKU917510 FUQ917507:FUQ917510 GEM917507:GEM917510 GOI917507:GOI917510 GYE917507:GYE917510 HIA917507:HIA917510 HRW917507:HRW917510 IBS917507:IBS917510 ILO917507:ILO917510 IVK917507:IVK917510 JFG917507:JFG917510 JPC917507:JPC917510 JYY917507:JYY917510 KIU917507:KIU917510 KSQ917507:KSQ917510 LCM917507:LCM917510 LMI917507:LMI917510 LWE917507:LWE917510 MGA917507:MGA917510 MPW917507:MPW917510 MZS917507:MZS917510 NJO917507:NJO917510 NTK917507:NTK917510 ODG917507:ODG917510 ONC917507:ONC917510 OWY917507:OWY917510 PGU917507:PGU917510 PQQ917507:PQQ917510 QAM917507:QAM917510 QKI917507:QKI917510 QUE917507:QUE917510 REA917507:REA917510 RNW917507:RNW917510 RXS917507:RXS917510 SHO917507:SHO917510 SRK917507:SRK917510 TBG917507:TBG917510 TLC917507:TLC917510 TUY917507:TUY917510 UEU917507:UEU917510 UOQ917507:UOQ917510 UYM917507:UYM917510 VII917507:VII917510 VSE917507:VSE917510 WCA917507:WCA917510 WLW917507:WLW917510 WVS917507:WVS917510 K983043:K983046 JG983043:JG983046 TC983043:TC983046 ACY983043:ACY983046 AMU983043:AMU983046 AWQ983043:AWQ983046 BGM983043:BGM983046 BQI983043:BQI983046 CAE983043:CAE983046 CKA983043:CKA983046 CTW983043:CTW983046 DDS983043:DDS983046 DNO983043:DNO983046 DXK983043:DXK983046 EHG983043:EHG983046 ERC983043:ERC983046 FAY983043:FAY983046 FKU983043:FKU983046 FUQ983043:FUQ983046 GEM983043:GEM983046 GOI983043:GOI983046 GYE983043:GYE983046 HIA983043:HIA983046 HRW983043:HRW983046 IBS983043:IBS983046 ILO983043:ILO983046 IVK983043:IVK983046 JFG983043:JFG983046 JPC983043:JPC983046 JYY983043:JYY983046 KIU983043:KIU983046 KSQ983043:KSQ983046 LCM983043:LCM983046 LMI983043:LMI983046 LWE983043:LWE983046 MGA983043:MGA983046 MPW983043:MPW983046 MZS983043:MZS983046 NJO983043:NJO983046 NTK983043:NTK983046 ODG983043:ODG983046 ONC983043:ONC983046 OWY983043:OWY983046 PGU983043:PGU983046 PQQ983043:PQQ983046 QAM983043:QAM983046 QKI983043:QKI983046 QUE983043:QUE983046 REA983043:REA983046 RNW983043:RNW983046 RXS983043:RXS983046 SHO983043:SHO983046 SRK983043:SRK983046 TBG983043:TBG983046 TLC983043:TLC983046 TUY983043:TUY983046 UEU983043:UEU983046 UOQ983043:UOQ983046 UYM983043:UYM983046 VII983043:VII983046 VSE983043:VSE983046 WCA983043:WCA983046 WLW983043:WLW983046 WVS983043:WVS983046 L5:R6 JH5:JN6 TD5:TJ6 ACZ5:ADF6 AMV5:ANB6 AWR5:AWX6 BGN5:BGT6 BQJ5:BQP6 CAF5:CAL6 CKB5:CKH6 CTX5:CUD6 DDT5:DDZ6 DNP5:DNV6 DXL5:DXR6 EHH5:EHN6 ERD5:ERJ6 FAZ5:FBF6 FKV5:FLB6 FUR5:FUX6 GEN5:GET6 GOJ5:GOP6 GYF5:GYL6 HIB5:HIH6 HRX5:HSD6 IBT5:IBZ6 ILP5:ILV6 IVL5:IVR6 JFH5:JFN6 JPD5:JPJ6 JYZ5:JZF6 KIV5:KJB6 KSR5:KSX6 LCN5:LCT6 LMJ5:LMP6 LWF5:LWL6 MGB5:MGH6 MPX5:MQD6 MZT5:MZZ6 NJP5:NJV6 NTL5:NTR6 ODH5:ODN6 OND5:ONJ6 OWZ5:OXF6 PGV5:PHB6 PQR5:PQX6 QAN5:QAT6 QKJ5:QKP6 QUF5:QUL6 REB5:REH6 RNX5:ROD6 RXT5:RXZ6 SHP5:SHV6 SRL5:SRR6 TBH5:TBN6 TLD5:TLJ6 TUZ5:TVF6 UEV5:UFB6 UOR5:UOX6 UYN5:UYT6 VIJ5:VIP6 VSF5:VSL6 WCB5:WCH6 WLX5:WMD6 WVT5:WVZ6 L65541:R65542 JH65541:JN65542 TD65541:TJ65542 ACZ65541:ADF65542 AMV65541:ANB65542 AWR65541:AWX65542 BGN65541:BGT65542 BQJ65541:BQP65542 CAF65541:CAL65542 CKB65541:CKH65542 CTX65541:CUD65542 DDT65541:DDZ65542 DNP65541:DNV65542 DXL65541:DXR65542 EHH65541:EHN65542 ERD65541:ERJ65542 FAZ65541:FBF65542 FKV65541:FLB65542 FUR65541:FUX65542 GEN65541:GET65542 GOJ65541:GOP65542 GYF65541:GYL65542 HIB65541:HIH65542 HRX65541:HSD65542 IBT65541:IBZ65542 ILP65541:ILV65542 IVL65541:IVR65542 JFH65541:JFN65542 JPD65541:JPJ65542 JYZ65541:JZF65542 KIV65541:KJB65542 KSR65541:KSX65542 LCN65541:LCT65542 LMJ65541:LMP65542 LWF65541:LWL65542 MGB65541:MGH65542 MPX65541:MQD65542 MZT65541:MZZ65542 NJP65541:NJV65542 NTL65541:NTR65542 ODH65541:ODN65542 OND65541:ONJ65542 OWZ65541:OXF65542 PGV65541:PHB65542 PQR65541:PQX65542 QAN65541:QAT65542 QKJ65541:QKP65542 QUF65541:QUL65542 REB65541:REH65542 RNX65541:ROD65542 RXT65541:RXZ65542 SHP65541:SHV65542 SRL65541:SRR65542 TBH65541:TBN65542 TLD65541:TLJ65542 TUZ65541:TVF65542 UEV65541:UFB65542 UOR65541:UOX65542 UYN65541:UYT65542 VIJ65541:VIP65542 VSF65541:VSL65542 WCB65541:WCH65542 WLX65541:WMD65542 WVT65541:WVZ65542 L131077:R131078 JH131077:JN131078 TD131077:TJ131078 ACZ131077:ADF131078 AMV131077:ANB131078 AWR131077:AWX131078 BGN131077:BGT131078 BQJ131077:BQP131078 CAF131077:CAL131078 CKB131077:CKH131078 CTX131077:CUD131078 DDT131077:DDZ131078 DNP131077:DNV131078 DXL131077:DXR131078 EHH131077:EHN131078 ERD131077:ERJ131078 FAZ131077:FBF131078 FKV131077:FLB131078 FUR131077:FUX131078 GEN131077:GET131078 GOJ131077:GOP131078 GYF131077:GYL131078 HIB131077:HIH131078 HRX131077:HSD131078 IBT131077:IBZ131078 ILP131077:ILV131078 IVL131077:IVR131078 JFH131077:JFN131078 JPD131077:JPJ131078 JYZ131077:JZF131078 KIV131077:KJB131078 KSR131077:KSX131078 LCN131077:LCT131078 LMJ131077:LMP131078 LWF131077:LWL131078 MGB131077:MGH131078 MPX131077:MQD131078 MZT131077:MZZ131078 NJP131077:NJV131078 NTL131077:NTR131078 ODH131077:ODN131078 OND131077:ONJ131078 OWZ131077:OXF131078 PGV131077:PHB131078 PQR131077:PQX131078 QAN131077:QAT131078 QKJ131077:QKP131078 QUF131077:QUL131078 REB131077:REH131078 RNX131077:ROD131078 RXT131077:RXZ131078 SHP131077:SHV131078 SRL131077:SRR131078 TBH131077:TBN131078 TLD131077:TLJ131078 TUZ131077:TVF131078 UEV131077:UFB131078 UOR131077:UOX131078 UYN131077:UYT131078 VIJ131077:VIP131078 VSF131077:VSL131078 WCB131077:WCH131078 WLX131077:WMD131078 WVT131077:WVZ131078 L196613:R196614 JH196613:JN196614 TD196613:TJ196614 ACZ196613:ADF196614 AMV196613:ANB196614 AWR196613:AWX196614 BGN196613:BGT196614 BQJ196613:BQP196614 CAF196613:CAL196614 CKB196613:CKH196614 CTX196613:CUD196614 DDT196613:DDZ196614 DNP196613:DNV196614 DXL196613:DXR196614 EHH196613:EHN196614 ERD196613:ERJ196614 FAZ196613:FBF196614 FKV196613:FLB196614 FUR196613:FUX196614 GEN196613:GET196614 GOJ196613:GOP196614 GYF196613:GYL196614 HIB196613:HIH196614 HRX196613:HSD196614 IBT196613:IBZ196614 ILP196613:ILV196614 IVL196613:IVR196614 JFH196613:JFN196614 JPD196613:JPJ196614 JYZ196613:JZF196614 KIV196613:KJB196614 KSR196613:KSX196614 LCN196613:LCT196614 LMJ196613:LMP196614 LWF196613:LWL196614 MGB196613:MGH196614 MPX196613:MQD196614 MZT196613:MZZ196614 NJP196613:NJV196614 NTL196613:NTR196614 ODH196613:ODN196614 OND196613:ONJ196614 OWZ196613:OXF196614 PGV196613:PHB196614 PQR196613:PQX196614 QAN196613:QAT196614 QKJ196613:QKP196614 QUF196613:QUL196614 REB196613:REH196614 RNX196613:ROD196614 RXT196613:RXZ196614 SHP196613:SHV196614 SRL196613:SRR196614 TBH196613:TBN196614 TLD196613:TLJ196614 TUZ196613:TVF196614 UEV196613:UFB196614 UOR196613:UOX196614 UYN196613:UYT196614 VIJ196613:VIP196614 VSF196613:VSL196614 WCB196613:WCH196614 WLX196613:WMD196614 WVT196613:WVZ196614 L262149:R262150 JH262149:JN262150 TD262149:TJ262150 ACZ262149:ADF262150 AMV262149:ANB262150 AWR262149:AWX262150 BGN262149:BGT262150 BQJ262149:BQP262150 CAF262149:CAL262150 CKB262149:CKH262150 CTX262149:CUD262150 DDT262149:DDZ262150 DNP262149:DNV262150 DXL262149:DXR262150 EHH262149:EHN262150 ERD262149:ERJ262150 FAZ262149:FBF262150 FKV262149:FLB262150 FUR262149:FUX262150 GEN262149:GET262150 GOJ262149:GOP262150 GYF262149:GYL262150 HIB262149:HIH262150 HRX262149:HSD262150 IBT262149:IBZ262150 ILP262149:ILV262150 IVL262149:IVR262150 JFH262149:JFN262150 JPD262149:JPJ262150 JYZ262149:JZF262150 KIV262149:KJB262150 KSR262149:KSX262150 LCN262149:LCT262150 LMJ262149:LMP262150 LWF262149:LWL262150 MGB262149:MGH262150 MPX262149:MQD262150 MZT262149:MZZ262150 NJP262149:NJV262150 NTL262149:NTR262150 ODH262149:ODN262150 OND262149:ONJ262150 OWZ262149:OXF262150 PGV262149:PHB262150 PQR262149:PQX262150 QAN262149:QAT262150 QKJ262149:QKP262150 QUF262149:QUL262150 REB262149:REH262150 RNX262149:ROD262150 RXT262149:RXZ262150 SHP262149:SHV262150 SRL262149:SRR262150 TBH262149:TBN262150 TLD262149:TLJ262150 TUZ262149:TVF262150 UEV262149:UFB262150 UOR262149:UOX262150 UYN262149:UYT262150 VIJ262149:VIP262150 VSF262149:VSL262150 WCB262149:WCH262150 WLX262149:WMD262150 WVT262149:WVZ262150 L327685:R327686 JH327685:JN327686 TD327685:TJ327686 ACZ327685:ADF327686 AMV327685:ANB327686 AWR327685:AWX327686 BGN327685:BGT327686 BQJ327685:BQP327686 CAF327685:CAL327686 CKB327685:CKH327686 CTX327685:CUD327686 DDT327685:DDZ327686 DNP327685:DNV327686 DXL327685:DXR327686 EHH327685:EHN327686 ERD327685:ERJ327686 FAZ327685:FBF327686 FKV327685:FLB327686 FUR327685:FUX327686 GEN327685:GET327686 GOJ327685:GOP327686 GYF327685:GYL327686 HIB327685:HIH327686 HRX327685:HSD327686 IBT327685:IBZ327686 ILP327685:ILV327686 IVL327685:IVR327686 JFH327685:JFN327686 JPD327685:JPJ327686 JYZ327685:JZF327686 KIV327685:KJB327686 KSR327685:KSX327686 LCN327685:LCT327686 LMJ327685:LMP327686 LWF327685:LWL327686 MGB327685:MGH327686 MPX327685:MQD327686 MZT327685:MZZ327686 NJP327685:NJV327686 NTL327685:NTR327686 ODH327685:ODN327686 OND327685:ONJ327686 OWZ327685:OXF327686 PGV327685:PHB327686 PQR327685:PQX327686 QAN327685:QAT327686 QKJ327685:QKP327686 QUF327685:QUL327686 REB327685:REH327686 RNX327685:ROD327686 RXT327685:RXZ327686 SHP327685:SHV327686 SRL327685:SRR327686 TBH327685:TBN327686 TLD327685:TLJ327686 TUZ327685:TVF327686 UEV327685:UFB327686 UOR327685:UOX327686 UYN327685:UYT327686 VIJ327685:VIP327686 VSF327685:VSL327686 WCB327685:WCH327686 WLX327685:WMD327686 WVT327685:WVZ327686 L393221:R393222 JH393221:JN393222 TD393221:TJ393222 ACZ393221:ADF393222 AMV393221:ANB393222 AWR393221:AWX393222 BGN393221:BGT393222 BQJ393221:BQP393222 CAF393221:CAL393222 CKB393221:CKH393222 CTX393221:CUD393222 DDT393221:DDZ393222 DNP393221:DNV393222 DXL393221:DXR393222 EHH393221:EHN393222 ERD393221:ERJ393222 FAZ393221:FBF393222 FKV393221:FLB393222 FUR393221:FUX393222 GEN393221:GET393222 GOJ393221:GOP393222 GYF393221:GYL393222 HIB393221:HIH393222 HRX393221:HSD393222 IBT393221:IBZ393222 ILP393221:ILV393222 IVL393221:IVR393222 JFH393221:JFN393222 JPD393221:JPJ393222 JYZ393221:JZF393222 KIV393221:KJB393222 KSR393221:KSX393222 LCN393221:LCT393222 LMJ393221:LMP393222 LWF393221:LWL393222 MGB393221:MGH393222 MPX393221:MQD393222 MZT393221:MZZ393222 NJP393221:NJV393222 NTL393221:NTR393222 ODH393221:ODN393222 OND393221:ONJ393222 OWZ393221:OXF393222 PGV393221:PHB393222 PQR393221:PQX393222 QAN393221:QAT393222 QKJ393221:QKP393222 QUF393221:QUL393222 REB393221:REH393222 RNX393221:ROD393222 RXT393221:RXZ393222 SHP393221:SHV393222 SRL393221:SRR393222 TBH393221:TBN393222 TLD393221:TLJ393222 TUZ393221:TVF393222 UEV393221:UFB393222 UOR393221:UOX393222 UYN393221:UYT393222 VIJ393221:VIP393222 VSF393221:VSL393222 WCB393221:WCH393222 WLX393221:WMD393222 WVT393221:WVZ393222 L458757:R458758 JH458757:JN458758 TD458757:TJ458758 ACZ458757:ADF458758 AMV458757:ANB458758 AWR458757:AWX458758 BGN458757:BGT458758 BQJ458757:BQP458758 CAF458757:CAL458758 CKB458757:CKH458758 CTX458757:CUD458758 DDT458757:DDZ458758 DNP458757:DNV458758 DXL458757:DXR458758 EHH458757:EHN458758 ERD458757:ERJ458758 FAZ458757:FBF458758 FKV458757:FLB458758 FUR458757:FUX458758 GEN458757:GET458758 GOJ458757:GOP458758 GYF458757:GYL458758 HIB458757:HIH458758 HRX458757:HSD458758 IBT458757:IBZ458758 ILP458757:ILV458758 IVL458757:IVR458758 JFH458757:JFN458758 JPD458757:JPJ458758 JYZ458757:JZF458758 KIV458757:KJB458758 KSR458757:KSX458758 LCN458757:LCT458758 LMJ458757:LMP458758 LWF458757:LWL458758 MGB458757:MGH458758 MPX458757:MQD458758 MZT458757:MZZ458758 NJP458757:NJV458758 NTL458757:NTR458758 ODH458757:ODN458758 OND458757:ONJ458758 OWZ458757:OXF458758 PGV458757:PHB458758 PQR458757:PQX458758 QAN458757:QAT458758 QKJ458757:QKP458758 QUF458757:QUL458758 REB458757:REH458758 RNX458757:ROD458758 RXT458757:RXZ458758 SHP458757:SHV458758 SRL458757:SRR458758 TBH458757:TBN458758 TLD458757:TLJ458758 TUZ458757:TVF458758 UEV458757:UFB458758 UOR458757:UOX458758 UYN458757:UYT458758 VIJ458757:VIP458758 VSF458757:VSL458758 WCB458757:WCH458758 WLX458757:WMD458758 WVT458757:WVZ458758 L524293:R524294 JH524293:JN524294 TD524293:TJ524294 ACZ524293:ADF524294 AMV524293:ANB524294 AWR524293:AWX524294 BGN524293:BGT524294 BQJ524293:BQP524294 CAF524293:CAL524294 CKB524293:CKH524294 CTX524293:CUD524294 DDT524293:DDZ524294 DNP524293:DNV524294 DXL524293:DXR524294 EHH524293:EHN524294 ERD524293:ERJ524294 FAZ524293:FBF524294 FKV524293:FLB524294 FUR524293:FUX524294 GEN524293:GET524294 GOJ524293:GOP524294 GYF524293:GYL524294 HIB524293:HIH524294 HRX524293:HSD524294 IBT524293:IBZ524294 ILP524293:ILV524294 IVL524293:IVR524294 JFH524293:JFN524294 JPD524293:JPJ524294 JYZ524293:JZF524294 KIV524293:KJB524294 KSR524293:KSX524294 LCN524293:LCT524294 LMJ524293:LMP524294 LWF524293:LWL524294 MGB524293:MGH524294 MPX524293:MQD524294 MZT524293:MZZ524294 NJP524293:NJV524294 NTL524293:NTR524294 ODH524293:ODN524294 OND524293:ONJ524294 OWZ524293:OXF524294 PGV524293:PHB524294 PQR524293:PQX524294 QAN524293:QAT524294 QKJ524293:QKP524294 QUF524293:QUL524294 REB524293:REH524294 RNX524293:ROD524294 RXT524293:RXZ524294 SHP524293:SHV524294 SRL524293:SRR524294 TBH524293:TBN524294 TLD524293:TLJ524294 TUZ524293:TVF524294 UEV524293:UFB524294 UOR524293:UOX524294 UYN524293:UYT524294 VIJ524293:VIP524294 VSF524293:VSL524294 WCB524293:WCH524294 WLX524293:WMD524294 WVT524293:WVZ524294 L589829:R589830 JH589829:JN589830 TD589829:TJ589830 ACZ589829:ADF589830 AMV589829:ANB589830 AWR589829:AWX589830 BGN589829:BGT589830 BQJ589829:BQP589830 CAF589829:CAL589830 CKB589829:CKH589830 CTX589829:CUD589830 DDT589829:DDZ589830 DNP589829:DNV589830 DXL589829:DXR589830 EHH589829:EHN589830 ERD589829:ERJ589830 FAZ589829:FBF589830 FKV589829:FLB589830 FUR589829:FUX589830 GEN589829:GET589830 GOJ589829:GOP589830 GYF589829:GYL589830 HIB589829:HIH589830 HRX589829:HSD589830 IBT589829:IBZ589830 ILP589829:ILV589830 IVL589829:IVR589830 JFH589829:JFN589830 JPD589829:JPJ589830 JYZ589829:JZF589830 KIV589829:KJB589830 KSR589829:KSX589830 LCN589829:LCT589830 LMJ589829:LMP589830 LWF589829:LWL589830 MGB589829:MGH589830 MPX589829:MQD589830 MZT589829:MZZ589830 NJP589829:NJV589830 NTL589829:NTR589830 ODH589829:ODN589830 OND589829:ONJ589830 OWZ589829:OXF589830 PGV589829:PHB589830 PQR589829:PQX589830 QAN589829:QAT589830 QKJ589829:QKP589830 QUF589829:QUL589830 REB589829:REH589830 RNX589829:ROD589830 RXT589829:RXZ589830 SHP589829:SHV589830 SRL589829:SRR589830 TBH589829:TBN589830 TLD589829:TLJ589830 TUZ589829:TVF589830 UEV589829:UFB589830 UOR589829:UOX589830 UYN589829:UYT589830 VIJ589829:VIP589830 VSF589829:VSL589830 WCB589829:WCH589830 WLX589829:WMD589830 WVT589829:WVZ589830 L655365:R655366 JH655365:JN655366 TD655365:TJ655366 ACZ655365:ADF655366 AMV655365:ANB655366 AWR655365:AWX655366 BGN655365:BGT655366 BQJ655365:BQP655366 CAF655365:CAL655366 CKB655365:CKH655366 CTX655365:CUD655366 DDT655365:DDZ655366 DNP655365:DNV655366 DXL655365:DXR655366 EHH655365:EHN655366 ERD655365:ERJ655366 FAZ655365:FBF655366 FKV655365:FLB655366 FUR655365:FUX655366 GEN655365:GET655366 GOJ655365:GOP655366 GYF655365:GYL655366 HIB655365:HIH655366 HRX655365:HSD655366 IBT655365:IBZ655366 ILP655365:ILV655366 IVL655365:IVR655366 JFH655365:JFN655366 JPD655365:JPJ655366 JYZ655365:JZF655366 KIV655365:KJB655366 KSR655365:KSX655366 LCN655365:LCT655366 LMJ655365:LMP655366 LWF655365:LWL655366 MGB655365:MGH655366 MPX655365:MQD655366 MZT655365:MZZ655366 NJP655365:NJV655366 NTL655365:NTR655366 ODH655365:ODN655366 OND655365:ONJ655366 OWZ655365:OXF655366 PGV655365:PHB655366 PQR655365:PQX655366 QAN655365:QAT655366 QKJ655365:QKP655366 QUF655365:QUL655366 REB655365:REH655366 RNX655365:ROD655366 RXT655365:RXZ655366 SHP655365:SHV655366 SRL655365:SRR655366 TBH655365:TBN655366 TLD655365:TLJ655366 TUZ655365:TVF655366 UEV655365:UFB655366 UOR655365:UOX655366 UYN655365:UYT655366 VIJ655365:VIP655366 VSF655365:VSL655366 WCB655365:WCH655366 WLX655365:WMD655366 WVT655365:WVZ655366 L720901:R720902 JH720901:JN720902 TD720901:TJ720902 ACZ720901:ADF720902 AMV720901:ANB720902 AWR720901:AWX720902 BGN720901:BGT720902 BQJ720901:BQP720902 CAF720901:CAL720902 CKB720901:CKH720902 CTX720901:CUD720902 DDT720901:DDZ720902 DNP720901:DNV720902 DXL720901:DXR720902 EHH720901:EHN720902 ERD720901:ERJ720902 FAZ720901:FBF720902 FKV720901:FLB720902 FUR720901:FUX720902 GEN720901:GET720902 GOJ720901:GOP720902 GYF720901:GYL720902 HIB720901:HIH720902 HRX720901:HSD720902 IBT720901:IBZ720902 ILP720901:ILV720902 IVL720901:IVR720902 JFH720901:JFN720902 JPD720901:JPJ720902 JYZ720901:JZF720902 KIV720901:KJB720902 KSR720901:KSX720902 LCN720901:LCT720902 LMJ720901:LMP720902 LWF720901:LWL720902 MGB720901:MGH720902 MPX720901:MQD720902 MZT720901:MZZ720902 NJP720901:NJV720902 NTL720901:NTR720902 ODH720901:ODN720902 OND720901:ONJ720902 OWZ720901:OXF720902 PGV720901:PHB720902 PQR720901:PQX720902 QAN720901:QAT720902 QKJ720901:QKP720902 QUF720901:QUL720902 REB720901:REH720902 RNX720901:ROD720902 RXT720901:RXZ720902 SHP720901:SHV720902 SRL720901:SRR720902 TBH720901:TBN720902 TLD720901:TLJ720902 TUZ720901:TVF720902 UEV720901:UFB720902 UOR720901:UOX720902 UYN720901:UYT720902 VIJ720901:VIP720902 VSF720901:VSL720902 WCB720901:WCH720902 WLX720901:WMD720902 WVT720901:WVZ720902 L786437:R786438 JH786437:JN786438 TD786437:TJ786438 ACZ786437:ADF786438 AMV786437:ANB786438 AWR786437:AWX786438 BGN786437:BGT786438 BQJ786437:BQP786438 CAF786437:CAL786438 CKB786437:CKH786438 CTX786437:CUD786438 DDT786437:DDZ786438 DNP786437:DNV786438 DXL786437:DXR786438 EHH786437:EHN786438 ERD786437:ERJ786438 FAZ786437:FBF786438 FKV786437:FLB786438 FUR786437:FUX786438 GEN786437:GET786438 GOJ786437:GOP786438 GYF786437:GYL786438 HIB786437:HIH786438 HRX786437:HSD786438 IBT786437:IBZ786438 ILP786437:ILV786438 IVL786437:IVR786438 JFH786437:JFN786438 JPD786437:JPJ786438 JYZ786437:JZF786438 KIV786437:KJB786438 KSR786437:KSX786438 LCN786437:LCT786438 LMJ786437:LMP786438 LWF786437:LWL786438 MGB786437:MGH786438 MPX786437:MQD786438 MZT786437:MZZ786438 NJP786437:NJV786438 NTL786437:NTR786438 ODH786437:ODN786438 OND786437:ONJ786438 OWZ786437:OXF786438 PGV786437:PHB786438 PQR786437:PQX786438 QAN786437:QAT786438 QKJ786437:QKP786438 QUF786437:QUL786438 REB786437:REH786438 RNX786437:ROD786438 RXT786437:RXZ786438 SHP786437:SHV786438 SRL786437:SRR786438 TBH786437:TBN786438 TLD786437:TLJ786438 TUZ786437:TVF786438 UEV786437:UFB786438 UOR786437:UOX786438 UYN786437:UYT786438 VIJ786437:VIP786438 VSF786437:VSL786438 WCB786437:WCH786438 WLX786437:WMD786438 WVT786437:WVZ786438 L851973:R851974 JH851973:JN851974 TD851973:TJ851974 ACZ851973:ADF851974 AMV851973:ANB851974 AWR851973:AWX851974 BGN851973:BGT851974 BQJ851973:BQP851974 CAF851973:CAL851974 CKB851973:CKH851974 CTX851973:CUD851974 DDT851973:DDZ851974 DNP851973:DNV851974 DXL851973:DXR851974 EHH851973:EHN851974 ERD851973:ERJ851974 FAZ851973:FBF851974 FKV851973:FLB851974 FUR851973:FUX851974 GEN851973:GET851974 GOJ851973:GOP851974 GYF851973:GYL851974 HIB851973:HIH851974 HRX851973:HSD851974 IBT851973:IBZ851974 ILP851973:ILV851974 IVL851973:IVR851974 JFH851973:JFN851974 JPD851973:JPJ851974 JYZ851973:JZF851974 KIV851973:KJB851974 KSR851973:KSX851974 LCN851973:LCT851974 LMJ851973:LMP851974 LWF851973:LWL851974 MGB851973:MGH851974 MPX851973:MQD851974 MZT851973:MZZ851974 NJP851973:NJV851974 NTL851973:NTR851974 ODH851973:ODN851974 OND851973:ONJ851974 OWZ851973:OXF851974 PGV851973:PHB851974 PQR851973:PQX851974 QAN851973:QAT851974 QKJ851973:QKP851974 QUF851973:QUL851974 REB851973:REH851974 RNX851973:ROD851974 RXT851973:RXZ851974 SHP851973:SHV851974 SRL851973:SRR851974 TBH851973:TBN851974 TLD851973:TLJ851974 TUZ851973:TVF851974 UEV851973:UFB851974 UOR851973:UOX851974 UYN851973:UYT851974 VIJ851973:VIP851974 VSF851973:VSL851974 WCB851973:WCH851974 WLX851973:WMD851974 WVT851973:WVZ851974 L917509:R917510 JH917509:JN917510 TD917509:TJ917510 ACZ917509:ADF917510 AMV917509:ANB917510 AWR917509:AWX917510 BGN917509:BGT917510 BQJ917509:BQP917510 CAF917509:CAL917510 CKB917509:CKH917510 CTX917509:CUD917510 DDT917509:DDZ917510 DNP917509:DNV917510 DXL917509:DXR917510 EHH917509:EHN917510 ERD917509:ERJ917510 FAZ917509:FBF917510 FKV917509:FLB917510 FUR917509:FUX917510 GEN917509:GET917510 GOJ917509:GOP917510 GYF917509:GYL917510 HIB917509:HIH917510 HRX917509:HSD917510 IBT917509:IBZ917510 ILP917509:ILV917510 IVL917509:IVR917510 JFH917509:JFN917510 JPD917509:JPJ917510 JYZ917509:JZF917510 KIV917509:KJB917510 KSR917509:KSX917510 LCN917509:LCT917510 LMJ917509:LMP917510 LWF917509:LWL917510 MGB917509:MGH917510 MPX917509:MQD917510 MZT917509:MZZ917510 NJP917509:NJV917510 NTL917509:NTR917510 ODH917509:ODN917510 OND917509:ONJ917510 OWZ917509:OXF917510 PGV917509:PHB917510 PQR917509:PQX917510 QAN917509:QAT917510 QKJ917509:QKP917510 QUF917509:QUL917510 REB917509:REH917510 RNX917509:ROD917510 RXT917509:RXZ917510 SHP917509:SHV917510 SRL917509:SRR917510 TBH917509:TBN917510 TLD917509:TLJ917510 TUZ917509:TVF917510 UEV917509:UFB917510 UOR917509:UOX917510 UYN917509:UYT917510 VIJ917509:VIP917510 VSF917509:VSL917510 WCB917509:WCH917510 WLX917509:WMD917510 WVT917509:WVZ917510 L983045:R983046 JH983045:JN983046 TD983045:TJ983046 ACZ983045:ADF983046 AMV983045:ANB983046 AWR983045:AWX983046 BGN983045:BGT983046 BQJ983045:BQP983046 CAF983045:CAL983046 CKB983045:CKH983046 CTX983045:CUD983046 DDT983045:DDZ983046 DNP983045:DNV983046 DXL983045:DXR983046 EHH983045:EHN983046 ERD983045:ERJ983046 FAZ983045:FBF983046 FKV983045:FLB983046 FUR983045:FUX983046 GEN983045:GET983046 GOJ983045:GOP983046 GYF983045:GYL983046 HIB983045:HIH983046 HRX983045:HSD983046 IBT983045:IBZ983046 ILP983045:ILV983046 IVL983045:IVR983046 JFH983045:JFN983046 JPD983045:JPJ983046 JYZ983045:JZF983046 KIV983045:KJB983046 KSR983045:KSX983046 LCN983045:LCT983046 LMJ983045:LMP983046 LWF983045:LWL983046 MGB983045:MGH983046 MPX983045:MQD983046 MZT983045:MZZ983046 NJP983045:NJV983046 NTL983045:NTR983046 ODH983045:ODN983046 OND983045:ONJ983046 OWZ983045:OXF983046 PGV983045:PHB983046 PQR983045:PQX983046 QAN983045:QAT983046 QKJ983045:QKP983046 QUF983045:QUL983046 REB983045:REH983046 RNX983045:ROD983046 RXT983045:RXZ983046 SHP983045:SHV983046 SRL983045:SRR983046 TBH983045:TBN983046 TLD983045:TLJ983046 TUZ983045:TVF983046 UEV983045:UFB983046 UOR983045:UOX983046 UYN983045:UYT983046 VIJ983045:VIP983046 VSF983045:VSL983046 WCB983045:WCH983046 WLX983045:WMD983046 WVT983045:WVZ983046">
      <formula1>PRsInApplicant</formula1>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65537 JL65537 TH65537 ADD65537 AMZ65537 AWV65537 BGR65537 BQN65537 CAJ65537 CKF65537 CUB65537 DDX65537 DNT65537 DXP65537 EHL65537 ERH65537 FBD65537 FKZ65537 FUV65537 GER65537 GON65537 GYJ65537 HIF65537 HSB65537 IBX65537 ILT65537 IVP65537 JFL65537 JPH65537 JZD65537 KIZ65537 KSV65537 LCR65537 LMN65537 LWJ65537 MGF65537 MQB65537 MZX65537 NJT65537 NTP65537 ODL65537 ONH65537 OXD65537 PGZ65537 PQV65537 QAR65537 QKN65537 QUJ65537 REF65537 ROB65537 RXX65537 SHT65537 SRP65537 TBL65537 TLH65537 TVD65537 UEZ65537 UOV65537 UYR65537 VIN65537 VSJ65537 WCF65537 WMB65537 WVX65537 P131073 JL131073 TH131073 ADD131073 AMZ131073 AWV131073 BGR131073 BQN131073 CAJ131073 CKF131073 CUB131073 DDX131073 DNT131073 DXP131073 EHL131073 ERH131073 FBD131073 FKZ131073 FUV131073 GER131073 GON131073 GYJ131073 HIF131073 HSB131073 IBX131073 ILT131073 IVP131073 JFL131073 JPH131073 JZD131073 KIZ131073 KSV131073 LCR131073 LMN131073 LWJ131073 MGF131073 MQB131073 MZX131073 NJT131073 NTP131073 ODL131073 ONH131073 OXD131073 PGZ131073 PQV131073 QAR131073 QKN131073 QUJ131073 REF131073 ROB131073 RXX131073 SHT131073 SRP131073 TBL131073 TLH131073 TVD131073 UEZ131073 UOV131073 UYR131073 VIN131073 VSJ131073 WCF131073 WMB131073 WVX131073 P196609 JL196609 TH196609 ADD196609 AMZ196609 AWV196609 BGR196609 BQN196609 CAJ196609 CKF196609 CUB196609 DDX196609 DNT196609 DXP196609 EHL196609 ERH196609 FBD196609 FKZ196609 FUV196609 GER196609 GON196609 GYJ196609 HIF196609 HSB196609 IBX196609 ILT196609 IVP196609 JFL196609 JPH196609 JZD196609 KIZ196609 KSV196609 LCR196609 LMN196609 LWJ196609 MGF196609 MQB196609 MZX196609 NJT196609 NTP196609 ODL196609 ONH196609 OXD196609 PGZ196609 PQV196609 QAR196609 QKN196609 QUJ196609 REF196609 ROB196609 RXX196609 SHT196609 SRP196609 TBL196609 TLH196609 TVD196609 UEZ196609 UOV196609 UYR196609 VIN196609 VSJ196609 WCF196609 WMB196609 WVX196609 P262145 JL262145 TH262145 ADD262145 AMZ262145 AWV262145 BGR262145 BQN262145 CAJ262145 CKF262145 CUB262145 DDX262145 DNT262145 DXP262145 EHL262145 ERH262145 FBD262145 FKZ262145 FUV262145 GER262145 GON262145 GYJ262145 HIF262145 HSB262145 IBX262145 ILT262145 IVP262145 JFL262145 JPH262145 JZD262145 KIZ262145 KSV262145 LCR262145 LMN262145 LWJ262145 MGF262145 MQB262145 MZX262145 NJT262145 NTP262145 ODL262145 ONH262145 OXD262145 PGZ262145 PQV262145 QAR262145 QKN262145 QUJ262145 REF262145 ROB262145 RXX262145 SHT262145 SRP262145 TBL262145 TLH262145 TVD262145 UEZ262145 UOV262145 UYR262145 VIN262145 VSJ262145 WCF262145 WMB262145 WVX262145 P327681 JL327681 TH327681 ADD327681 AMZ327681 AWV327681 BGR327681 BQN327681 CAJ327681 CKF327681 CUB327681 DDX327681 DNT327681 DXP327681 EHL327681 ERH327681 FBD327681 FKZ327681 FUV327681 GER327681 GON327681 GYJ327681 HIF327681 HSB327681 IBX327681 ILT327681 IVP327681 JFL327681 JPH327681 JZD327681 KIZ327681 KSV327681 LCR327681 LMN327681 LWJ327681 MGF327681 MQB327681 MZX327681 NJT327681 NTP327681 ODL327681 ONH327681 OXD327681 PGZ327681 PQV327681 QAR327681 QKN327681 QUJ327681 REF327681 ROB327681 RXX327681 SHT327681 SRP327681 TBL327681 TLH327681 TVD327681 UEZ327681 UOV327681 UYR327681 VIN327681 VSJ327681 WCF327681 WMB327681 WVX327681 P393217 JL393217 TH393217 ADD393217 AMZ393217 AWV393217 BGR393217 BQN393217 CAJ393217 CKF393217 CUB393217 DDX393217 DNT393217 DXP393217 EHL393217 ERH393217 FBD393217 FKZ393217 FUV393217 GER393217 GON393217 GYJ393217 HIF393217 HSB393217 IBX393217 ILT393217 IVP393217 JFL393217 JPH393217 JZD393217 KIZ393217 KSV393217 LCR393217 LMN393217 LWJ393217 MGF393217 MQB393217 MZX393217 NJT393217 NTP393217 ODL393217 ONH393217 OXD393217 PGZ393217 PQV393217 QAR393217 QKN393217 QUJ393217 REF393217 ROB393217 RXX393217 SHT393217 SRP393217 TBL393217 TLH393217 TVD393217 UEZ393217 UOV393217 UYR393217 VIN393217 VSJ393217 WCF393217 WMB393217 WVX393217 P458753 JL458753 TH458753 ADD458753 AMZ458753 AWV458753 BGR458753 BQN458753 CAJ458753 CKF458753 CUB458753 DDX458753 DNT458753 DXP458753 EHL458753 ERH458753 FBD458753 FKZ458753 FUV458753 GER458753 GON458753 GYJ458753 HIF458753 HSB458753 IBX458753 ILT458753 IVP458753 JFL458753 JPH458753 JZD458753 KIZ458753 KSV458753 LCR458753 LMN458753 LWJ458753 MGF458753 MQB458753 MZX458753 NJT458753 NTP458753 ODL458753 ONH458753 OXD458753 PGZ458753 PQV458753 QAR458753 QKN458753 QUJ458753 REF458753 ROB458753 RXX458753 SHT458753 SRP458753 TBL458753 TLH458753 TVD458753 UEZ458753 UOV458753 UYR458753 VIN458753 VSJ458753 WCF458753 WMB458753 WVX458753 P524289 JL524289 TH524289 ADD524289 AMZ524289 AWV524289 BGR524289 BQN524289 CAJ524289 CKF524289 CUB524289 DDX524289 DNT524289 DXP524289 EHL524289 ERH524289 FBD524289 FKZ524289 FUV524289 GER524289 GON524289 GYJ524289 HIF524289 HSB524289 IBX524289 ILT524289 IVP524289 JFL524289 JPH524289 JZD524289 KIZ524289 KSV524289 LCR524289 LMN524289 LWJ524289 MGF524289 MQB524289 MZX524289 NJT524289 NTP524289 ODL524289 ONH524289 OXD524289 PGZ524289 PQV524289 QAR524289 QKN524289 QUJ524289 REF524289 ROB524289 RXX524289 SHT524289 SRP524289 TBL524289 TLH524289 TVD524289 UEZ524289 UOV524289 UYR524289 VIN524289 VSJ524289 WCF524289 WMB524289 WVX524289 P589825 JL589825 TH589825 ADD589825 AMZ589825 AWV589825 BGR589825 BQN589825 CAJ589825 CKF589825 CUB589825 DDX589825 DNT589825 DXP589825 EHL589825 ERH589825 FBD589825 FKZ589825 FUV589825 GER589825 GON589825 GYJ589825 HIF589825 HSB589825 IBX589825 ILT589825 IVP589825 JFL589825 JPH589825 JZD589825 KIZ589825 KSV589825 LCR589825 LMN589825 LWJ589825 MGF589825 MQB589825 MZX589825 NJT589825 NTP589825 ODL589825 ONH589825 OXD589825 PGZ589825 PQV589825 QAR589825 QKN589825 QUJ589825 REF589825 ROB589825 RXX589825 SHT589825 SRP589825 TBL589825 TLH589825 TVD589825 UEZ589825 UOV589825 UYR589825 VIN589825 VSJ589825 WCF589825 WMB589825 WVX589825 P655361 JL655361 TH655361 ADD655361 AMZ655361 AWV655361 BGR655361 BQN655361 CAJ655361 CKF655361 CUB655361 DDX655361 DNT655361 DXP655361 EHL655361 ERH655361 FBD655361 FKZ655361 FUV655361 GER655361 GON655361 GYJ655361 HIF655361 HSB655361 IBX655361 ILT655361 IVP655361 JFL655361 JPH655361 JZD655361 KIZ655361 KSV655361 LCR655361 LMN655361 LWJ655361 MGF655361 MQB655361 MZX655361 NJT655361 NTP655361 ODL655361 ONH655361 OXD655361 PGZ655361 PQV655361 QAR655361 QKN655361 QUJ655361 REF655361 ROB655361 RXX655361 SHT655361 SRP655361 TBL655361 TLH655361 TVD655361 UEZ655361 UOV655361 UYR655361 VIN655361 VSJ655361 WCF655361 WMB655361 WVX655361 P720897 JL720897 TH720897 ADD720897 AMZ720897 AWV720897 BGR720897 BQN720897 CAJ720897 CKF720897 CUB720897 DDX720897 DNT720897 DXP720897 EHL720897 ERH720897 FBD720897 FKZ720897 FUV720897 GER720897 GON720897 GYJ720897 HIF720897 HSB720897 IBX720897 ILT720897 IVP720897 JFL720897 JPH720897 JZD720897 KIZ720897 KSV720897 LCR720897 LMN720897 LWJ720897 MGF720897 MQB720897 MZX720897 NJT720897 NTP720897 ODL720897 ONH720897 OXD720897 PGZ720897 PQV720897 QAR720897 QKN720897 QUJ720897 REF720897 ROB720897 RXX720897 SHT720897 SRP720897 TBL720897 TLH720897 TVD720897 UEZ720897 UOV720897 UYR720897 VIN720897 VSJ720897 WCF720897 WMB720897 WVX720897 P786433 JL786433 TH786433 ADD786433 AMZ786433 AWV786433 BGR786433 BQN786433 CAJ786433 CKF786433 CUB786433 DDX786433 DNT786433 DXP786433 EHL786433 ERH786433 FBD786433 FKZ786433 FUV786433 GER786433 GON786433 GYJ786433 HIF786433 HSB786433 IBX786433 ILT786433 IVP786433 JFL786433 JPH786433 JZD786433 KIZ786433 KSV786433 LCR786433 LMN786433 LWJ786433 MGF786433 MQB786433 MZX786433 NJT786433 NTP786433 ODL786433 ONH786433 OXD786433 PGZ786433 PQV786433 QAR786433 QKN786433 QUJ786433 REF786433 ROB786433 RXX786433 SHT786433 SRP786433 TBL786433 TLH786433 TVD786433 UEZ786433 UOV786433 UYR786433 VIN786433 VSJ786433 WCF786433 WMB786433 WVX786433 P851969 JL851969 TH851969 ADD851969 AMZ851969 AWV851969 BGR851969 BQN851969 CAJ851969 CKF851969 CUB851969 DDX851969 DNT851969 DXP851969 EHL851969 ERH851969 FBD851969 FKZ851969 FUV851969 GER851969 GON851969 GYJ851969 HIF851969 HSB851969 IBX851969 ILT851969 IVP851969 JFL851969 JPH851969 JZD851969 KIZ851969 KSV851969 LCR851969 LMN851969 LWJ851969 MGF851969 MQB851969 MZX851969 NJT851969 NTP851969 ODL851969 ONH851969 OXD851969 PGZ851969 PQV851969 QAR851969 QKN851969 QUJ851969 REF851969 ROB851969 RXX851969 SHT851969 SRP851969 TBL851969 TLH851969 TVD851969 UEZ851969 UOV851969 UYR851969 VIN851969 VSJ851969 WCF851969 WMB851969 WVX851969 P917505 JL917505 TH917505 ADD917505 AMZ917505 AWV917505 BGR917505 BQN917505 CAJ917505 CKF917505 CUB917505 DDX917505 DNT917505 DXP917505 EHL917505 ERH917505 FBD917505 FKZ917505 FUV917505 GER917505 GON917505 GYJ917505 HIF917505 HSB917505 IBX917505 ILT917505 IVP917505 JFL917505 JPH917505 JZD917505 KIZ917505 KSV917505 LCR917505 LMN917505 LWJ917505 MGF917505 MQB917505 MZX917505 NJT917505 NTP917505 ODL917505 ONH917505 OXD917505 PGZ917505 PQV917505 QAR917505 QKN917505 QUJ917505 REF917505 ROB917505 RXX917505 SHT917505 SRP917505 TBL917505 TLH917505 TVD917505 UEZ917505 UOV917505 UYR917505 VIN917505 VSJ917505 WCF917505 WMB917505 WVX917505 P983041 JL983041 TH983041 ADD983041 AMZ983041 AWV983041 BGR983041 BQN983041 CAJ983041 CKF983041 CUB983041 DDX983041 DNT983041 DXP983041 EHL983041 ERH983041 FBD983041 FKZ983041 FUV983041 GER983041 GON983041 GYJ983041 HIF983041 HSB983041 IBX983041 ILT983041 IVP983041 JFL983041 JPH983041 JZD983041 KIZ983041 KSV983041 LCR983041 LMN983041 LWJ983041 MGF983041 MQB983041 MZX983041 NJT983041 NTP983041 ODL983041 ONH983041 OXD983041 PGZ983041 PQV983041 QAR983041 QKN983041 QUJ983041 REF983041 ROB983041 RXX983041 SHT983041 SRP983041 TBL983041 TLH983041 TVD983041 UEZ983041 UOV983041 UYR983041 VIN983041 VSJ983041 WCF983041 WMB983041 WVX983041">
      <formula1>"English,French,Spanish,Russian"</formula1>
    </dataValidation>
    <dataValidation type="list" allowBlank="1" showInputMessage="1" showErrorMessage="1" sqref="E49:F60 JA49:JB60 SW49:SX60 ACS49:ACT60 AMO49:AMP60 AWK49:AWL60 BGG49:BGH60 BQC49:BQD60 BZY49:BZZ60 CJU49:CJV60 CTQ49:CTR60 DDM49:DDN60 DNI49:DNJ60 DXE49:DXF60 EHA49:EHB60 EQW49:EQX60 FAS49:FAT60 FKO49:FKP60 FUK49:FUL60 GEG49:GEH60 GOC49:GOD60 GXY49:GXZ60 HHU49:HHV60 HRQ49:HRR60 IBM49:IBN60 ILI49:ILJ60 IVE49:IVF60 JFA49:JFB60 JOW49:JOX60 JYS49:JYT60 KIO49:KIP60 KSK49:KSL60 LCG49:LCH60 LMC49:LMD60 LVY49:LVZ60 MFU49:MFV60 MPQ49:MPR60 MZM49:MZN60 NJI49:NJJ60 NTE49:NTF60 ODA49:ODB60 OMW49:OMX60 OWS49:OWT60 PGO49:PGP60 PQK49:PQL60 QAG49:QAH60 QKC49:QKD60 QTY49:QTZ60 RDU49:RDV60 RNQ49:RNR60 RXM49:RXN60 SHI49:SHJ60 SRE49:SRF60 TBA49:TBB60 TKW49:TKX60 TUS49:TUT60 UEO49:UEP60 UOK49:UOL60 UYG49:UYH60 VIC49:VID60 VRY49:VRZ60 WBU49:WBV60 WLQ49:WLR60 WVM49:WVN60 E65585:F65596 JA65585:JB65596 SW65585:SX65596 ACS65585:ACT65596 AMO65585:AMP65596 AWK65585:AWL65596 BGG65585:BGH65596 BQC65585:BQD65596 BZY65585:BZZ65596 CJU65585:CJV65596 CTQ65585:CTR65596 DDM65585:DDN65596 DNI65585:DNJ65596 DXE65585:DXF65596 EHA65585:EHB65596 EQW65585:EQX65596 FAS65585:FAT65596 FKO65585:FKP65596 FUK65585:FUL65596 GEG65585:GEH65596 GOC65585:GOD65596 GXY65585:GXZ65596 HHU65585:HHV65596 HRQ65585:HRR65596 IBM65585:IBN65596 ILI65585:ILJ65596 IVE65585:IVF65596 JFA65585:JFB65596 JOW65585:JOX65596 JYS65585:JYT65596 KIO65585:KIP65596 KSK65585:KSL65596 LCG65585:LCH65596 LMC65585:LMD65596 LVY65585:LVZ65596 MFU65585:MFV65596 MPQ65585:MPR65596 MZM65585:MZN65596 NJI65585:NJJ65596 NTE65585:NTF65596 ODA65585:ODB65596 OMW65585:OMX65596 OWS65585:OWT65596 PGO65585:PGP65596 PQK65585:PQL65596 QAG65585:QAH65596 QKC65585:QKD65596 QTY65585:QTZ65596 RDU65585:RDV65596 RNQ65585:RNR65596 RXM65585:RXN65596 SHI65585:SHJ65596 SRE65585:SRF65596 TBA65585:TBB65596 TKW65585:TKX65596 TUS65585:TUT65596 UEO65585:UEP65596 UOK65585:UOL65596 UYG65585:UYH65596 VIC65585:VID65596 VRY65585:VRZ65596 WBU65585:WBV65596 WLQ65585:WLR65596 WVM65585:WVN65596 E131121:F131132 JA131121:JB131132 SW131121:SX131132 ACS131121:ACT131132 AMO131121:AMP131132 AWK131121:AWL131132 BGG131121:BGH131132 BQC131121:BQD131132 BZY131121:BZZ131132 CJU131121:CJV131132 CTQ131121:CTR131132 DDM131121:DDN131132 DNI131121:DNJ131132 DXE131121:DXF131132 EHA131121:EHB131132 EQW131121:EQX131132 FAS131121:FAT131132 FKO131121:FKP131132 FUK131121:FUL131132 GEG131121:GEH131132 GOC131121:GOD131132 GXY131121:GXZ131132 HHU131121:HHV131132 HRQ131121:HRR131132 IBM131121:IBN131132 ILI131121:ILJ131132 IVE131121:IVF131132 JFA131121:JFB131132 JOW131121:JOX131132 JYS131121:JYT131132 KIO131121:KIP131132 KSK131121:KSL131132 LCG131121:LCH131132 LMC131121:LMD131132 LVY131121:LVZ131132 MFU131121:MFV131132 MPQ131121:MPR131132 MZM131121:MZN131132 NJI131121:NJJ131132 NTE131121:NTF131132 ODA131121:ODB131132 OMW131121:OMX131132 OWS131121:OWT131132 PGO131121:PGP131132 PQK131121:PQL131132 QAG131121:QAH131132 QKC131121:QKD131132 QTY131121:QTZ131132 RDU131121:RDV131132 RNQ131121:RNR131132 RXM131121:RXN131132 SHI131121:SHJ131132 SRE131121:SRF131132 TBA131121:TBB131132 TKW131121:TKX131132 TUS131121:TUT131132 UEO131121:UEP131132 UOK131121:UOL131132 UYG131121:UYH131132 VIC131121:VID131132 VRY131121:VRZ131132 WBU131121:WBV131132 WLQ131121:WLR131132 WVM131121:WVN131132 E196657:F196668 JA196657:JB196668 SW196657:SX196668 ACS196657:ACT196668 AMO196657:AMP196668 AWK196657:AWL196668 BGG196657:BGH196668 BQC196657:BQD196668 BZY196657:BZZ196668 CJU196657:CJV196668 CTQ196657:CTR196668 DDM196657:DDN196668 DNI196657:DNJ196668 DXE196657:DXF196668 EHA196657:EHB196668 EQW196657:EQX196668 FAS196657:FAT196668 FKO196657:FKP196668 FUK196657:FUL196668 GEG196657:GEH196668 GOC196657:GOD196668 GXY196657:GXZ196668 HHU196657:HHV196668 HRQ196657:HRR196668 IBM196657:IBN196668 ILI196657:ILJ196668 IVE196657:IVF196668 JFA196657:JFB196668 JOW196657:JOX196668 JYS196657:JYT196668 KIO196657:KIP196668 KSK196657:KSL196668 LCG196657:LCH196668 LMC196657:LMD196668 LVY196657:LVZ196668 MFU196657:MFV196668 MPQ196657:MPR196668 MZM196657:MZN196668 NJI196657:NJJ196668 NTE196657:NTF196668 ODA196657:ODB196668 OMW196657:OMX196668 OWS196657:OWT196668 PGO196657:PGP196668 PQK196657:PQL196668 QAG196657:QAH196668 QKC196657:QKD196668 QTY196657:QTZ196668 RDU196657:RDV196668 RNQ196657:RNR196668 RXM196657:RXN196668 SHI196657:SHJ196668 SRE196657:SRF196668 TBA196657:TBB196668 TKW196657:TKX196668 TUS196657:TUT196668 UEO196657:UEP196668 UOK196657:UOL196668 UYG196657:UYH196668 VIC196657:VID196668 VRY196657:VRZ196668 WBU196657:WBV196668 WLQ196657:WLR196668 WVM196657:WVN196668 E262193:F262204 JA262193:JB262204 SW262193:SX262204 ACS262193:ACT262204 AMO262193:AMP262204 AWK262193:AWL262204 BGG262193:BGH262204 BQC262193:BQD262204 BZY262193:BZZ262204 CJU262193:CJV262204 CTQ262193:CTR262204 DDM262193:DDN262204 DNI262193:DNJ262204 DXE262193:DXF262204 EHA262193:EHB262204 EQW262193:EQX262204 FAS262193:FAT262204 FKO262193:FKP262204 FUK262193:FUL262204 GEG262193:GEH262204 GOC262193:GOD262204 GXY262193:GXZ262204 HHU262193:HHV262204 HRQ262193:HRR262204 IBM262193:IBN262204 ILI262193:ILJ262204 IVE262193:IVF262204 JFA262193:JFB262204 JOW262193:JOX262204 JYS262193:JYT262204 KIO262193:KIP262204 KSK262193:KSL262204 LCG262193:LCH262204 LMC262193:LMD262204 LVY262193:LVZ262204 MFU262193:MFV262204 MPQ262193:MPR262204 MZM262193:MZN262204 NJI262193:NJJ262204 NTE262193:NTF262204 ODA262193:ODB262204 OMW262193:OMX262204 OWS262193:OWT262204 PGO262193:PGP262204 PQK262193:PQL262204 QAG262193:QAH262204 QKC262193:QKD262204 QTY262193:QTZ262204 RDU262193:RDV262204 RNQ262193:RNR262204 RXM262193:RXN262204 SHI262193:SHJ262204 SRE262193:SRF262204 TBA262193:TBB262204 TKW262193:TKX262204 TUS262193:TUT262204 UEO262193:UEP262204 UOK262193:UOL262204 UYG262193:UYH262204 VIC262193:VID262204 VRY262193:VRZ262204 WBU262193:WBV262204 WLQ262193:WLR262204 WVM262193:WVN262204 E327729:F327740 JA327729:JB327740 SW327729:SX327740 ACS327729:ACT327740 AMO327729:AMP327740 AWK327729:AWL327740 BGG327729:BGH327740 BQC327729:BQD327740 BZY327729:BZZ327740 CJU327729:CJV327740 CTQ327729:CTR327740 DDM327729:DDN327740 DNI327729:DNJ327740 DXE327729:DXF327740 EHA327729:EHB327740 EQW327729:EQX327740 FAS327729:FAT327740 FKO327729:FKP327740 FUK327729:FUL327740 GEG327729:GEH327740 GOC327729:GOD327740 GXY327729:GXZ327740 HHU327729:HHV327740 HRQ327729:HRR327740 IBM327729:IBN327740 ILI327729:ILJ327740 IVE327729:IVF327740 JFA327729:JFB327740 JOW327729:JOX327740 JYS327729:JYT327740 KIO327729:KIP327740 KSK327729:KSL327740 LCG327729:LCH327740 LMC327729:LMD327740 LVY327729:LVZ327740 MFU327729:MFV327740 MPQ327729:MPR327740 MZM327729:MZN327740 NJI327729:NJJ327740 NTE327729:NTF327740 ODA327729:ODB327740 OMW327729:OMX327740 OWS327729:OWT327740 PGO327729:PGP327740 PQK327729:PQL327740 QAG327729:QAH327740 QKC327729:QKD327740 QTY327729:QTZ327740 RDU327729:RDV327740 RNQ327729:RNR327740 RXM327729:RXN327740 SHI327729:SHJ327740 SRE327729:SRF327740 TBA327729:TBB327740 TKW327729:TKX327740 TUS327729:TUT327740 UEO327729:UEP327740 UOK327729:UOL327740 UYG327729:UYH327740 VIC327729:VID327740 VRY327729:VRZ327740 WBU327729:WBV327740 WLQ327729:WLR327740 WVM327729:WVN327740 E393265:F393276 JA393265:JB393276 SW393265:SX393276 ACS393265:ACT393276 AMO393265:AMP393276 AWK393265:AWL393276 BGG393265:BGH393276 BQC393265:BQD393276 BZY393265:BZZ393276 CJU393265:CJV393276 CTQ393265:CTR393276 DDM393265:DDN393276 DNI393265:DNJ393276 DXE393265:DXF393276 EHA393265:EHB393276 EQW393265:EQX393276 FAS393265:FAT393276 FKO393265:FKP393276 FUK393265:FUL393276 GEG393265:GEH393276 GOC393265:GOD393276 GXY393265:GXZ393276 HHU393265:HHV393276 HRQ393265:HRR393276 IBM393265:IBN393276 ILI393265:ILJ393276 IVE393265:IVF393276 JFA393265:JFB393276 JOW393265:JOX393276 JYS393265:JYT393276 KIO393265:KIP393276 KSK393265:KSL393276 LCG393265:LCH393276 LMC393265:LMD393276 LVY393265:LVZ393276 MFU393265:MFV393276 MPQ393265:MPR393276 MZM393265:MZN393276 NJI393265:NJJ393276 NTE393265:NTF393276 ODA393265:ODB393276 OMW393265:OMX393276 OWS393265:OWT393276 PGO393265:PGP393276 PQK393265:PQL393276 QAG393265:QAH393276 QKC393265:QKD393276 QTY393265:QTZ393276 RDU393265:RDV393276 RNQ393265:RNR393276 RXM393265:RXN393276 SHI393265:SHJ393276 SRE393265:SRF393276 TBA393265:TBB393276 TKW393265:TKX393276 TUS393265:TUT393276 UEO393265:UEP393276 UOK393265:UOL393276 UYG393265:UYH393276 VIC393265:VID393276 VRY393265:VRZ393276 WBU393265:WBV393276 WLQ393265:WLR393276 WVM393265:WVN393276 E458801:F458812 JA458801:JB458812 SW458801:SX458812 ACS458801:ACT458812 AMO458801:AMP458812 AWK458801:AWL458812 BGG458801:BGH458812 BQC458801:BQD458812 BZY458801:BZZ458812 CJU458801:CJV458812 CTQ458801:CTR458812 DDM458801:DDN458812 DNI458801:DNJ458812 DXE458801:DXF458812 EHA458801:EHB458812 EQW458801:EQX458812 FAS458801:FAT458812 FKO458801:FKP458812 FUK458801:FUL458812 GEG458801:GEH458812 GOC458801:GOD458812 GXY458801:GXZ458812 HHU458801:HHV458812 HRQ458801:HRR458812 IBM458801:IBN458812 ILI458801:ILJ458812 IVE458801:IVF458812 JFA458801:JFB458812 JOW458801:JOX458812 JYS458801:JYT458812 KIO458801:KIP458812 KSK458801:KSL458812 LCG458801:LCH458812 LMC458801:LMD458812 LVY458801:LVZ458812 MFU458801:MFV458812 MPQ458801:MPR458812 MZM458801:MZN458812 NJI458801:NJJ458812 NTE458801:NTF458812 ODA458801:ODB458812 OMW458801:OMX458812 OWS458801:OWT458812 PGO458801:PGP458812 PQK458801:PQL458812 QAG458801:QAH458812 QKC458801:QKD458812 QTY458801:QTZ458812 RDU458801:RDV458812 RNQ458801:RNR458812 RXM458801:RXN458812 SHI458801:SHJ458812 SRE458801:SRF458812 TBA458801:TBB458812 TKW458801:TKX458812 TUS458801:TUT458812 UEO458801:UEP458812 UOK458801:UOL458812 UYG458801:UYH458812 VIC458801:VID458812 VRY458801:VRZ458812 WBU458801:WBV458812 WLQ458801:WLR458812 WVM458801:WVN458812 E524337:F524348 JA524337:JB524348 SW524337:SX524348 ACS524337:ACT524348 AMO524337:AMP524348 AWK524337:AWL524348 BGG524337:BGH524348 BQC524337:BQD524348 BZY524337:BZZ524348 CJU524337:CJV524348 CTQ524337:CTR524348 DDM524337:DDN524348 DNI524337:DNJ524348 DXE524337:DXF524348 EHA524337:EHB524348 EQW524337:EQX524348 FAS524337:FAT524348 FKO524337:FKP524348 FUK524337:FUL524348 GEG524337:GEH524348 GOC524337:GOD524348 GXY524337:GXZ524348 HHU524337:HHV524348 HRQ524337:HRR524348 IBM524337:IBN524348 ILI524337:ILJ524348 IVE524337:IVF524348 JFA524337:JFB524348 JOW524337:JOX524348 JYS524337:JYT524348 KIO524337:KIP524348 KSK524337:KSL524348 LCG524337:LCH524348 LMC524337:LMD524348 LVY524337:LVZ524348 MFU524337:MFV524348 MPQ524337:MPR524348 MZM524337:MZN524348 NJI524337:NJJ524348 NTE524337:NTF524348 ODA524337:ODB524348 OMW524337:OMX524348 OWS524337:OWT524348 PGO524337:PGP524348 PQK524337:PQL524348 QAG524337:QAH524348 QKC524337:QKD524348 QTY524337:QTZ524348 RDU524337:RDV524348 RNQ524337:RNR524348 RXM524337:RXN524348 SHI524337:SHJ524348 SRE524337:SRF524348 TBA524337:TBB524348 TKW524337:TKX524348 TUS524337:TUT524348 UEO524337:UEP524348 UOK524337:UOL524348 UYG524337:UYH524348 VIC524337:VID524348 VRY524337:VRZ524348 WBU524337:WBV524348 WLQ524337:WLR524348 WVM524337:WVN524348 E589873:F589884 JA589873:JB589884 SW589873:SX589884 ACS589873:ACT589884 AMO589873:AMP589884 AWK589873:AWL589884 BGG589873:BGH589884 BQC589873:BQD589884 BZY589873:BZZ589884 CJU589873:CJV589884 CTQ589873:CTR589884 DDM589873:DDN589884 DNI589873:DNJ589884 DXE589873:DXF589884 EHA589873:EHB589884 EQW589873:EQX589884 FAS589873:FAT589884 FKO589873:FKP589884 FUK589873:FUL589884 GEG589873:GEH589884 GOC589873:GOD589884 GXY589873:GXZ589884 HHU589873:HHV589884 HRQ589873:HRR589884 IBM589873:IBN589884 ILI589873:ILJ589884 IVE589873:IVF589884 JFA589873:JFB589884 JOW589873:JOX589884 JYS589873:JYT589884 KIO589873:KIP589884 KSK589873:KSL589884 LCG589873:LCH589884 LMC589873:LMD589884 LVY589873:LVZ589884 MFU589873:MFV589884 MPQ589873:MPR589884 MZM589873:MZN589884 NJI589873:NJJ589884 NTE589873:NTF589884 ODA589873:ODB589884 OMW589873:OMX589884 OWS589873:OWT589884 PGO589873:PGP589884 PQK589873:PQL589884 QAG589873:QAH589884 QKC589873:QKD589884 QTY589873:QTZ589884 RDU589873:RDV589884 RNQ589873:RNR589884 RXM589873:RXN589884 SHI589873:SHJ589884 SRE589873:SRF589884 TBA589873:TBB589884 TKW589873:TKX589884 TUS589873:TUT589884 UEO589873:UEP589884 UOK589873:UOL589884 UYG589873:UYH589884 VIC589873:VID589884 VRY589873:VRZ589884 WBU589873:WBV589884 WLQ589873:WLR589884 WVM589873:WVN589884 E655409:F655420 JA655409:JB655420 SW655409:SX655420 ACS655409:ACT655420 AMO655409:AMP655420 AWK655409:AWL655420 BGG655409:BGH655420 BQC655409:BQD655420 BZY655409:BZZ655420 CJU655409:CJV655420 CTQ655409:CTR655420 DDM655409:DDN655420 DNI655409:DNJ655420 DXE655409:DXF655420 EHA655409:EHB655420 EQW655409:EQX655420 FAS655409:FAT655420 FKO655409:FKP655420 FUK655409:FUL655420 GEG655409:GEH655420 GOC655409:GOD655420 GXY655409:GXZ655420 HHU655409:HHV655420 HRQ655409:HRR655420 IBM655409:IBN655420 ILI655409:ILJ655420 IVE655409:IVF655420 JFA655409:JFB655420 JOW655409:JOX655420 JYS655409:JYT655420 KIO655409:KIP655420 KSK655409:KSL655420 LCG655409:LCH655420 LMC655409:LMD655420 LVY655409:LVZ655420 MFU655409:MFV655420 MPQ655409:MPR655420 MZM655409:MZN655420 NJI655409:NJJ655420 NTE655409:NTF655420 ODA655409:ODB655420 OMW655409:OMX655420 OWS655409:OWT655420 PGO655409:PGP655420 PQK655409:PQL655420 QAG655409:QAH655420 QKC655409:QKD655420 QTY655409:QTZ655420 RDU655409:RDV655420 RNQ655409:RNR655420 RXM655409:RXN655420 SHI655409:SHJ655420 SRE655409:SRF655420 TBA655409:TBB655420 TKW655409:TKX655420 TUS655409:TUT655420 UEO655409:UEP655420 UOK655409:UOL655420 UYG655409:UYH655420 VIC655409:VID655420 VRY655409:VRZ655420 WBU655409:WBV655420 WLQ655409:WLR655420 WVM655409:WVN655420 E720945:F720956 JA720945:JB720956 SW720945:SX720956 ACS720945:ACT720956 AMO720945:AMP720956 AWK720945:AWL720956 BGG720945:BGH720956 BQC720945:BQD720956 BZY720945:BZZ720956 CJU720945:CJV720956 CTQ720945:CTR720956 DDM720945:DDN720956 DNI720945:DNJ720956 DXE720945:DXF720956 EHA720945:EHB720956 EQW720945:EQX720956 FAS720945:FAT720956 FKO720945:FKP720956 FUK720945:FUL720956 GEG720945:GEH720956 GOC720945:GOD720956 GXY720945:GXZ720956 HHU720945:HHV720956 HRQ720945:HRR720956 IBM720945:IBN720956 ILI720945:ILJ720956 IVE720945:IVF720956 JFA720945:JFB720956 JOW720945:JOX720956 JYS720945:JYT720956 KIO720945:KIP720956 KSK720945:KSL720956 LCG720945:LCH720956 LMC720945:LMD720956 LVY720945:LVZ720956 MFU720945:MFV720956 MPQ720945:MPR720956 MZM720945:MZN720956 NJI720945:NJJ720956 NTE720945:NTF720956 ODA720945:ODB720956 OMW720945:OMX720956 OWS720945:OWT720956 PGO720945:PGP720956 PQK720945:PQL720956 QAG720945:QAH720956 QKC720945:QKD720956 QTY720945:QTZ720956 RDU720945:RDV720956 RNQ720945:RNR720956 RXM720945:RXN720956 SHI720945:SHJ720956 SRE720945:SRF720956 TBA720945:TBB720956 TKW720945:TKX720956 TUS720945:TUT720956 UEO720945:UEP720956 UOK720945:UOL720956 UYG720945:UYH720956 VIC720945:VID720956 VRY720945:VRZ720956 WBU720945:WBV720956 WLQ720945:WLR720956 WVM720945:WVN720956 E786481:F786492 JA786481:JB786492 SW786481:SX786492 ACS786481:ACT786492 AMO786481:AMP786492 AWK786481:AWL786492 BGG786481:BGH786492 BQC786481:BQD786492 BZY786481:BZZ786492 CJU786481:CJV786492 CTQ786481:CTR786492 DDM786481:DDN786492 DNI786481:DNJ786492 DXE786481:DXF786492 EHA786481:EHB786492 EQW786481:EQX786492 FAS786481:FAT786492 FKO786481:FKP786492 FUK786481:FUL786492 GEG786481:GEH786492 GOC786481:GOD786492 GXY786481:GXZ786492 HHU786481:HHV786492 HRQ786481:HRR786492 IBM786481:IBN786492 ILI786481:ILJ786492 IVE786481:IVF786492 JFA786481:JFB786492 JOW786481:JOX786492 JYS786481:JYT786492 KIO786481:KIP786492 KSK786481:KSL786492 LCG786481:LCH786492 LMC786481:LMD786492 LVY786481:LVZ786492 MFU786481:MFV786492 MPQ786481:MPR786492 MZM786481:MZN786492 NJI786481:NJJ786492 NTE786481:NTF786492 ODA786481:ODB786492 OMW786481:OMX786492 OWS786481:OWT786492 PGO786481:PGP786492 PQK786481:PQL786492 QAG786481:QAH786492 QKC786481:QKD786492 QTY786481:QTZ786492 RDU786481:RDV786492 RNQ786481:RNR786492 RXM786481:RXN786492 SHI786481:SHJ786492 SRE786481:SRF786492 TBA786481:TBB786492 TKW786481:TKX786492 TUS786481:TUT786492 UEO786481:UEP786492 UOK786481:UOL786492 UYG786481:UYH786492 VIC786481:VID786492 VRY786481:VRZ786492 WBU786481:WBV786492 WLQ786481:WLR786492 WVM786481:WVN786492 E852017:F852028 JA852017:JB852028 SW852017:SX852028 ACS852017:ACT852028 AMO852017:AMP852028 AWK852017:AWL852028 BGG852017:BGH852028 BQC852017:BQD852028 BZY852017:BZZ852028 CJU852017:CJV852028 CTQ852017:CTR852028 DDM852017:DDN852028 DNI852017:DNJ852028 DXE852017:DXF852028 EHA852017:EHB852028 EQW852017:EQX852028 FAS852017:FAT852028 FKO852017:FKP852028 FUK852017:FUL852028 GEG852017:GEH852028 GOC852017:GOD852028 GXY852017:GXZ852028 HHU852017:HHV852028 HRQ852017:HRR852028 IBM852017:IBN852028 ILI852017:ILJ852028 IVE852017:IVF852028 JFA852017:JFB852028 JOW852017:JOX852028 JYS852017:JYT852028 KIO852017:KIP852028 KSK852017:KSL852028 LCG852017:LCH852028 LMC852017:LMD852028 LVY852017:LVZ852028 MFU852017:MFV852028 MPQ852017:MPR852028 MZM852017:MZN852028 NJI852017:NJJ852028 NTE852017:NTF852028 ODA852017:ODB852028 OMW852017:OMX852028 OWS852017:OWT852028 PGO852017:PGP852028 PQK852017:PQL852028 QAG852017:QAH852028 QKC852017:QKD852028 QTY852017:QTZ852028 RDU852017:RDV852028 RNQ852017:RNR852028 RXM852017:RXN852028 SHI852017:SHJ852028 SRE852017:SRF852028 TBA852017:TBB852028 TKW852017:TKX852028 TUS852017:TUT852028 UEO852017:UEP852028 UOK852017:UOL852028 UYG852017:UYH852028 VIC852017:VID852028 VRY852017:VRZ852028 WBU852017:WBV852028 WLQ852017:WLR852028 WVM852017:WVN852028 E917553:F917564 JA917553:JB917564 SW917553:SX917564 ACS917553:ACT917564 AMO917553:AMP917564 AWK917553:AWL917564 BGG917553:BGH917564 BQC917553:BQD917564 BZY917553:BZZ917564 CJU917553:CJV917564 CTQ917553:CTR917564 DDM917553:DDN917564 DNI917553:DNJ917564 DXE917553:DXF917564 EHA917553:EHB917564 EQW917553:EQX917564 FAS917553:FAT917564 FKO917553:FKP917564 FUK917553:FUL917564 GEG917553:GEH917564 GOC917553:GOD917564 GXY917553:GXZ917564 HHU917553:HHV917564 HRQ917553:HRR917564 IBM917553:IBN917564 ILI917553:ILJ917564 IVE917553:IVF917564 JFA917553:JFB917564 JOW917553:JOX917564 JYS917553:JYT917564 KIO917553:KIP917564 KSK917553:KSL917564 LCG917553:LCH917564 LMC917553:LMD917564 LVY917553:LVZ917564 MFU917553:MFV917564 MPQ917553:MPR917564 MZM917553:MZN917564 NJI917553:NJJ917564 NTE917553:NTF917564 ODA917553:ODB917564 OMW917553:OMX917564 OWS917553:OWT917564 PGO917553:PGP917564 PQK917553:PQL917564 QAG917553:QAH917564 QKC917553:QKD917564 QTY917553:QTZ917564 RDU917553:RDV917564 RNQ917553:RNR917564 RXM917553:RXN917564 SHI917553:SHJ917564 SRE917553:SRF917564 TBA917553:TBB917564 TKW917553:TKX917564 TUS917553:TUT917564 UEO917553:UEP917564 UOK917553:UOL917564 UYG917553:UYH917564 VIC917553:VID917564 VRY917553:VRZ917564 WBU917553:WBV917564 WLQ917553:WLR917564 WVM917553:WVN917564 E983089:F983100 JA983089:JB983100 SW983089:SX983100 ACS983089:ACT983100 AMO983089:AMP983100 AWK983089:AWL983100 BGG983089:BGH983100 BQC983089:BQD983100 BZY983089:BZZ983100 CJU983089:CJV983100 CTQ983089:CTR983100 DDM983089:DDN983100 DNI983089:DNJ983100 DXE983089:DXF983100 EHA983089:EHB983100 EQW983089:EQX983100 FAS983089:FAT983100 FKO983089:FKP983100 FUK983089:FUL983100 GEG983089:GEH983100 GOC983089:GOD983100 GXY983089:GXZ983100 HHU983089:HHV983100 HRQ983089:HRR983100 IBM983089:IBN983100 ILI983089:ILJ983100 IVE983089:IVF983100 JFA983089:JFB983100 JOW983089:JOX983100 JYS983089:JYT983100 KIO983089:KIP983100 KSK983089:KSL983100 LCG983089:LCH983100 LMC983089:LMD983100 LVY983089:LVZ983100 MFU983089:MFV983100 MPQ983089:MPR983100 MZM983089:MZN983100 NJI983089:NJJ983100 NTE983089:NTF983100 ODA983089:ODB983100 OMW983089:OMX983100 OWS983089:OWT983100 PGO983089:PGP983100 PQK983089:PQL983100 QAG983089:QAH983100 QKC983089:QKD983100 QTY983089:QTZ983100 RDU983089:RDV983100 RNQ983089:RNR983100 RXM983089:RXN983100 SHI983089:SHJ983100 SRE983089:SRF983100 TBA983089:TBB983100 TKW983089:TKX983100 TUS983089:TUT983100 UEO983089:UEP983100 UOK983089:UOL983100 UYG983089:UYH983100 VIC983089:VID983100 VRY983089:VRZ983100 WBU983089:WBV983100 WLQ983089:WLR983100 WVM983089:WVN983100">
      <formula1>GeoArea</formula1>
    </dataValidation>
    <dataValidation allowBlank="1" showInputMessage="1" sqref="U35:U39 JQ35:JQ39 TM35:TM39 ADI35:ADI39 ANE35:ANE39 AXA35:AXA39 BGW35:BGW39 BQS35:BQS39 CAO35:CAO39 CKK35:CKK39 CUG35:CUG39 DEC35:DEC39 DNY35:DNY39 DXU35:DXU39 EHQ35:EHQ39 ERM35:ERM39 FBI35:FBI39 FLE35:FLE39 FVA35:FVA39 GEW35:GEW39 GOS35:GOS39 GYO35:GYO39 HIK35:HIK39 HSG35:HSG39 ICC35:ICC39 ILY35:ILY39 IVU35:IVU39 JFQ35:JFQ39 JPM35:JPM39 JZI35:JZI39 KJE35:KJE39 KTA35:KTA39 LCW35:LCW39 LMS35:LMS39 LWO35:LWO39 MGK35:MGK39 MQG35:MQG39 NAC35:NAC39 NJY35:NJY39 NTU35:NTU39 ODQ35:ODQ39 ONM35:ONM39 OXI35:OXI39 PHE35:PHE39 PRA35:PRA39 QAW35:QAW39 QKS35:QKS39 QUO35:QUO39 REK35:REK39 ROG35:ROG39 RYC35:RYC39 SHY35:SHY39 SRU35:SRU39 TBQ35:TBQ39 TLM35:TLM39 TVI35:TVI39 UFE35:UFE39 UPA35:UPA39 UYW35:UYW39 VIS35:VIS39 VSO35:VSO39 WCK35:WCK39 WMG35:WMG39 WWC35:WWC39 U65571:U65575 JQ65571:JQ65575 TM65571:TM65575 ADI65571:ADI65575 ANE65571:ANE65575 AXA65571:AXA65575 BGW65571:BGW65575 BQS65571:BQS65575 CAO65571:CAO65575 CKK65571:CKK65575 CUG65571:CUG65575 DEC65571:DEC65575 DNY65571:DNY65575 DXU65571:DXU65575 EHQ65571:EHQ65575 ERM65571:ERM65575 FBI65571:FBI65575 FLE65571:FLE65575 FVA65571:FVA65575 GEW65571:GEW65575 GOS65571:GOS65575 GYO65571:GYO65575 HIK65571:HIK65575 HSG65571:HSG65575 ICC65571:ICC65575 ILY65571:ILY65575 IVU65571:IVU65575 JFQ65571:JFQ65575 JPM65571:JPM65575 JZI65571:JZI65575 KJE65571:KJE65575 KTA65571:KTA65575 LCW65571:LCW65575 LMS65571:LMS65575 LWO65571:LWO65575 MGK65571:MGK65575 MQG65571:MQG65575 NAC65571:NAC65575 NJY65571:NJY65575 NTU65571:NTU65575 ODQ65571:ODQ65575 ONM65571:ONM65575 OXI65571:OXI65575 PHE65571:PHE65575 PRA65571:PRA65575 QAW65571:QAW65575 QKS65571:QKS65575 QUO65571:QUO65575 REK65571:REK65575 ROG65571:ROG65575 RYC65571:RYC65575 SHY65571:SHY65575 SRU65571:SRU65575 TBQ65571:TBQ65575 TLM65571:TLM65575 TVI65571:TVI65575 UFE65571:UFE65575 UPA65571:UPA65575 UYW65571:UYW65575 VIS65571:VIS65575 VSO65571:VSO65575 WCK65571:WCK65575 WMG65571:WMG65575 WWC65571:WWC65575 U131107:U131111 JQ131107:JQ131111 TM131107:TM131111 ADI131107:ADI131111 ANE131107:ANE131111 AXA131107:AXA131111 BGW131107:BGW131111 BQS131107:BQS131111 CAO131107:CAO131111 CKK131107:CKK131111 CUG131107:CUG131111 DEC131107:DEC131111 DNY131107:DNY131111 DXU131107:DXU131111 EHQ131107:EHQ131111 ERM131107:ERM131111 FBI131107:FBI131111 FLE131107:FLE131111 FVA131107:FVA131111 GEW131107:GEW131111 GOS131107:GOS131111 GYO131107:GYO131111 HIK131107:HIK131111 HSG131107:HSG131111 ICC131107:ICC131111 ILY131107:ILY131111 IVU131107:IVU131111 JFQ131107:JFQ131111 JPM131107:JPM131111 JZI131107:JZI131111 KJE131107:KJE131111 KTA131107:KTA131111 LCW131107:LCW131111 LMS131107:LMS131111 LWO131107:LWO131111 MGK131107:MGK131111 MQG131107:MQG131111 NAC131107:NAC131111 NJY131107:NJY131111 NTU131107:NTU131111 ODQ131107:ODQ131111 ONM131107:ONM131111 OXI131107:OXI131111 PHE131107:PHE131111 PRA131107:PRA131111 QAW131107:QAW131111 QKS131107:QKS131111 QUO131107:QUO131111 REK131107:REK131111 ROG131107:ROG131111 RYC131107:RYC131111 SHY131107:SHY131111 SRU131107:SRU131111 TBQ131107:TBQ131111 TLM131107:TLM131111 TVI131107:TVI131111 UFE131107:UFE131111 UPA131107:UPA131111 UYW131107:UYW131111 VIS131107:VIS131111 VSO131107:VSO131111 WCK131107:WCK131111 WMG131107:WMG131111 WWC131107:WWC131111 U196643:U196647 JQ196643:JQ196647 TM196643:TM196647 ADI196643:ADI196647 ANE196643:ANE196647 AXA196643:AXA196647 BGW196643:BGW196647 BQS196643:BQS196647 CAO196643:CAO196647 CKK196643:CKK196647 CUG196643:CUG196647 DEC196643:DEC196647 DNY196643:DNY196647 DXU196643:DXU196647 EHQ196643:EHQ196647 ERM196643:ERM196647 FBI196643:FBI196647 FLE196643:FLE196647 FVA196643:FVA196647 GEW196643:GEW196647 GOS196643:GOS196647 GYO196643:GYO196647 HIK196643:HIK196647 HSG196643:HSG196647 ICC196643:ICC196647 ILY196643:ILY196647 IVU196643:IVU196647 JFQ196643:JFQ196647 JPM196643:JPM196647 JZI196643:JZI196647 KJE196643:KJE196647 KTA196643:KTA196647 LCW196643:LCW196647 LMS196643:LMS196647 LWO196643:LWO196647 MGK196643:MGK196647 MQG196643:MQG196647 NAC196643:NAC196647 NJY196643:NJY196647 NTU196643:NTU196647 ODQ196643:ODQ196647 ONM196643:ONM196647 OXI196643:OXI196647 PHE196643:PHE196647 PRA196643:PRA196647 QAW196643:QAW196647 QKS196643:QKS196647 QUO196643:QUO196647 REK196643:REK196647 ROG196643:ROG196647 RYC196643:RYC196647 SHY196643:SHY196647 SRU196643:SRU196647 TBQ196643:TBQ196647 TLM196643:TLM196647 TVI196643:TVI196647 UFE196643:UFE196647 UPA196643:UPA196647 UYW196643:UYW196647 VIS196643:VIS196647 VSO196643:VSO196647 WCK196643:WCK196647 WMG196643:WMG196647 WWC196643:WWC196647 U262179:U262183 JQ262179:JQ262183 TM262179:TM262183 ADI262179:ADI262183 ANE262179:ANE262183 AXA262179:AXA262183 BGW262179:BGW262183 BQS262179:BQS262183 CAO262179:CAO262183 CKK262179:CKK262183 CUG262179:CUG262183 DEC262179:DEC262183 DNY262179:DNY262183 DXU262179:DXU262183 EHQ262179:EHQ262183 ERM262179:ERM262183 FBI262179:FBI262183 FLE262179:FLE262183 FVA262179:FVA262183 GEW262179:GEW262183 GOS262179:GOS262183 GYO262179:GYO262183 HIK262179:HIK262183 HSG262179:HSG262183 ICC262179:ICC262183 ILY262179:ILY262183 IVU262179:IVU262183 JFQ262179:JFQ262183 JPM262179:JPM262183 JZI262179:JZI262183 KJE262179:KJE262183 KTA262179:KTA262183 LCW262179:LCW262183 LMS262179:LMS262183 LWO262179:LWO262183 MGK262179:MGK262183 MQG262179:MQG262183 NAC262179:NAC262183 NJY262179:NJY262183 NTU262179:NTU262183 ODQ262179:ODQ262183 ONM262179:ONM262183 OXI262179:OXI262183 PHE262179:PHE262183 PRA262179:PRA262183 QAW262179:QAW262183 QKS262179:QKS262183 QUO262179:QUO262183 REK262179:REK262183 ROG262179:ROG262183 RYC262179:RYC262183 SHY262179:SHY262183 SRU262179:SRU262183 TBQ262179:TBQ262183 TLM262179:TLM262183 TVI262179:TVI262183 UFE262179:UFE262183 UPA262179:UPA262183 UYW262179:UYW262183 VIS262179:VIS262183 VSO262179:VSO262183 WCK262179:WCK262183 WMG262179:WMG262183 WWC262179:WWC262183 U327715:U327719 JQ327715:JQ327719 TM327715:TM327719 ADI327715:ADI327719 ANE327715:ANE327719 AXA327715:AXA327719 BGW327715:BGW327719 BQS327715:BQS327719 CAO327715:CAO327719 CKK327715:CKK327719 CUG327715:CUG327719 DEC327715:DEC327719 DNY327715:DNY327719 DXU327715:DXU327719 EHQ327715:EHQ327719 ERM327715:ERM327719 FBI327715:FBI327719 FLE327715:FLE327719 FVA327715:FVA327719 GEW327715:GEW327719 GOS327715:GOS327719 GYO327715:GYO327719 HIK327715:HIK327719 HSG327715:HSG327719 ICC327715:ICC327719 ILY327715:ILY327719 IVU327715:IVU327719 JFQ327715:JFQ327719 JPM327715:JPM327719 JZI327715:JZI327719 KJE327715:KJE327719 KTA327715:KTA327719 LCW327715:LCW327719 LMS327715:LMS327719 LWO327715:LWO327719 MGK327715:MGK327719 MQG327715:MQG327719 NAC327715:NAC327719 NJY327715:NJY327719 NTU327715:NTU327719 ODQ327715:ODQ327719 ONM327715:ONM327719 OXI327715:OXI327719 PHE327715:PHE327719 PRA327715:PRA327719 QAW327715:QAW327719 QKS327715:QKS327719 QUO327715:QUO327719 REK327715:REK327719 ROG327715:ROG327719 RYC327715:RYC327719 SHY327715:SHY327719 SRU327715:SRU327719 TBQ327715:TBQ327719 TLM327715:TLM327719 TVI327715:TVI327719 UFE327715:UFE327719 UPA327715:UPA327719 UYW327715:UYW327719 VIS327715:VIS327719 VSO327715:VSO327719 WCK327715:WCK327719 WMG327715:WMG327719 WWC327715:WWC327719 U393251:U393255 JQ393251:JQ393255 TM393251:TM393255 ADI393251:ADI393255 ANE393251:ANE393255 AXA393251:AXA393255 BGW393251:BGW393255 BQS393251:BQS393255 CAO393251:CAO393255 CKK393251:CKK393255 CUG393251:CUG393255 DEC393251:DEC393255 DNY393251:DNY393255 DXU393251:DXU393255 EHQ393251:EHQ393255 ERM393251:ERM393255 FBI393251:FBI393255 FLE393251:FLE393255 FVA393251:FVA393255 GEW393251:GEW393255 GOS393251:GOS393255 GYO393251:GYO393255 HIK393251:HIK393255 HSG393251:HSG393255 ICC393251:ICC393255 ILY393251:ILY393255 IVU393251:IVU393255 JFQ393251:JFQ393255 JPM393251:JPM393255 JZI393251:JZI393255 KJE393251:KJE393255 KTA393251:KTA393255 LCW393251:LCW393255 LMS393251:LMS393255 LWO393251:LWO393255 MGK393251:MGK393255 MQG393251:MQG393255 NAC393251:NAC393255 NJY393251:NJY393255 NTU393251:NTU393255 ODQ393251:ODQ393255 ONM393251:ONM393255 OXI393251:OXI393255 PHE393251:PHE393255 PRA393251:PRA393255 QAW393251:QAW393255 QKS393251:QKS393255 QUO393251:QUO393255 REK393251:REK393255 ROG393251:ROG393255 RYC393251:RYC393255 SHY393251:SHY393255 SRU393251:SRU393255 TBQ393251:TBQ393255 TLM393251:TLM393255 TVI393251:TVI393255 UFE393251:UFE393255 UPA393251:UPA393255 UYW393251:UYW393255 VIS393251:VIS393255 VSO393251:VSO393255 WCK393251:WCK393255 WMG393251:WMG393255 WWC393251:WWC393255 U458787:U458791 JQ458787:JQ458791 TM458787:TM458791 ADI458787:ADI458791 ANE458787:ANE458791 AXA458787:AXA458791 BGW458787:BGW458791 BQS458787:BQS458791 CAO458787:CAO458791 CKK458787:CKK458791 CUG458787:CUG458791 DEC458787:DEC458791 DNY458787:DNY458791 DXU458787:DXU458791 EHQ458787:EHQ458791 ERM458787:ERM458791 FBI458787:FBI458791 FLE458787:FLE458791 FVA458787:FVA458791 GEW458787:GEW458791 GOS458787:GOS458791 GYO458787:GYO458791 HIK458787:HIK458791 HSG458787:HSG458791 ICC458787:ICC458791 ILY458787:ILY458791 IVU458787:IVU458791 JFQ458787:JFQ458791 JPM458787:JPM458791 JZI458787:JZI458791 KJE458787:KJE458791 KTA458787:KTA458791 LCW458787:LCW458791 LMS458787:LMS458791 LWO458787:LWO458791 MGK458787:MGK458791 MQG458787:MQG458791 NAC458787:NAC458791 NJY458787:NJY458791 NTU458787:NTU458791 ODQ458787:ODQ458791 ONM458787:ONM458791 OXI458787:OXI458791 PHE458787:PHE458791 PRA458787:PRA458791 QAW458787:QAW458791 QKS458787:QKS458791 QUO458787:QUO458791 REK458787:REK458791 ROG458787:ROG458791 RYC458787:RYC458791 SHY458787:SHY458791 SRU458787:SRU458791 TBQ458787:TBQ458791 TLM458787:TLM458791 TVI458787:TVI458791 UFE458787:UFE458791 UPA458787:UPA458791 UYW458787:UYW458791 VIS458787:VIS458791 VSO458787:VSO458791 WCK458787:WCK458791 WMG458787:WMG458791 WWC458787:WWC458791 U524323:U524327 JQ524323:JQ524327 TM524323:TM524327 ADI524323:ADI524327 ANE524323:ANE524327 AXA524323:AXA524327 BGW524323:BGW524327 BQS524323:BQS524327 CAO524323:CAO524327 CKK524323:CKK524327 CUG524323:CUG524327 DEC524323:DEC524327 DNY524323:DNY524327 DXU524323:DXU524327 EHQ524323:EHQ524327 ERM524323:ERM524327 FBI524323:FBI524327 FLE524323:FLE524327 FVA524323:FVA524327 GEW524323:GEW524327 GOS524323:GOS524327 GYO524323:GYO524327 HIK524323:HIK524327 HSG524323:HSG524327 ICC524323:ICC524327 ILY524323:ILY524327 IVU524323:IVU524327 JFQ524323:JFQ524327 JPM524323:JPM524327 JZI524323:JZI524327 KJE524323:KJE524327 KTA524323:KTA524327 LCW524323:LCW524327 LMS524323:LMS524327 LWO524323:LWO524327 MGK524323:MGK524327 MQG524323:MQG524327 NAC524323:NAC524327 NJY524323:NJY524327 NTU524323:NTU524327 ODQ524323:ODQ524327 ONM524323:ONM524327 OXI524323:OXI524327 PHE524323:PHE524327 PRA524323:PRA524327 QAW524323:QAW524327 QKS524323:QKS524327 QUO524323:QUO524327 REK524323:REK524327 ROG524323:ROG524327 RYC524323:RYC524327 SHY524323:SHY524327 SRU524323:SRU524327 TBQ524323:TBQ524327 TLM524323:TLM524327 TVI524323:TVI524327 UFE524323:UFE524327 UPA524323:UPA524327 UYW524323:UYW524327 VIS524323:VIS524327 VSO524323:VSO524327 WCK524323:WCK524327 WMG524323:WMG524327 WWC524323:WWC524327 U589859:U589863 JQ589859:JQ589863 TM589859:TM589863 ADI589859:ADI589863 ANE589859:ANE589863 AXA589859:AXA589863 BGW589859:BGW589863 BQS589859:BQS589863 CAO589859:CAO589863 CKK589859:CKK589863 CUG589859:CUG589863 DEC589859:DEC589863 DNY589859:DNY589863 DXU589859:DXU589863 EHQ589859:EHQ589863 ERM589859:ERM589863 FBI589859:FBI589863 FLE589859:FLE589863 FVA589859:FVA589863 GEW589859:GEW589863 GOS589859:GOS589863 GYO589859:GYO589863 HIK589859:HIK589863 HSG589859:HSG589863 ICC589859:ICC589863 ILY589859:ILY589863 IVU589859:IVU589863 JFQ589859:JFQ589863 JPM589859:JPM589863 JZI589859:JZI589863 KJE589859:KJE589863 KTA589859:KTA589863 LCW589859:LCW589863 LMS589859:LMS589863 LWO589859:LWO589863 MGK589859:MGK589863 MQG589859:MQG589863 NAC589859:NAC589863 NJY589859:NJY589863 NTU589859:NTU589863 ODQ589859:ODQ589863 ONM589859:ONM589863 OXI589859:OXI589863 PHE589859:PHE589863 PRA589859:PRA589863 QAW589859:QAW589863 QKS589859:QKS589863 QUO589859:QUO589863 REK589859:REK589863 ROG589859:ROG589863 RYC589859:RYC589863 SHY589859:SHY589863 SRU589859:SRU589863 TBQ589859:TBQ589863 TLM589859:TLM589863 TVI589859:TVI589863 UFE589859:UFE589863 UPA589859:UPA589863 UYW589859:UYW589863 VIS589859:VIS589863 VSO589859:VSO589863 WCK589859:WCK589863 WMG589859:WMG589863 WWC589859:WWC589863 U655395:U655399 JQ655395:JQ655399 TM655395:TM655399 ADI655395:ADI655399 ANE655395:ANE655399 AXA655395:AXA655399 BGW655395:BGW655399 BQS655395:BQS655399 CAO655395:CAO655399 CKK655395:CKK655399 CUG655395:CUG655399 DEC655395:DEC655399 DNY655395:DNY655399 DXU655395:DXU655399 EHQ655395:EHQ655399 ERM655395:ERM655399 FBI655395:FBI655399 FLE655395:FLE655399 FVA655395:FVA655399 GEW655395:GEW655399 GOS655395:GOS655399 GYO655395:GYO655399 HIK655395:HIK655399 HSG655395:HSG655399 ICC655395:ICC655399 ILY655395:ILY655399 IVU655395:IVU655399 JFQ655395:JFQ655399 JPM655395:JPM655399 JZI655395:JZI655399 KJE655395:KJE655399 KTA655395:KTA655399 LCW655395:LCW655399 LMS655395:LMS655399 LWO655395:LWO655399 MGK655395:MGK655399 MQG655395:MQG655399 NAC655395:NAC655399 NJY655395:NJY655399 NTU655395:NTU655399 ODQ655395:ODQ655399 ONM655395:ONM655399 OXI655395:OXI655399 PHE655395:PHE655399 PRA655395:PRA655399 QAW655395:QAW655399 QKS655395:QKS655399 QUO655395:QUO655399 REK655395:REK655399 ROG655395:ROG655399 RYC655395:RYC655399 SHY655395:SHY655399 SRU655395:SRU655399 TBQ655395:TBQ655399 TLM655395:TLM655399 TVI655395:TVI655399 UFE655395:UFE655399 UPA655395:UPA655399 UYW655395:UYW655399 VIS655395:VIS655399 VSO655395:VSO655399 WCK655395:WCK655399 WMG655395:WMG655399 WWC655395:WWC655399 U720931:U720935 JQ720931:JQ720935 TM720931:TM720935 ADI720931:ADI720935 ANE720931:ANE720935 AXA720931:AXA720935 BGW720931:BGW720935 BQS720931:BQS720935 CAO720931:CAO720935 CKK720931:CKK720935 CUG720931:CUG720935 DEC720931:DEC720935 DNY720931:DNY720935 DXU720931:DXU720935 EHQ720931:EHQ720935 ERM720931:ERM720935 FBI720931:FBI720935 FLE720931:FLE720935 FVA720931:FVA720935 GEW720931:GEW720935 GOS720931:GOS720935 GYO720931:GYO720935 HIK720931:HIK720935 HSG720931:HSG720935 ICC720931:ICC720935 ILY720931:ILY720935 IVU720931:IVU720935 JFQ720931:JFQ720935 JPM720931:JPM720935 JZI720931:JZI720935 KJE720931:KJE720935 KTA720931:KTA720935 LCW720931:LCW720935 LMS720931:LMS720935 LWO720931:LWO720935 MGK720931:MGK720935 MQG720931:MQG720935 NAC720931:NAC720935 NJY720931:NJY720935 NTU720931:NTU720935 ODQ720931:ODQ720935 ONM720931:ONM720935 OXI720931:OXI720935 PHE720931:PHE720935 PRA720931:PRA720935 QAW720931:QAW720935 QKS720931:QKS720935 QUO720931:QUO720935 REK720931:REK720935 ROG720931:ROG720935 RYC720931:RYC720935 SHY720931:SHY720935 SRU720931:SRU720935 TBQ720931:TBQ720935 TLM720931:TLM720935 TVI720931:TVI720935 UFE720931:UFE720935 UPA720931:UPA720935 UYW720931:UYW720935 VIS720931:VIS720935 VSO720931:VSO720935 WCK720931:WCK720935 WMG720931:WMG720935 WWC720931:WWC720935 U786467:U786471 JQ786467:JQ786471 TM786467:TM786471 ADI786467:ADI786471 ANE786467:ANE786471 AXA786467:AXA786471 BGW786467:BGW786471 BQS786467:BQS786471 CAO786467:CAO786471 CKK786467:CKK786471 CUG786467:CUG786471 DEC786467:DEC786471 DNY786467:DNY786471 DXU786467:DXU786471 EHQ786467:EHQ786471 ERM786467:ERM786471 FBI786467:FBI786471 FLE786467:FLE786471 FVA786467:FVA786471 GEW786467:GEW786471 GOS786467:GOS786471 GYO786467:GYO786471 HIK786467:HIK786471 HSG786467:HSG786471 ICC786467:ICC786471 ILY786467:ILY786471 IVU786467:IVU786471 JFQ786467:JFQ786471 JPM786467:JPM786471 JZI786467:JZI786471 KJE786467:KJE786471 KTA786467:KTA786471 LCW786467:LCW786471 LMS786467:LMS786471 LWO786467:LWO786471 MGK786467:MGK786471 MQG786467:MQG786471 NAC786467:NAC786471 NJY786467:NJY786471 NTU786467:NTU786471 ODQ786467:ODQ786471 ONM786467:ONM786471 OXI786467:OXI786471 PHE786467:PHE786471 PRA786467:PRA786471 QAW786467:QAW786471 QKS786467:QKS786471 QUO786467:QUO786471 REK786467:REK786471 ROG786467:ROG786471 RYC786467:RYC786471 SHY786467:SHY786471 SRU786467:SRU786471 TBQ786467:TBQ786471 TLM786467:TLM786471 TVI786467:TVI786471 UFE786467:UFE786471 UPA786467:UPA786471 UYW786467:UYW786471 VIS786467:VIS786471 VSO786467:VSO786471 WCK786467:WCK786471 WMG786467:WMG786471 WWC786467:WWC786471 U852003:U852007 JQ852003:JQ852007 TM852003:TM852007 ADI852003:ADI852007 ANE852003:ANE852007 AXA852003:AXA852007 BGW852003:BGW852007 BQS852003:BQS852007 CAO852003:CAO852007 CKK852003:CKK852007 CUG852003:CUG852007 DEC852003:DEC852007 DNY852003:DNY852007 DXU852003:DXU852007 EHQ852003:EHQ852007 ERM852003:ERM852007 FBI852003:FBI852007 FLE852003:FLE852007 FVA852003:FVA852007 GEW852003:GEW852007 GOS852003:GOS852007 GYO852003:GYO852007 HIK852003:HIK852007 HSG852003:HSG852007 ICC852003:ICC852007 ILY852003:ILY852007 IVU852003:IVU852007 JFQ852003:JFQ852007 JPM852003:JPM852007 JZI852003:JZI852007 KJE852003:KJE852007 KTA852003:KTA852007 LCW852003:LCW852007 LMS852003:LMS852007 LWO852003:LWO852007 MGK852003:MGK852007 MQG852003:MQG852007 NAC852003:NAC852007 NJY852003:NJY852007 NTU852003:NTU852007 ODQ852003:ODQ852007 ONM852003:ONM852007 OXI852003:OXI852007 PHE852003:PHE852007 PRA852003:PRA852007 QAW852003:QAW852007 QKS852003:QKS852007 QUO852003:QUO852007 REK852003:REK852007 ROG852003:ROG852007 RYC852003:RYC852007 SHY852003:SHY852007 SRU852003:SRU852007 TBQ852003:TBQ852007 TLM852003:TLM852007 TVI852003:TVI852007 UFE852003:UFE852007 UPA852003:UPA852007 UYW852003:UYW852007 VIS852003:VIS852007 VSO852003:VSO852007 WCK852003:WCK852007 WMG852003:WMG852007 WWC852003:WWC852007 U917539:U917543 JQ917539:JQ917543 TM917539:TM917543 ADI917539:ADI917543 ANE917539:ANE917543 AXA917539:AXA917543 BGW917539:BGW917543 BQS917539:BQS917543 CAO917539:CAO917543 CKK917539:CKK917543 CUG917539:CUG917543 DEC917539:DEC917543 DNY917539:DNY917543 DXU917539:DXU917543 EHQ917539:EHQ917543 ERM917539:ERM917543 FBI917539:FBI917543 FLE917539:FLE917543 FVA917539:FVA917543 GEW917539:GEW917543 GOS917539:GOS917543 GYO917539:GYO917543 HIK917539:HIK917543 HSG917539:HSG917543 ICC917539:ICC917543 ILY917539:ILY917543 IVU917539:IVU917543 JFQ917539:JFQ917543 JPM917539:JPM917543 JZI917539:JZI917543 KJE917539:KJE917543 KTA917539:KTA917543 LCW917539:LCW917543 LMS917539:LMS917543 LWO917539:LWO917543 MGK917539:MGK917543 MQG917539:MQG917543 NAC917539:NAC917543 NJY917539:NJY917543 NTU917539:NTU917543 ODQ917539:ODQ917543 ONM917539:ONM917543 OXI917539:OXI917543 PHE917539:PHE917543 PRA917539:PRA917543 QAW917539:QAW917543 QKS917539:QKS917543 QUO917539:QUO917543 REK917539:REK917543 ROG917539:ROG917543 RYC917539:RYC917543 SHY917539:SHY917543 SRU917539:SRU917543 TBQ917539:TBQ917543 TLM917539:TLM917543 TVI917539:TVI917543 UFE917539:UFE917543 UPA917539:UPA917543 UYW917539:UYW917543 VIS917539:VIS917543 VSO917539:VSO917543 WCK917539:WCK917543 WMG917539:WMG917543 WWC917539:WWC917543 U983075:U983079 JQ983075:JQ983079 TM983075:TM983079 ADI983075:ADI983079 ANE983075:ANE983079 AXA983075:AXA983079 BGW983075:BGW983079 BQS983075:BQS983079 CAO983075:CAO983079 CKK983075:CKK983079 CUG983075:CUG983079 DEC983075:DEC983079 DNY983075:DNY983079 DXU983075:DXU983079 EHQ983075:EHQ983079 ERM983075:ERM983079 FBI983075:FBI983079 FLE983075:FLE983079 FVA983075:FVA983079 GEW983075:GEW983079 GOS983075:GOS983079 GYO983075:GYO983079 HIK983075:HIK983079 HSG983075:HSG983079 ICC983075:ICC983079 ILY983075:ILY983079 IVU983075:IVU983079 JFQ983075:JFQ983079 JPM983075:JPM983079 JZI983075:JZI983079 KJE983075:KJE983079 KTA983075:KTA983079 LCW983075:LCW983079 LMS983075:LMS983079 LWO983075:LWO983079 MGK983075:MGK983079 MQG983075:MQG983079 NAC983075:NAC983079 NJY983075:NJY983079 NTU983075:NTU983079 ODQ983075:ODQ983079 ONM983075:ONM983079 OXI983075:OXI983079 PHE983075:PHE983079 PRA983075:PRA983079 QAW983075:QAW983079 QKS983075:QKS983079 QUO983075:QUO983079 REK983075:REK983079 ROG983075:ROG983079 RYC983075:RYC983079 SHY983075:SHY983079 SRU983075:SRU983079 TBQ983075:TBQ983079 TLM983075:TLM983079 TVI983075:TVI983079 UFE983075:UFE983079 UPA983075:UPA983079 UYW983075:UYW983079 VIS983075:VIS983079 VSO983075:VSO983079 WCK983075:WCK983079 WMG983075:WMG983079 WWC983075:WWC983079 U17:U21 JQ17:JQ21 TM17:TM21 ADI17:ADI21 ANE17:ANE21 AXA17:AXA21 BGW17:BGW21 BQS17:BQS21 CAO17:CAO21 CKK17:CKK21 CUG17:CUG21 DEC17:DEC21 DNY17:DNY21 DXU17:DXU21 EHQ17:EHQ21 ERM17:ERM21 FBI17:FBI21 FLE17:FLE21 FVA17:FVA21 GEW17:GEW21 GOS17:GOS21 GYO17:GYO21 HIK17:HIK21 HSG17:HSG21 ICC17:ICC21 ILY17:ILY21 IVU17:IVU21 JFQ17:JFQ21 JPM17:JPM21 JZI17:JZI21 KJE17:KJE21 KTA17:KTA21 LCW17:LCW21 LMS17:LMS21 LWO17:LWO21 MGK17:MGK21 MQG17:MQG21 NAC17:NAC21 NJY17:NJY21 NTU17:NTU21 ODQ17:ODQ21 ONM17:ONM21 OXI17:OXI21 PHE17:PHE21 PRA17:PRA21 QAW17:QAW21 QKS17:QKS21 QUO17:QUO21 REK17:REK21 ROG17:ROG21 RYC17:RYC21 SHY17:SHY21 SRU17:SRU21 TBQ17:TBQ21 TLM17:TLM21 TVI17:TVI21 UFE17:UFE21 UPA17:UPA21 UYW17:UYW21 VIS17:VIS21 VSO17:VSO21 WCK17:WCK21 WMG17:WMG21 WWC17:WWC21 U65553:U65557 JQ65553:JQ65557 TM65553:TM65557 ADI65553:ADI65557 ANE65553:ANE65557 AXA65553:AXA65557 BGW65553:BGW65557 BQS65553:BQS65557 CAO65553:CAO65557 CKK65553:CKK65557 CUG65553:CUG65557 DEC65553:DEC65557 DNY65553:DNY65557 DXU65553:DXU65557 EHQ65553:EHQ65557 ERM65553:ERM65557 FBI65553:FBI65557 FLE65553:FLE65557 FVA65553:FVA65557 GEW65553:GEW65557 GOS65553:GOS65557 GYO65553:GYO65557 HIK65553:HIK65557 HSG65553:HSG65557 ICC65553:ICC65557 ILY65553:ILY65557 IVU65553:IVU65557 JFQ65553:JFQ65557 JPM65553:JPM65557 JZI65553:JZI65557 KJE65553:KJE65557 KTA65553:KTA65557 LCW65553:LCW65557 LMS65553:LMS65557 LWO65553:LWO65557 MGK65553:MGK65557 MQG65553:MQG65557 NAC65553:NAC65557 NJY65553:NJY65557 NTU65553:NTU65557 ODQ65553:ODQ65557 ONM65553:ONM65557 OXI65553:OXI65557 PHE65553:PHE65557 PRA65553:PRA65557 QAW65553:QAW65557 QKS65553:QKS65557 QUO65553:QUO65557 REK65553:REK65557 ROG65553:ROG65557 RYC65553:RYC65557 SHY65553:SHY65557 SRU65553:SRU65557 TBQ65553:TBQ65557 TLM65553:TLM65557 TVI65553:TVI65557 UFE65553:UFE65557 UPA65553:UPA65557 UYW65553:UYW65557 VIS65553:VIS65557 VSO65553:VSO65557 WCK65553:WCK65557 WMG65553:WMG65557 WWC65553:WWC65557 U131089:U131093 JQ131089:JQ131093 TM131089:TM131093 ADI131089:ADI131093 ANE131089:ANE131093 AXA131089:AXA131093 BGW131089:BGW131093 BQS131089:BQS131093 CAO131089:CAO131093 CKK131089:CKK131093 CUG131089:CUG131093 DEC131089:DEC131093 DNY131089:DNY131093 DXU131089:DXU131093 EHQ131089:EHQ131093 ERM131089:ERM131093 FBI131089:FBI131093 FLE131089:FLE131093 FVA131089:FVA131093 GEW131089:GEW131093 GOS131089:GOS131093 GYO131089:GYO131093 HIK131089:HIK131093 HSG131089:HSG131093 ICC131089:ICC131093 ILY131089:ILY131093 IVU131089:IVU131093 JFQ131089:JFQ131093 JPM131089:JPM131093 JZI131089:JZI131093 KJE131089:KJE131093 KTA131089:KTA131093 LCW131089:LCW131093 LMS131089:LMS131093 LWO131089:LWO131093 MGK131089:MGK131093 MQG131089:MQG131093 NAC131089:NAC131093 NJY131089:NJY131093 NTU131089:NTU131093 ODQ131089:ODQ131093 ONM131089:ONM131093 OXI131089:OXI131093 PHE131089:PHE131093 PRA131089:PRA131093 QAW131089:QAW131093 QKS131089:QKS131093 QUO131089:QUO131093 REK131089:REK131093 ROG131089:ROG131093 RYC131089:RYC131093 SHY131089:SHY131093 SRU131089:SRU131093 TBQ131089:TBQ131093 TLM131089:TLM131093 TVI131089:TVI131093 UFE131089:UFE131093 UPA131089:UPA131093 UYW131089:UYW131093 VIS131089:VIS131093 VSO131089:VSO131093 WCK131089:WCK131093 WMG131089:WMG131093 WWC131089:WWC131093 U196625:U196629 JQ196625:JQ196629 TM196625:TM196629 ADI196625:ADI196629 ANE196625:ANE196629 AXA196625:AXA196629 BGW196625:BGW196629 BQS196625:BQS196629 CAO196625:CAO196629 CKK196625:CKK196629 CUG196625:CUG196629 DEC196625:DEC196629 DNY196625:DNY196629 DXU196625:DXU196629 EHQ196625:EHQ196629 ERM196625:ERM196629 FBI196625:FBI196629 FLE196625:FLE196629 FVA196625:FVA196629 GEW196625:GEW196629 GOS196625:GOS196629 GYO196625:GYO196629 HIK196625:HIK196629 HSG196625:HSG196629 ICC196625:ICC196629 ILY196625:ILY196629 IVU196625:IVU196629 JFQ196625:JFQ196629 JPM196625:JPM196629 JZI196625:JZI196629 KJE196625:KJE196629 KTA196625:KTA196629 LCW196625:LCW196629 LMS196625:LMS196629 LWO196625:LWO196629 MGK196625:MGK196629 MQG196625:MQG196629 NAC196625:NAC196629 NJY196625:NJY196629 NTU196625:NTU196629 ODQ196625:ODQ196629 ONM196625:ONM196629 OXI196625:OXI196629 PHE196625:PHE196629 PRA196625:PRA196629 QAW196625:QAW196629 QKS196625:QKS196629 QUO196625:QUO196629 REK196625:REK196629 ROG196625:ROG196629 RYC196625:RYC196629 SHY196625:SHY196629 SRU196625:SRU196629 TBQ196625:TBQ196629 TLM196625:TLM196629 TVI196625:TVI196629 UFE196625:UFE196629 UPA196625:UPA196629 UYW196625:UYW196629 VIS196625:VIS196629 VSO196625:VSO196629 WCK196625:WCK196629 WMG196625:WMG196629 WWC196625:WWC196629 U262161:U262165 JQ262161:JQ262165 TM262161:TM262165 ADI262161:ADI262165 ANE262161:ANE262165 AXA262161:AXA262165 BGW262161:BGW262165 BQS262161:BQS262165 CAO262161:CAO262165 CKK262161:CKK262165 CUG262161:CUG262165 DEC262161:DEC262165 DNY262161:DNY262165 DXU262161:DXU262165 EHQ262161:EHQ262165 ERM262161:ERM262165 FBI262161:FBI262165 FLE262161:FLE262165 FVA262161:FVA262165 GEW262161:GEW262165 GOS262161:GOS262165 GYO262161:GYO262165 HIK262161:HIK262165 HSG262161:HSG262165 ICC262161:ICC262165 ILY262161:ILY262165 IVU262161:IVU262165 JFQ262161:JFQ262165 JPM262161:JPM262165 JZI262161:JZI262165 KJE262161:KJE262165 KTA262161:KTA262165 LCW262161:LCW262165 LMS262161:LMS262165 LWO262161:LWO262165 MGK262161:MGK262165 MQG262161:MQG262165 NAC262161:NAC262165 NJY262161:NJY262165 NTU262161:NTU262165 ODQ262161:ODQ262165 ONM262161:ONM262165 OXI262161:OXI262165 PHE262161:PHE262165 PRA262161:PRA262165 QAW262161:QAW262165 QKS262161:QKS262165 QUO262161:QUO262165 REK262161:REK262165 ROG262161:ROG262165 RYC262161:RYC262165 SHY262161:SHY262165 SRU262161:SRU262165 TBQ262161:TBQ262165 TLM262161:TLM262165 TVI262161:TVI262165 UFE262161:UFE262165 UPA262161:UPA262165 UYW262161:UYW262165 VIS262161:VIS262165 VSO262161:VSO262165 WCK262161:WCK262165 WMG262161:WMG262165 WWC262161:WWC262165 U327697:U327701 JQ327697:JQ327701 TM327697:TM327701 ADI327697:ADI327701 ANE327697:ANE327701 AXA327697:AXA327701 BGW327697:BGW327701 BQS327697:BQS327701 CAO327697:CAO327701 CKK327697:CKK327701 CUG327697:CUG327701 DEC327697:DEC327701 DNY327697:DNY327701 DXU327697:DXU327701 EHQ327697:EHQ327701 ERM327697:ERM327701 FBI327697:FBI327701 FLE327697:FLE327701 FVA327697:FVA327701 GEW327697:GEW327701 GOS327697:GOS327701 GYO327697:GYO327701 HIK327697:HIK327701 HSG327697:HSG327701 ICC327697:ICC327701 ILY327697:ILY327701 IVU327697:IVU327701 JFQ327697:JFQ327701 JPM327697:JPM327701 JZI327697:JZI327701 KJE327697:KJE327701 KTA327697:KTA327701 LCW327697:LCW327701 LMS327697:LMS327701 LWO327697:LWO327701 MGK327697:MGK327701 MQG327697:MQG327701 NAC327697:NAC327701 NJY327697:NJY327701 NTU327697:NTU327701 ODQ327697:ODQ327701 ONM327697:ONM327701 OXI327697:OXI327701 PHE327697:PHE327701 PRA327697:PRA327701 QAW327697:QAW327701 QKS327697:QKS327701 QUO327697:QUO327701 REK327697:REK327701 ROG327697:ROG327701 RYC327697:RYC327701 SHY327697:SHY327701 SRU327697:SRU327701 TBQ327697:TBQ327701 TLM327697:TLM327701 TVI327697:TVI327701 UFE327697:UFE327701 UPA327697:UPA327701 UYW327697:UYW327701 VIS327697:VIS327701 VSO327697:VSO327701 WCK327697:WCK327701 WMG327697:WMG327701 WWC327697:WWC327701 U393233:U393237 JQ393233:JQ393237 TM393233:TM393237 ADI393233:ADI393237 ANE393233:ANE393237 AXA393233:AXA393237 BGW393233:BGW393237 BQS393233:BQS393237 CAO393233:CAO393237 CKK393233:CKK393237 CUG393233:CUG393237 DEC393233:DEC393237 DNY393233:DNY393237 DXU393233:DXU393237 EHQ393233:EHQ393237 ERM393233:ERM393237 FBI393233:FBI393237 FLE393233:FLE393237 FVA393233:FVA393237 GEW393233:GEW393237 GOS393233:GOS393237 GYO393233:GYO393237 HIK393233:HIK393237 HSG393233:HSG393237 ICC393233:ICC393237 ILY393233:ILY393237 IVU393233:IVU393237 JFQ393233:JFQ393237 JPM393233:JPM393237 JZI393233:JZI393237 KJE393233:KJE393237 KTA393233:KTA393237 LCW393233:LCW393237 LMS393233:LMS393237 LWO393233:LWO393237 MGK393233:MGK393237 MQG393233:MQG393237 NAC393233:NAC393237 NJY393233:NJY393237 NTU393233:NTU393237 ODQ393233:ODQ393237 ONM393233:ONM393237 OXI393233:OXI393237 PHE393233:PHE393237 PRA393233:PRA393237 QAW393233:QAW393237 QKS393233:QKS393237 QUO393233:QUO393237 REK393233:REK393237 ROG393233:ROG393237 RYC393233:RYC393237 SHY393233:SHY393237 SRU393233:SRU393237 TBQ393233:TBQ393237 TLM393233:TLM393237 TVI393233:TVI393237 UFE393233:UFE393237 UPA393233:UPA393237 UYW393233:UYW393237 VIS393233:VIS393237 VSO393233:VSO393237 WCK393233:WCK393237 WMG393233:WMG393237 WWC393233:WWC393237 U458769:U458773 JQ458769:JQ458773 TM458769:TM458773 ADI458769:ADI458773 ANE458769:ANE458773 AXA458769:AXA458773 BGW458769:BGW458773 BQS458769:BQS458773 CAO458769:CAO458773 CKK458769:CKK458773 CUG458769:CUG458773 DEC458769:DEC458773 DNY458769:DNY458773 DXU458769:DXU458773 EHQ458769:EHQ458773 ERM458769:ERM458773 FBI458769:FBI458773 FLE458769:FLE458773 FVA458769:FVA458773 GEW458769:GEW458773 GOS458769:GOS458773 GYO458769:GYO458773 HIK458769:HIK458773 HSG458769:HSG458773 ICC458769:ICC458773 ILY458769:ILY458773 IVU458769:IVU458773 JFQ458769:JFQ458773 JPM458769:JPM458773 JZI458769:JZI458773 KJE458769:KJE458773 KTA458769:KTA458773 LCW458769:LCW458773 LMS458769:LMS458773 LWO458769:LWO458773 MGK458769:MGK458773 MQG458769:MQG458773 NAC458769:NAC458773 NJY458769:NJY458773 NTU458769:NTU458773 ODQ458769:ODQ458773 ONM458769:ONM458773 OXI458769:OXI458773 PHE458769:PHE458773 PRA458769:PRA458773 QAW458769:QAW458773 QKS458769:QKS458773 QUO458769:QUO458773 REK458769:REK458773 ROG458769:ROG458773 RYC458769:RYC458773 SHY458769:SHY458773 SRU458769:SRU458773 TBQ458769:TBQ458773 TLM458769:TLM458773 TVI458769:TVI458773 UFE458769:UFE458773 UPA458769:UPA458773 UYW458769:UYW458773 VIS458769:VIS458773 VSO458769:VSO458773 WCK458769:WCK458773 WMG458769:WMG458773 WWC458769:WWC458773 U524305:U524309 JQ524305:JQ524309 TM524305:TM524309 ADI524305:ADI524309 ANE524305:ANE524309 AXA524305:AXA524309 BGW524305:BGW524309 BQS524305:BQS524309 CAO524305:CAO524309 CKK524305:CKK524309 CUG524305:CUG524309 DEC524305:DEC524309 DNY524305:DNY524309 DXU524305:DXU524309 EHQ524305:EHQ524309 ERM524305:ERM524309 FBI524305:FBI524309 FLE524305:FLE524309 FVA524305:FVA524309 GEW524305:GEW524309 GOS524305:GOS524309 GYO524305:GYO524309 HIK524305:HIK524309 HSG524305:HSG524309 ICC524305:ICC524309 ILY524305:ILY524309 IVU524305:IVU524309 JFQ524305:JFQ524309 JPM524305:JPM524309 JZI524305:JZI524309 KJE524305:KJE524309 KTA524305:KTA524309 LCW524305:LCW524309 LMS524305:LMS524309 LWO524305:LWO524309 MGK524305:MGK524309 MQG524305:MQG524309 NAC524305:NAC524309 NJY524305:NJY524309 NTU524305:NTU524309 ODQ524305:ODQ524309 ONM524305:ONM524309 OXI524305:OXI524309 PHE524305:PHE524309 PRA524305:PRA524309 QAW524305:QAW524309 QKS524305:QKS524309 QUO524305:QUO524309 REK524305:REK524309 ROG524305:ROG524309 RYC524305:RYC524309 SHY524305:SHY524309 SRU524305:SRU524309 TBQ524305:TBQ524309 TLM524305:TLM524309 TVI524305:TVI524309 UFE524305:UFE524309 UPA524305:UPA524309 UYW524305:UYW524309 VIS524305:VIS524309 VSO524305:VSO524309 WCK524305:WCK524309 WMG524305:WMG524309 WWC524305:WWC524309 U589841:U589845 JQ589841:JQ589845 TM589841:TM589845 ADI589841:ADI589845 ANE589841:ANE589845 AXA589841:AXA589845 BGW589841:BGW589845 BQS589841:BQS589845 CAO589841:CAO589845 CKK589841:CKK589845 CUG589841:CUG589845 DEC589841:DEC589845 DNY589841:DNY589845 DXU589841:DXU589845 EHQ589841:EHQ589845 ERM589841:ERM589845 FBI589841:FBI589845 FLE589841:FLE589845 FVA589841:FVA589845 GEW589841:GEW589845 GOS589841:GOS589845 GYO589841:GYO589845 HIK589841:HIK589845 HSG589841:HSG589845 ICC589841:ICC589845 ILY589841:ILY589845 IVU589841:IVU589845 JFQ589841:JFQ589845 JPM589841:JPM589845 JZI589841:JZI589845 KJE589841:KJE589845 KTA589841:KTA589845 LCW589841:LCW589845 LMS589841:LMS589845 LWO589841:LWO589845 MGK589841:MGK589845 MQG589841:MQG589845 NAC589841:NAC589845 NJY589841:NJY589845 NTU589841:NTU589845 ODQ589841:ODQ589845 ONM589841:ONM589845 OXI589841:OXI589845 PHE589841:PHE589845 PRA589841:PRA589845 QAW589841:QAW589845 QKS589841:QKS589845 QUO589841:QUO589845 REK589841:REK589845 ROG589841:ROG589845 RYC589841:RYC589845 SHY589841:SHY589845 SRU589841:SRU589845 TBQ589841:TBQ589845 TLM589841:TLM589845 TVI589841:TVI589845 UFE589841:UFE589845 UPA589841:UPA589845 UYW589841:UYW589845 VIS589841:VIS589845 VSO589841:VSO589845 WCK589841:WCK589845 WMG589841:WMG589845 WWC589841:WWC589845 U655377:U655381 JQ655377:JQ655381 TM655377:TM655381 ADI655377:ADI655381 ANE655377:ANE655381 AXA655377:AXA655381 BGW655377:BGW655381 BQS655377:BQS655381 CAO655377:CAO655381 CKK655377:CKK655381 CUG655377:CUG655381 DEC655377:DEC655381 DNY655377:DNY655381 DXU655377:DXU655381 EHQ655377:EHQ655381 ERM655377:ERM655381 FBI655377:FBI655381 FLE655377:FLE655381 FVA655377:FVA655381 GEW655377:GEW655381 GOS655377:GOS655381 GYO655377:GYO655381 HIK655377:HIK655381 HSG655377:HSG655381 ICC655377:ICC655381 ILY655377:ILY655381 IVU655377:IVU655381 JFQ655377:JFQ655381 JPM655377:JPM655381 JZI655377:JZI655381 KJE655377:KJE655381 KTA655377:KTA655381 LCW655377:LCW655381 LMS655377:LMS655381 LWO655377:LWO655381 MGK655377:MGK655381 MQG655377:MQG655381 NAC655377:NAC655381 NJY655377:NJY655381 NTU655377:NTU655381 ODQ655377:ODQ655381 ONM655377:ONM655381 OXI655377:OXI655381 PHE655377:PHE655381 PRA655377:PRA655381 QAW655377:QAW655381 QKS655377:QKS655381 QUO655377:QUO655381 REK655377:REK655381 ROG655377:ROG655381 RYC655377:RYC655381 SHY655377:SHY655381 SRU655377:SRU655381 TBQ655377:TBQ655381 TLM655377:TLM655381 TVI655377:TVI655381 UFE655377:UFE655381 UPA655377:UPA655381 UYW655377:UYW655381 VIS655377:VIS655381 VSO655377:VSO655381 WCK655377:WCK655381 WMG655377:WMG655381 WWC655377:WWC655381 U720913:U720917 JQ720913:JQ720917 TM720913:TM720917 ADI720913:ADI720917 ANE720913:ANE720917 AXA720913:AXA720917 BGW720913:BGW720917 BQS720913:BQS720917 CAO720913:CAO720917 CKK720913:CKK720917 CUG720913:CUG720917 DEC720913:DEC720917 DNY720913:DNY720917 DXU720913:DXU720917 EHQ720913:EHQ720917 ERM720913:ERM720917 FBI720913:FBI720917 FLE720913:FLE720917 FVA720913:FVA720917 GEW720913:GEW720917 GOS720913:GOS720917 GYO720913:GYO720917 HIK720913:HIK720917 HSG720913:HSG720917 ICC720913:ICC720917 ILY720913:ILY720917 IVU720913:IVU720917 JFQ720913:JFQ720917 JPM720913:JPM720917 JZI720913:JZI720917 KJE720913:KJE720917 KTA720913:KTA720917 LCW720913:LCW720917 LMS720913:LMS720917 LWO720913:LWO720917 MGK720913:MGK720917 MQG720913:MQG720917 NAC720913:NAC720917 NJY720913:NJY720917 NTU720913:NTU720917 ODQ720913:ODQ720917 ONM720913:ONM720917 OXI720913:OXI720917 PHE720913:PHE720917 PRA720913:PRA720917 QAW720913:QAW720917 QKS720913:QKS720917 QUO720913:QUO720917 REK720913:REK720917 ROG720913:ROG720917 RYC720913:RYC720917 SHY720913:SHY720917 SRU720913:SRU720917 TBQ720913:TBQ720917 TLM720913:TLM720917 TVI720913:TVI720917 UFE720913:UFE720917 UPA720913:UPA720917 UYW720913:UYW720917 VIS720913:VIS720917 VSO720913:VSO720917 WCK720913:WCK720917 WMG720913:WMG720917 WWC720913:WWC720917 U786449:U786453 JQ786449:JQ786453 TM786449:TM786453 ADI786449:ADI786453 ANE786449:ANE786453 AXA786449:AXA786453 BGW786449:BGW786453 BQS786449:BQS786453 CAO786449:CAO786453 CKK786449:CKK786453 CUG786449:CUG786453 DEC786449:DEC786453 DNY786449:DNY786453 DXU786449:DXU786453 EHQ786449:EHQ786453 ERM786449:ERM786453 FBI786449:FBI786453 FLE786449:FLE786453 FVA786449:FVA786453 GEW786449:GEW786453 GOS786449:GOS786453 GYO786449:GYO786453 HIK786449:HIK786453 HSG786449:HSG786453 ICC786449:ICC786453 ILY786449:ILY786453 IVU786449:IVU786453 JFQ786449:JFQ786453 JPM786449:JPM786453 JZI786449:JZI786453 KJE786449:KJE786453 KTA786449:KTA786453 LCW786449:LCW786453 LMS786449:LMS786453 LWO786449:LWO786453 MGK786449:MGK786453 MQG786449:MQG786453 NAC786449:NAC786453 NJY786449:NJY786453 NTU786449:NTU786453 ODQ786449:ODQ786453 ONM786449:ONM786453 OXI786449:OXI786453 PHE786449:PHE786453 PRA786449:PRA786453 QAW786449:QAW786453 QKS786449:QKS786453 QUO786449:QUO786453 REK786449:REK786453 ROG786449:ROG786453 RYC786449:RYC786453 SHY786449:SHY786453 SRU786449:SRU786453 TBQ786449:TBQ786453 TLM786449:TLM786453 TVI786449:TVI786453 UFE786449:UFE786453 UPA786449:UPA786453 UYW786449:UYW786453 VIS786449:VIS786453 VSO786449:VSO786453 WCK786449:WCK786453 WMG786449:WMG786453 WWC786449:WWC786453 U851985:U851989 JQ851985:JQ851989 TM851985:TM851989 ADI851985:ADI851989 ANE851985:ANE851989 AXA851985:AXA851989 BGW851985:BGW851989 BQS851985:BQS851989 CAO851985:CAO851989 CKK851985:CKK851989 CUG851985:CUG851989 DEC851985:DEC851989 DNY851985:DNY851989 DXU851985:DXU851989 EHQ851985:EHQ851989 ERM851985:ERM851989 FBI851985:FBI851989 FLE851985:FLE851989 FVA851985:FVA851989 GEW851985:GEW851989 GOS851985:GOS851989 GYO851985:GYO851989 HIK851985:HIK851989 HSG851985:HSG851989 ICC851985:ICC851989 ILY851985:ILY851989 IVU851985:IVU851989 JFQ851985:JFQ851989 JPM851985:JPM851989 JZI851985:JZI851989 KJE851985:KJE851989 KTA851985:KTA851989 LCW851985:LCW851989 LMS851985:LMS851989 LWO851985:LWO851989 MGK851985:MGK851989 MQG851985:MQG851989 NAC851985:NAC851989 NJY851985:NJY851989 NTU851985:NTU851989 ODQ851985:ODQ851989 ONM851985:ONM851989 OXI851985:OXI851989 PHE851985:PHE851989 PRA851985:PRA851989 QAW851985:QAW851989 QKS851985:QKS851989 QUO851985:QUO851989 REK851985:REK851989 ROG851985:ROG851989 RYC851985:RYC851989 SHY851985:SHY851989 SRU851985:SRU851989 TBQ851985:TBQ851989 TLM851985:TLM851989 TVI851985:TVI851989 UFE851985:UFE851989 UPA851985:UPA851989 UYW851985:UYW851989 VIS851985:VIS851989 VSO851985:VSO851989 WCK851985:WCK851989 WMG851985:WMG851989 WWC851985:WWC851989 U917521:U917525 JQ917521:JQ917525 TM917521:TM917525 ADI917521:ADI917525 ANE917521:ANE917525 AXA917521:AXA917525 BGW917521:BGW917525 BQS917521:BQS917525 CAO917521:CAO917525 CKK917521:CKK917525 CUG917521:CUG917525 DEC917521:DEC917525 DNY917521:DNY917525 DXU917521:DXU917525 EHQ917521:EHQ917525 ERM917521:ERM917525 FBI917521:FBI917525 FLE917521:FLE917525 FVA917521:FVA917525 GEW917521:GEW917525 GOS917521:GOS917525 GYO917521:GYO917525 HIK917521:HIK917525 HSG917521:HSG917525 ICC917521:ICC917525 ILY917521:ILY917525 IVU917521:IVU917525 JFQ917521:JFQ917525 JPM917521:JPM917525 JZI917521:JZI917525 KJE917521:KJE917525 KTA917521:KTA917525 LCW917521:LCW917525 LMS917521:LMS917525 LWO917521:LWO917525 MGK917521:MGK917525 MQG917521:MQG917525 NAC917521:NAC917525 NJY917521:NJY917525 NTU917521:NTU917525 ODQ917521:ODQ917525 ONM917521:ONM917525 OXI917521:OXI917525 PHE917521:PHE917525 PRA917521:PRA917525 QAW917521:QAW917525 QKS917521:QKS917525 QUO917521:QUO917525 REK917521:REK917525 ROG917521:ROG917525 RYC917521:RYC917525 SHY917521:SHY917525 SRU917521:SRU917525 TBQ917521:TBQ917525 TLM917521:TLM917525 TVI917521:TVI917525 UFE917521:UFE917525 UPA917521:UPA917525 UYW917521:UYW917525 VIS917521:VIS917525 VSO917521:VSO917525 WCK917521:WCK917525 WMG917521:WMG917525 WWC917521:WWC917525 U983057:U983061 JQ983057:JQ983061 TM983057:TM983061 ADI983057:ADI983061 ANE983057:ANE983061 AXA983057:AXA983061 BGW983057:BGW983061 BQS983057:BQS983061 CAO983057:CAO983061 CKK983057:CKK983061 CUG983057:CUG983061 DEC983057:DEC983061 DNY983057:DNY983061 DXU983057:DXU983061 EHQ983057:EHQ983061 ERM983057:ERM983061 FBI983057:FBI983061 FLE983057:FLE983061 FVA983057:FVA983061 GEW983057:GEW983061 GOS983057:GOS983061 GYO983057:GYO983061 HIK983057:HIK983061 HSG983057:HSG983061 ICC983057:ICC983061 ILY983057:ILY983061 IVU983057:IVU983061 JFQ983057:JFQ983061 JPM983057:JPM983061 JZI983057:JZI983061 KJE983057:KJE983061 KTA983057:KTA983061 LCW983057:LCW983061 LMS983057:LMS983061 LWO983057:LWO983061 MGK983057:MGK983061 MQG983057:MQG983061 NAC983057:NAC983061 NJY983057:NJY983061 NTU983057:NTU983061 ODQ983057:ODQ983061 ONM983057:ONM983061 OXI983057:OXI983061 PHE983057:PHE983061 PRA983057:PRA983061 QAW983057:QAW983061 QKS983057:QKS983061 QUO983057:QUO983061 REK983057:REK983061 ROG983057:ROG983061 RYC983057:RYC983061 SHY983057:SHY983061 SRU983057:SRU983061 TBQ983057:TBQ983061 TLM983057:TLM983061 TVI983057:TVI983061 UFE983057:UFE983061 UPA983057:UPA983061 UYW983057:UYW983061 VIS983057:VIS983061 VSO983057:VSO983061 WCK983057:WCK983061 WMG983057:WMG983061 WWC983057:WWC983061 U14 JQ14 TM14 ADI14 ANE14 AXA14 BGW14 BQS14 CAO14 CKK14 CUG14 DEC14 DNY14 DXU14 EHQ14 ERM14 FBI14 FLE14 FVA14 GEW14 GOS14 GYO14 HIK14 HSG14 ICC14 ILY14 IVU14 JFQ14 JPM14 JZI14 KJE14 KTA14 LCW14 LMS14 LWO14 MGK14 MQG14 NAC14 NJY14 NTU14 ODQ14 ONM14 OXI14 PHE14 PRA14 QAW14 QKS14 QUO14 REK14 ROG14 RYC14 SHY14 SRU14 TBQ14 TLM14 TVI14 UFE14 UPA14 UYW14 VIS14 VSO14 WCK14 WMG14 WWC14 U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AA35:AA39 JW35:JW39 TS35:TS39 ADO35:ADO39 ANK35:ANK39 AXG35:AXG39 BHC35:BHC39 BQY35:BQY39 CAU35:CAU39 CKQ35:CKQ39 CUM35:CUM39 DEI35:DEI39 DOE35:DOE39 DYA35:DYA39 EHW35:EHW39 ERS35:ERS39 FBO35:FBO39 FLK35:FLK39 FVG35:FVG39 GFC35:GFC39 GOY35:GOY39 GYU35:GYU39 HIQ35:HIQ39 HSM35:HSM39 ICI35:ICI39 IME35:IME39 IWA35:IWA39 JFW35:JFW39 JPS35:JPS39 JZO35:JZO39 KJK35:KJK39 KTG35:KTG39 LDC35:LDC39 LMY35:LMY39 LWU35:LWU39 MGQ35:MGQ39 MQM35:MQM39 NAI35:NAI39 NKE35:NKE39 NUA35:NUA39 ODW35:ODW39 ONS35:ONS39 OXO35:OXO39 PHK35:PHK39 PRG35:PRG39 QBC35:QBC39 QKY35:QKY39 QUU35:QUU39 REQ35:REQ39 ROM35:ROM39 RYI35:RYI39 SIE35:SIE39 SSA35:SSA39 TBW35:TBW39 TLS35:TLS39 TVO35:TVO39 UFK35:UFK39 UPG35:UPG39 UZC35:UZC39 VIY35:VIY39 VSU35:VSU39 WCQ35:WCQ39 WMM35:WMM39 WWI35:WWI39 AA65571:AA65575 JW65571:JW65575 TS65571:TS65575 ADO65571:ADO65575 ANK65571:ANK65575 AXG65571:AXG65575 BHC65571:BHC65575 BQY65571:BQY65575 CAU65571:CAU65575 CKQ65571:CKQ65575 CUM65571:CUM65575 DEI65571:DEI65575 DOE65571:DOE65575 DYA65571:DYA65575 EHW65571:EHW65575 ERS65571:ERS65575 FBO65571:FBO65575 FLK65571:FLK65575 FVG65571:FVG65575 GFC65571:GFC65575 GOY65571:GOY65575 GYU65571:GYU65575 HIQ65571:HIQ65575 HSM65571:HSM65575 ICI65571:ICI65575 IME65571:IME65575 IWA65571:IWA65575 JFW65571:JFW65575 JPS65571:JPS65575 JZO65571:JZO65575 KJK65571:KJK65575 KTG65571:KTG65575 LDC65571:LDC65575 LMY65571:LMY65575 LWU65571:LWU65575 MGQ65571:MGQ65575 MQM65571:MQM65575 NAI65571:NAI65575 NKE65571:NKE65575 NUA65571:NUA65575 ODW65571:ODW65575 ONS65571:ONS65575 OXO65571:OXO65575 PHK65571:PHK65575 PRG65571:PRG65575 QBC65571:QBC65575 QKY65571:QKY65575 QUU65571:QUU65575 REQ65571:REQ65575 ROM65571:ROM65575 RYI65571:RYI65575 SIE65571:SIE65575 SSA65571:SSA65575 TBW65571:TBW65575 TLS65571:TLS65575 TVO65571:TVO65575 UFK65571:UFK65575 UPG65571:UPG65575 UZC65571:UZC65575 VIY65571:VIY65575 VSU65571:VSU65575 WCQ65571:WCQ65575 WMM65571:WMM65575 WWI65571:WWI65575 AA131107:AA131111 JW131107:JW131111 TS131107:TS131111 ADO131107:ADO131111 ANK131107:ANK131111 AXG131107:AXG131111 BHC131107:BHC131111 BQY131107:BQY131111 CAU131107:CAU131111 CKQ131107:CKQ131111 CUM131107:CUM131111 DEI131107:DEI131111 DOE131107:DOE131111 DYA131107:DYA131111 EHW131107:EHW131111 ERS131107:ERS131111 FBO131107:FBO131111 FLK131107:FLK131111 FVG131107:FVG131111 GFC131107:GFC131111 GOY131107:GOY131111 GYU131107:GYU131111 HIQ131107:HIQ131111 HSM131107:HSM131111 ICI131107:ICI131111 IME131107:IME131111 IWA131107:IWA131111 JFW131107:JFW131111 JPS131107:JPS131111 JZO131107:JZO131111 KJK131107:KJK131111 KTG131107:KTG131111 LDC131107:LDC131111 LMY131107:LMY131111 LWU131107:LWU131111 MGQ131107:MGQ131111 MQM131107:MQM131111 NAI131107:NAI131111 NKE131107:NKE131111 NUA131107:NUA131111 ODW131107:ODW131111 ONS131107:ONS131111 OXO131107:OXO131111 PHK131107:PHK131111 PRG131107:PRG131111 QBC131107:QBC131111 QKY131107:QKY131111 QUU131107:QUU131111 REQ131107:REQ131111 ROM131107:ROM131111 RYI131107:RYI131111 SIE131107:SIE131111 SSA131107:SSA131111 TBW131107:TBW131111 TLS131107:TLS131111 TVO131107:TVO131111 UFK131107:UFK131111 UPG131107:UPG131111 UZC131107:UZC131111 VIY131107:VIY131111 VSU131107:VSU131111 WCQ131107:WCQ131111 WMM131107:WMM131111 WWI131107:WWI131111 AA196643:AA196647 JW196643:JW196647 TS196643:TS196647 ADO196643:ADO196647 ANK196643:ANK196647 AXG196643:AXG196647 BHC196643:BHC196647 BQY196643:BQY196647 CAU196643:CAU196647 CKQ196643:CKQ196647 CUM196643:CUM196647 DEI196643:DEI196647 DOE196643:DOE196647 DYA196643:DYA196647 EHW196643:EHW196647 ERS196643:ERS196647 FBO196643:FBO196647 FLK196643:FLK196647 FVG196643:FVG196647 GFC196643:GFC196647 GOY196643:GOY196647 GYU196643:GYU196647 HIQ196643:HIQ196647 HSM196643:HSM196647 ICI196643:ICI196647 IME196643:IME196647 IWA196643:IWA196647 JFW196643:JFW196647 JPS196643:JPS196647 JZO196643:JZO196647 KJK196643:KJK196647 KTG196643:KTG196647 LDC196643:LDC196647 LMY196643:LMY196647 LWU196643:LWU196647 MGQ196643:MGQ196647 MQM196643:MQM196647 NAI196643:NAI196647 NKE196643:NKE196647 NUA196643:NUA196647 ODW196643:ODW196647 ONS196643:ONS196647 OXO196643:OXO196647 PHK196643:PHK196647 PRG196643:PRG196647 QBC196643:QBC196647 QKY196643:QKY196647 QUU196643:QUU196647 REQ196643:REQ196647 ROM196643:ROM196647 RYI196643:RYI196647 SIE196643:SIE196647 SSA196643:SSA196647 TBW196643:TBW196647 TLS196643:TLS196647 TVO196643:TVO196647 UFK196643:UFK196647 UPG196643:UPG196647 UZC196643:UZC196647 VIY196643:VIY196647 VSU196643:VSU196647 WCQ196643:WCQ196647 WMM196643:WMM196647 WWI196643:WWI196647 AA262179:AA262183 JW262179:JW262183 TS262179:TS262183 ADO262179:ADO262183 ANK262179:ANK262183 AXG262179:AXG262183 BHC262179:BHC262183 BQY262179:BQY262183 CAU262179:CAU262183 CKQ262179:CKQ262183 CUM262179:CUM262183 DEI262179:DEI262183 DOE262179:DOE262183 DYA262179:DYA262183 EHW262179:EHW262183 ERS262179:ERS262183 FBO262179:FBO262183 FLK262179:FLK262183 FVG262179:FVG262183 GFC262179:GFC262183 GOY262179:GOY262183 GYU262179:GYU262183 HIQ262179:HIQ262183 HSM262179:HSM262183 ICI262179:ICI262183 IME262179:IME262183 IWA262179:IWA262183 JFW262179:JFW262183 JPS262179:JPS262183 JZO262179:JZO262183 KJK262179:KJK262183 KTG262179:KTG262183 LDC262179:LDC262183 LMY262179:LMY262183 LWU262179:LWU262183 MGQ262179:MGQ262183 MQM262179:MQM262183 NAI262179:NAI262183 NKE262179:NKE262183 NUA262179:NUA262183 ODW262179:ODW262183 ONS262179:ONS262183 OXO262179:OXO262183 PHK262179:PHK262183 PRG262179:PRG262183 QBC262179:QBC262183 QKY262179:QKY262183 QUU262179:QUU262183 REQ262179:REQ262183 ROM262179:ROM262183 RYI262179:RYI262183 SIE262179:SIE262183 SSA262179:SSA262183 TBW262179:TBW262183 TLS262179:TLS262183 TVO262179:TVO262183 UFK262179:UFK262183 UPG262179:UPG262183 UZC262179:UZC262183 VIY262179:VIY262183 VSU262179:VSU262183 WCQ262179:WCQ262183 WMM262179:WMM262183 WWI262179:WWI262183 AA327715:AA327719 JW327715:JW327719 TS327715:TS327719 ADO327715:ADO327719 ANK327715:ANK327719 AXG327715:AXG327719 BHC327715:BHC327719 BQY327715:BQY327719 CAU327715:CAU327719 CKQ327715:CKQ327719 CUM327715:CUM327719 DEI327715:DEI327719 DOE327715:DOE327719 DYA327715:DYA327719 EHW327715:EHW327719 ERS327715:ERS327719 FBO327715:FBO327719 FLK327715:FLK327719 FVG327715:FVG327719 GFC327715:GFC327719 GOY327715:GOY327719 GYU327715:GYU327719 HIQ327715:HIQ327719 HSM327715:HSM327719 ICI327715:ICI327719 IME327715:IME327719 IWA327715:IWA327719 JFW327715:JFW327719 JPS327715:JPS327719 JZO327715:JZO327719 KJK327715:KJK327719 KTG327715:KTG327719 LDC327715:LDC327719 LMY327715:LMY327719 LWU327715:LWU327719 MGQ327715:MGQ327719 MQM327715:MQM327719 NAI327715:NAI327719 NKE327715:NKE327719 NUA327715:NUA327719 ODW327715:ODW327719 ONS327715:ONS327719 OXO327715:OXO327719 PHK327715:PHK327719 PRG327715:PRG327719 QBC327715:QBC327719 QKY327715:QKY327719 QUU327715:QUU327719 REQ327715:REQ327719 ROM327715:ROM327719 RYI327715:RYI327719 SIE327715:SIE327719 SSA327715:SSA327719 TBW327715:TBW327719 TLS327715:TLS327719 TVO327715:TVO327719 UFK327715:UFK327719 UPG327715:UPG327719 UZC327715:UZC327719 VIY327715:VIY327719 VSU327715:VSU327719 WCQ327715:WCQ327719 WMM327715:WMM327719 WWI327715:WWI327719 AA393251:AA393255 JW393251:JW393255 TS393251:TS393255 ADO393251:ADO393255 ANK393251:ANK393255 AXG393251:AXG393255 BHC393251:BHC393255 BQY393251:BQY393255 CAU393251:CAU393255 CKQ393251:CKQ393255 CUM393251:CUM393255 DEI393251:DEI393255 DOE393251:DOE393255 DYA393251:DYA393255 EHW393251:EHW393255 ERS393251:ERS393255 FBO393251:FBO393255 FLK393251:FLK393255 FVG393251:FVG393255 GFC393251:GFC393255 GOY393251:GOY393255 GYU393251:GYU393255 HIQ393251:HIQ393255 HSM393251:HSM393255 ICI393251:ICI393255 IME393251:IME393255 IWA393251:IWA393255 JFW393251:JFW393255 JPS393251:JPS393255 JZO393251:JZO393255 KJK393251:KJK393255 KTG393251:KTG393255 LDC393251:LDC393255 LMY393251:LMY393255 LWU393251:LWU393255 MGQ393251:MGQ393255 MQM393251:MQM393255 NAI393251:NAI393255 NKE393251:NKE393255 NUA393251:NUA393255 ODW393251:ODW393255 ONS393251:ONS393255 OXO393251:OXO393255 PHK393251:PHK393255 PRG393251:PRG393255 QBC393251:QBC393255 QKY393251:QKY393255 QUU393251:QUU393255 REQ393251:REQ393255 ROM393251:ROM393255 RYI393251:RYI393255 SIE393251:SIE393255 SSA393251:SSA393255 TBW393251:TBW393255 TLS393251:TLS393255 TVO393251:TVO393255 UFK393251:UFK393255 UPG393251:UPG393255 UZC393251:UZC393255 VIY393251:VIY393255 VSU393251:VSU393255 WCQ393251:WCQ393255 WMM393251:WMM393255 WWI393251:WWI393255 AA458787:AA458791 JW458787:JW458791 TS458787:TS458791 ADO458787:ADO458791 ANK458787:ANK458791 AXG458787:AXG458791 BHC458787:BHC458791 BQY458787:BQY458791 CAU458787:CAU458791 CKQ458787:CKQ458791 CUM458787:CUM458791 DEI458787:DEI458791 DOE458787:DOE458791 DYA458787:DYA458791 EHW458787:EHW458791 ERS458787:ERS458791 FBO458787:FBO458791 FLK458787:FLK458791 FVG458787:FVG458791 GFC458787:GFC458791 GOY458787:GOY458791 GYU458787:GYU458791 HIQ458787:HIQ458791 HSM458787:HSM458791 ICI458787:ICI458791 IME458787:IME458791 IWA458787:IWA458791 JFW458787:JFW458791 JPS458787:JPS458791 JZO458787:JZO458791 KJK458787:KJK458791 KTG458787:KTG458791 LDC458787:LDC458791 LMY458787:LMY458791 LWU458787:LWU458791 MGQ458787:MGQ458791 MQM458787:MQM458791 NAI458787:NAI458791 NKE458787:NKE458791 NUA458787:NUA458791 ODW458787:ODW458791 ONS458787:ONS458791 OXO458787:OXO458791 PHK458787:PHK458791 PRG458787:PRG458791 QBC458787:QBC458791 QKY458787:QKY458791 QUU458787:QUU458791 REQ458787:REQ458791 ROM458787:ROM458791 RYI458787:RYI458791 SIE458787:SIE458791 SSA458787:SSA458791 TBW458787:TBW458791 TLS458787:TLS458791 TVO458787:TVO458791 UFK458787:UFK458791 UPG458787:UPG458791 UZC458787:UZC458791 VIY458787:VIY458791 VSU458787:VSU458791 WCQ458787:WCQ458791 WMM458787:WMM458791 WWI458787:WWI458791 AA524323:AA524327 JW524323:JW524327 TS524323:TS524327 ADO524323:ADO524327 ANK524323:ANK524327 AXG524323:AXG524327 BHC524323:BHC524327 BQY524323:BQY524327 CAU524323:CAU524327 CKQ524323:CKQ524327 CUM524323:CUM524327 DEI524323:DEI524327 DOE524323:DOE524327 DYA524323:DYA524327 EHW524323:EHW524327 ERS524323:ERS524327 FBO524323:FBO524327 FLK524323:FLK524327 FVG524323:FVG524327 GFC524323:GFC524327 GOY524323:GOY524327 GYU524323:GYU524327 HIQ524323:HIQ524327 HSM524323:HSM524327 ICI524323:ICI524327 IME524323:IME524327 IWA524323:IWA524327 JFW524323:JFW524327 JPS524323:JPS524327 JZO524323:JZO524327 KJK524323:KJK524327 KTG524323:KTG524327 LDC524323:LDC524327 LMY524323:LMY524327 LWU524323:LWU524327 MGQ524323:MGQ524327 MQM524323:MQM524327 NAI524323:NAI524327 NKE524323:NKE524327 NUA524323:NUA524327 ODW524323:ODW524327 ONS524323:ONS524327 OXO524323:OXO524327 PHK524323:PHK524327 PRG524323:PRG524327 QBC524323:QBC524327 QKY524323:QKY524327 QUU524323:QUU524327 REQ524323:REQ524327 ROM524323:ROM524327 RYI524323:RYI524327 SIE524323:SIE524327 SSA524323:SSA524327 TBW524323:TBW524327 TLS524323:TLS524327 TVO524323:TVO524327 UFK524323:UFK524327 UPG524323:UPG524327 UZC524323:UZC524327 VIY524323:VIY524327 VSU524323:VSU524327 WCQ524323:WCQ524327 WMM524323:WMM524327 WWI524323:WWI524327 AA589859:AA589863 JW589859:JW589863 TS589859:TS589863 ADO589859:ADO589863 ANK589859:ANK589863 AXG589859:AXG589863 BHC589859:BHC589863 BQY589859:BQY589863 CAU589859:CAU589863 CKQ589859:CKQ589863 CUM589859:CUM589863 DEI589859:DEI589863 DOE589859:DOE589863 DYA589859:DYA589863 EHW589859:EHW589863 ERS589859:ERS589863 FBO589859:FBO589863 FLK589859:FLK589863 FVG589859:FVG589863 GFC589859:GFC589863 GOY589859:GOY589863 GYU589859:GYU589863 HIQ589859:HIQ589863 HSM589859:HSM589863 ICI589859:ICI589863 IME589859:IME589863 IWA589859:IWA589863 JFW589859:JFW589863 JPS589859:JPS589863 JZO589859:JZO589863 KJK589859:KJK589863 KTG589859:KTG589863 LDC589859:LDC589863 LMY589859:LMY589863 LWU589859:LWU589863 MGQ589859:MGQ589863 MQM589859:MQM589863 NAI589859:NAI589863 NKE589859:NKE589863 NUA589859:NUA589863 ODW589859:ODW589863 ONS589859:ONS589863 OXO589859:OXO589863 PHK589859:PHK589863 PRG589859:PRG589863 QBC589859:QBC589863 QKY589859:QKY589863 QUU589859:QUU589863 REQ589859:REQ589863 ROM589859:ROM589863 RYI589859:RYI589863 SIE589859:SIE589863 SSA589859:SSA589863 TBW589859:TBW589863 TLS589859:TLS589863 TVO589859:TVO589863 UFK589859:UFK589863 UPG589859:UPG589863 UZC589859:UZC589863 VIY589859:VIY589863 VSU589859:VSU589863 WCQ589859:WCQ589863 WMM589859:WMM589863 WWI589859:WWI589863 AA655395:AA655399 JW655395:JW655399 TS655395:TS655399 ADO655395:ADO655399 ANK655395:ANK655399 AXG655395:AXG655399 BHC655395:BHC655399 BQY655395:BQY655399 CAU655395:CAU655399 CKQ655395:CKQ655399 CUM655395:CUM655399 DEI655395:DEI655399 DOE655395:DOE655399 DYA655395:DYA655399 EHW655395:EHW655399 ERS655395:ERS655399 FBO655395:FBO655399 FLK655395:FLK655399 FVG655395:FVG655399 GFC655395:GFC655399 GOY655395:GOY655399 GYU655395:GYU655399 HIQ655395:HIQ655399 HSM655395:HSM655399 ICI655395:ICI655399 IME655395:IME655399 IWA655395:IWA655399 JFW655395:JFW655399 JPS655395:JPS655399 JZO655395:JZO655399 KJK655395:KJK655399 KTG655395:KTG655399 LDC655395:LDC655399 LMY655395:LMY655399 LWU655395:LWU655399 MGQ655395:MGQ655399 MQM655395:MQM655399 NAI655395:NAI655399 NKE655395:NKE655399 NUA655395:NUA655399 ODW655395:ODW655399 ONS655395:ONS655399 OXO655395:OXO655399 PHK655395:PHK655399 PRG655395:PRG655399 QBC655395:QBC655399 QKY655395:QKY655399 QUU655395:QUU655399 REQ655395:REQ655399 ROM655395:ROM655399 RYI655395:RYI655399 SIE655395:SIE655399 SSA655395:SSA655399 TBW655395:TBW655399 TLS655395:TLS655399 TVO655395:TVO655399 UFK655395:UFK655399 UPG655395:UPG655399 UZC655395:UZC655399 VIY655395:VIY655399 VSU655395:VSU655399 WCQ655395:WCQ655399 WMM655395:WMM655399 WWI655395:WWI655399 AA720931:AA720935 JW720931:JW720935 TS720931:TS720935 ADO720931:ADO720935 ANK720931:ANK720935 AXG720931:AXG720935 BHC720931:BHC720935 BQY720931:BQY720935 CAU720931:CAU720935 CKQ720931:CKQ720935 CUM720931:CUM720935 DEI720931:DEI720935 DOE720931:DOE720935 DYA720931:DYA720935 EHW720931:EHW720935 ERS720931:ERS720935 FBO720931:FBO720935 FLK720931:FLK720935 FVG720931:FVG720935 GFC720931:GFC720935 GOY720931:GOY720935 GYU720931:GYU720935 HIQ720931:HIQ720935 HSM720931:HSM720935 ICI720931:ICI720935 IME720931:IME720935 IWA720931:IWA720935 JFW720931:JFW720935 JPS720931:JPS720935 JZO720931:JZO720935 KJK720931:KJK720935 KTG720931:KTG720935 LDC720931:LDC720935 LMY720931:LMY720935 LWU720931:LWU720935 MGQ720931:MGQ720935 MQM720931:MQM720935 NAI720931:NAI720935 NKE720931:NKE720935 NUA720931:NUA720935 ODW720931:ODW720935 ONS720931:ONS720935 OXO720931:OXO720935 PHK720931:PHK720935 PRG720931:PRG720935 QBC720931:QBC720935 QKY720931:QKY720935 QUU720931:QUU720935 REQ720931:REQ720935 ROM720931:ROM720935 RYI720931:RYI720935 SIE720931:SIE720935 SSA720931:SSA720935 TBW720931:TBW720935 TLS720931:TLS720935 TVO720931:TVO720935 UFK720931:UFK720935 UPG720931:UPG720935 UZC720931:UZC720935 VIY720931:VIY720935 VSU720931:VSU720935 WCQ720931:WCQ720935 WMM720931:WMM720935 WWI720931:WWI720935 AA786467:AA786471 JW786467:JW786471 TS786467:TS786471 ADO786467:ADO786471 ANK786467:ANK786471 AXG786467:AXG786471 BHC786467:BHC786471 BQY786467:BQY786471 CAU786467:CAU786471 CKQ786467:CKQ786471 CUM786467:CUM786471 DEI786467:DEI786471 DOE786467:DOE786471 DYA786467:DYA786471 EHW786467:EHW786471 ERS786467:ERS786471 FBO786467:FBO786471 FLK786467:FLK786471 FVG786467:FVG786471 GFC786467:GFC786471 GOY786467:GOY786471 GYU786467:GYU786471 HIQ786467:HIQ786471 HSM786467:HSM786471 ICI786467:ICI786471 IME786467:IME786471 IWA786467:IWA786471 JFW786467:JFW786471 JPS786467:JPS786471 JZO786467:JZO786471 KJK786467:KJK786471 KTG786467:KTG786471 LDC786467:LDC786471 LMY786467:LMY786471 LWU786467:LWU786471 MGQ786467:MGQ786471 MQM786467:MQM786471 NAI786467:NAI786471 NKE786467:NKE786471 NUA786467:NUA786471 ODW786467:ODW786471 ONS786467:ONS786471 OXO786467:OXO786471 PHK786467:PHK786471 PRG786467:PRG786471 QBC786467:QBC786471 QKY786467:QKY786471 QUU786467:QUU786471 REQ786467:REQ786471 ROM786467:ROM786471 RYI786467:RYI786471 SIE786467:SIE786471 SSA786467:SSA786471 TBW786467:TBW786471 TLS786467:TLS786471 TVO786467:TVO786471 UFK786467:UFK786471 UPG786467:UPG786471 UZC786467:UZC786471 VIY786467:VIY786471 VSU786467:VSU786471 WCQ786467:WCQ786471 WMM786467:WMM786471 WWI786467:WWI786471 AA852003:AA852007 JW852003:JW852007 TS852003:TS852007 ADO852003:ADO852007 ANK852003:ANK852007 AXG852003:AXG852007 BHC852003:BHC852007 BQY852003:BQY852007 CAU852003:CAU852007 CKQ852003:CKQ852007 CUM852003:CUM852007 DEI852003:DEI852007 DOE852003:DOE852007 DYA852003:DYA852007 EHW852003:EHW852007 ERS852003:ERS852007 FBO852003:FBO852007 FLK852003:FLK852007 FVG852003:FVG852007 GFC852003:GFC852007 GOY852003:GOY852007 GYU852003:GYU852007 HIQ852003:HIQ852007 HSM852003:HSM852007 ICI852003:ICI852007 IME852003:IME852007 IWA852003:IWA852007 JFW852003:JFW852007 JPS852003:JPS852007 JZO852003:JZO852007 KJK852003:KJK852007 KTG852003:KTG852007 LDC852003:LDC852007 LMY852003:LMY852007 LWU852003:LWU852007 MGQ852003:MGQ852007 MQM852003:MQM852007 NAI852003:NAI852007 NKE852003:NKE852007 NUA852003:NUA852007 ODW852003:ODW852007 ONS852003:ONS852007 OXO852003:OXO852007 PHK852003:PHK852007 PRG852003:PRG852007 QBC852003:QBC852007 QKY852003:QKY852007 QUU852003:QUU852007 REQ852003:REQ852007 ROM852003:ROM852007 RYI852003:RYI852007 SIE852003:SIE852007 SSA852003:SSA852007 TBW852003:TBW852007 TLS852003:TLS852007 TVO852003:TVO852007 UFK852003:UFK852007 UPG852003:UPG852007 UZC852003:UZC852007 VIY852003:VIY852007 VSU852003:VSU852007 WCQ852003:WCQ852007 WMM852003:WMM852007 WWI852003:WWI852007 AA917539:AA917543 JW917539:JW917543 TS917539:TS917543 ADO917539:ADO917543 ANK917539:ANK917543 AXG917539:AXG917543 BHC917539:BHC917543 BQY917539:BQY917543 CAU917539:CAU917543 CKQ917539:CKQ917543 CUM917539:CUM917543 DEI917539:DEI917543 DOE917539:DOE917543 DYA917539:DYA917543 EHW917539:EHW917543 ERS917539:ERS917543 FBO917539:FBO917543 FLK917539:FLK917543 FVG917539:FVG917543 GFC917539:GFC917543 GOY917539:GOY917543 GYU917539:GYU917543 HIQ917539:HIQ917543 HSM917539:HSM917543 ICI917539:ICI917543 IME917539:IME917543 IWA917539:IWA917543 JFW917539:JFW917543 JPS917539:JPS917543 JZO917539:JZO917543 KJK917539:KJK917543 KTG917539:KTG917543 LDC917539:LDC917543 LMY917539:LMY917543 LWU917539:LWU917543 MGQ917539:MGQ917543 MQM917539:MQM917543 NAI917539:NAI917543 NKE917539:NKE917543 NUA917539:NUA917543 ODW917539:ODW917543 ONS917539:ONS917543 OXO917539:OXO917543 PHK917539:PHK917543 PRG917539:PRG917543 QBC917539:QBC917543 QKY917539:QKY917543 QUU917539:QUU917543 REQ917539:REQ917543 ROM917539:ROM917543 RYI917539:RYI917543 SIE917539:SIE917543 SSA917539:SSA917543 TBW917539:TBW917543 TLS917539:TLS917543 TVO917539:TVO917543 UFK917539:UFK917543 UPG917539:UPG917543 UZC917539:UZC917543 VIY917539:VIY917543 VSU917539:VSU917543 WCQ917539:WCQ917543 WMM917539:WMM917543 WWI917539:WWI917543 AA983075:AA983079 JW983075:JW983079 TS983075:TS983079 ADO983075:ADO983079 ANK983075:ANK983079 AXG983075:AXG983079 BHC983075:BHC983079 BQY983075:BQY983079 CAU983075:CAU983079 CKQ983075:CKQ983079 CUM983075:CUM983079 DEI983075:DEI983079 DOE983075:DOE983079 DYA983075:DYA983079 EHW983075:EHW983079 ERS983075:ERS983079 FBO983075:FBO983079 FLK983075:FLK983079 FVG983075:FVG983079 GFC983075:GFC983079 GOY983075:GOY983079 GYU983075:GYU983079 HIQ983075:HIQ983079 HSM983075:HSM983079 ICI983075:ICI983079 IME983075:IME983079 IWA983075:IWA983079 JFW983075:JFW983079 JPS983075:JPS983079 JZO983075:JZO983079 KJK983075:KJK983079 KTG983075:KTG983079 LDC983075:LDC983079 LMY983075:LMY983079 LWU983075:LWU983079 MGQ983075:MGQ983079 MQM983075:MQM983079 NAI983075:NAI983079 NKE983075:NKE983079 NUA983075:NUA983079 ODW983075:ODW983079 ONS983075:ONS983079 OXO983075:OXO983079 PHK983075:PHK983079 PRG983075:PRG983079 QBC983075:QBC983079 QKY983075:QKY983079 QUU983075:QUU983079 REQ983075:REQ983079 ROM983075:ROM983079 RYI983075:RYI983079 SIE983075:SIE983079 SSA983075:SSA983079 TBW983075:TBW983079 TLS983075:TLS983079 TVO983075:TVO983079 UFK983075:UFK983079 UPG983075:UPG983079 UZC983075:UZC983079 VIY983075:VIY983079 VSU983075:VSU983079 WCQ983075:WCQ983079 WMM983075:WMM983079 WWI983075:WWI983079 U32 JQ32 TM32 ADI32 ANE32 AXA32 BGW32 BQS32 CAO32 CKK32 CUG32 DEC32 DNY32 DXU32 EHQ32 ERM32 FBI32 FLE32 FVA32 GEW32 GOS32 GYO32 HIK32 HSG32 ICC32 ILY32 IVU32 JFQ32 JPM32 JZI32 KJE32 KTA32 LCW32 LMS32 LWO32 MGK32 MQG32 NAC32 NJY32 NTU32 ODQ32 ONM32 OXI32 PHE32 PRA32 QAW32 QKS32 QUO32 REK32 ROG32 RYC32 SHY32 SRU32 TBQ32 TLM32 TVI32 UFE32 UPA32 UYW32 VIS32 VSO32 WCK32 WMG32 WWC32 U65568 JQ65568 TM65568 ADI65568 ANE65568 AXA65568 BGW65568 BQS65568 CAO65568 CKK65568 CUG65568 DEC65568 DNY65568 DXU65568 EHQ65568 ERM65568 FBI65568 FLE65568 FVA65568 GEW65568 GOS65568 GYO65568 HIK65568 HSG65568 ICC65568 ILY65568 IVU65568 JFQ65568 JPM65568 JZI65568 KJE65568 KTA65568 LCW65568 LMS65568 LWO65568 MGK65568 MQG65568 NAC65568 NJY65568 NTU65568 ODQ65568 ONM65568 OXI65568 PHE65568 PRA65568 QAW65568 QKS65568 QUO65568 REK65568 ROG65568 RYC65568 SHY65568 SRU65568 TBQ65568 TLM65568 TVI65568 UFE65568 UPA65568 UYW65568 VIS65568 VSO65568 WCK65568 WMG65568 WWC65568 U131104 JQ131104 TM131104 ADI131104 ANE131104 AXA131104 BGW131104 BQS131104 CAO131104 CKK131104 CUG131104 DEC131104 DNY131104 DXU131104 EHQ131104 ERM131104 FBI131104 FLE131104 FVA131104 GEW131104 GOS131104 GYO131104 HIK131104 HSG131104 ICC131104 ILY131104 IVU131104 JFQ131104 JPM131104 JZI131104 KJE131104 KTA131104 LCW131104 LMS131104 LWO131104 MGK131104 MQG131104 NAC131104 NJY131104 NTU131104 ODQ131104 ONM131104 OXI131104 PHE131104 PRA131104 QAW131104 QKS131104 QUO131104 REK131104 ROG131104 RYC131104 SHY131104 SRU131104 TBQ131104 TLM131104 TVI131104 UFE131104 UPA131104 UYW131104 VIS131104 VSO131104 WCK131104 WMG131104 WWC131104 U196640 JQ196640 TM196640 ADI196640 ANE196640 AXA196640 BGW196640 BQS196640 CAO196640 CKK196640 CUG196640 DEC196640 DNY196640 DXU196640 EHQ196640 ERM196640 FBI196640 FLE196640 FVA196640 GEW196640 GOS196640 GYO196640 HIK196640 HSG196640 ICC196640 ILY196640 IVU196640 JFQ196640 JPM196640 JZI196640 KJE196640 KTA196640 LCW196640 LMS196640 LWO196640 MGK196640 MQG196640 NAC196640 NJY196640 NTU196640 ODQ196640 ONM196640 OXI196640 PHE196640 PRA196640 QAW196640 QKS196640 QUO196640 REK196640 ROG196640 RYC196640 SHY196640 SRU196640 TBQ196640 TLM196640 TVI196640 UFE196640 UPA196640 UYW196640 VIS196640 VSO196640 WCK196640 WMG196640 WWC196640 U262176 JQ262176 TM262176 ADI262176 ANE262176 AXA262176 BGW262176 BQS262176 CAO262176 CKK262176 CUG262176 DEC262176 DNY262176 DXU262176 EHQ262176 ERM262176 FBI262176 FLE262176 FVA262176 GEW262176 GOS262176 GYO262176 HIK262176 HSG262176 ICC262176 ILY262176 IVU262176 JFQ262176 JPM262176 JZI262176 KJE262176 KTA262176 LCW262176 LMS262176 LWO262176 MGK262176 MQG262176 NAC262176 NJY262176 NTU262176 ODQ262176 ONM262176 OXI262176 PHE262176 PRA262176 QAW262176 QKS262176 QUO262176 REK262176 ROG262176 RYC262176 SHY262176 SRU262176 TBQ262176 TLM262176 TVI262176 UFE262176 UPA262176 UYW262176 VIS262176 VSO262176 WCK262176 WMG262176 WWC262176 U327712 JQ327712 TM327712 ADI327712 ANE327712 AXA327712 BGW327712 BQS327712 CAO327712 CKK327712 CUG327712 DEC327712 DNY327712 DXU327712 EHQ327712 ERM327712 FBI327712 FLE327712 FVA327712 GEW327712 GOS327712 GYO327712 HIK327712 HSG327712 ICC327712 ILY327712 IVU327712 JFQ327712 JPM327712 JZI327712 KJE327712 KTA327712 LCW327712 LMS327712 LWO327712 MGK327712 MQG327712 NAC327712 NJY327712 NTU327712 ODQ327712 ONM327712 OXI327712 PHE327712 PRA327712 QAW327712 QKS327712 QUO327712 REK327712 ROG327712 RYC327712 SHY327712 SRU327712 TBQ327712 TLM327712 TVI327712 UFE327712 UPA327712 UYW327712 VIS327712 VSO327712 WCK327712 WMG327712 WWC327712 U393248 JQ393248 TM393248 ADI393248 ANE393248 AXA393248 BGW393248 BQS393248 CAO393248 CKK393248 CUG393248 DEC393248 DNY393248 DXU393248 EHQ393248 ERM393248 FBI393248 FLE393248 FVA393248 GEW393248 GOS393248 GYO393248 HIK393248 HSG393248 ICC393248 ILY393248 IVU393248 JFQ393248 JPM393248 JZI393248 KJE393248 KTA393248 LCW393248 LMS393248 LWO393248 MGK393248 MQG393248 NAC393248 NJY393248 NTU393248 ODQ393248 ONM393248 OXI393248 PHE393248 PRA393248 QAW393248 QKS393248 QUO393248 REK393248 ROG393248 RYC393248 SHY393248 SRU393248 TBQ393248 TLM393248 TVI393248 UFE393248 UPA393248 UYW393248 VIS393248 VSO393248 WCK393248 WMG393248 WWC393248 U458784 JQ458784 TM458784 ADI458784 ANE458784 AXA458784 BGW458784 BQS458784 CAO458784 CKK458784 CUG458784 DEC458784 DNY458784 DXU458784 EHQ458784 ERM458784 FBI458784 FLE458784 FVA458784 GEW458784 GOS458784 GYO458784 HIK458784 HSG458784 ICC458784 ILY458784 IVU458784 JFQ458784 JPM458784 JZI458784 KJE458784 KTA458784 LCW458784 LMS458784 LWO458784 MGK458784 MQG458784 NAC458784 NJY458784 NTU458784 ODQ458784 ONM458784 OXI458784 PHE458784 PRA458784 QAW458784 QKS458784 QUO458784 REK458784 ROG458784 RYC458784 SHY458784 SRU458784 TBQ458784 TLM458784 TVI458784 UFE458784 UPA458784 UYW458784 VIS458784 VSO458784 WCK458784 WMG458784 WWC458784 U524320 JQ524320 TM524320 ADI524320 ANE524320 AXA524320 BGW524320 BQS524320 CAO524320 CKK524320 CUG524320 DEC524320 DNY524320 DXU524320 EHQ524320 ERM524320 FBI524320 FLE524320 FVA524320 GEW524320 GOS524320 GYO524320 HIK524320 HSG524320 ICC524320 ILY524320 IVU524320 JFQ524320 JPM524320 JZI524320 KJE524320 KTA524320 LCW524320 LMS524320 LWO524320 MGK524320 MQG524320 NAC524320 NJY524320 NTU524320 ODQ524320 ONM524320 OXI524320 PHE524320 PRA524320 QAW524320 QKS524320 QUO524320 REK524320 ROG524320 RYC524320 SHY524320 SRU524320 TBQ524320 TLM524320 TVI524320 UFE524320 UPA524320 UYW524320 VIS524320 VSO524320 WCK524320 WMG524320 WWC524320 U589856 JQ589856 TM589856 ADI589856 ANE589856 AXA589856 BGW589856 BQS589856 CAO589856 CKK589856 CUG589856 DEC589856 DNY589856 DXU589856 EHQ589856 ERM589856 FBI589856 FLE589856 FVA589856 GEW589856 GOS589856 GYO589856 HIK589856 HSG589856 ICC589856 ILY589856 IVU589856 JFQ589856 JPM589856 JZI589856 KJE589856 KTA589856 LCW589856 LMS589856 LWO589856 MGK589856 MQG589856 NAC589856 NJY589856 NTU589856 ODQ589856 ONM589856 OXI589856 PHE589856 PRA589856 QAW589856 QKS589856 QUO589856 REK589856 ROG589856 RYC589856 SHY589856 SRU589856 TBQ589856 TLM589856 TVI589856 UFE589856 UPA589856 UYW589856 VIS589856 VSO589856 WCK589856 WMG589856 WWC589856 U655392 JQ655392 TM655392 ADI655392 ANE655392 AXA655392 BGW655392 BQS655392 CAO655392 CKK655392 CUG655392 DEC655392 DNY655392 DXU655392 EHQ655392 ERM655392 FBI655392 FLE655392 FVA655392 GEW655392 GOS655392 GYO655392 HIK655392 HSG655392 ICC655392 ILY655392 IVU655392 JFQ655392 JPM655392 JZI655392 KJE655392 KTA655392 LCW655392 LMS655392 LWO655392 MGK655392 MQG655392 NAC655392 NJY655392 NTU655392 ODQ655392 ONM655392 OXI655392 PHE655392 PRA655392 QAW655392 QKS655392 QUO655392 REK655392 ROG655392 RYC655392 SHY655392 SRU655392 TBQ655392 TLM655392 TVI655392 UFE655392 UPA655392 UYW655392 VIS655392 VSO655392 WCK655392 WMG655392 WWC655392 U720928 JQ720928 TM720928 ADI720928 ANE720928 AXA720928 BGW720928 BQS720928 CAO720928 CKK720928 CUG720928 DEC720928 DNY720928 DXU720928 EHQ720928 ERM720928 FBI720928 FLE720928 FVA720928 GEW720928 GOS720928 GYO720928 HIK720928 HSG720928 ICC720928 ILY720928 IVU720928 JFQ720928 JPM720928 JZI720928 KJE720928 KTA720928 LCW720928 LMS720928 LWO720928 MGK720928 MQG720928 NAC720928 NJY720928 NTU720928 ODQ720928 ONM720928 OXI720928 PHE720928 PRA720928 QAW720928 QKS720928 QUO720928 REK720928 ROG720928 RYC720928 SHY720928 SRU720928 TBQ720928 TLM720928 TVI720928 UFE720928 UPA720928 UYW720928 VIS720928 VSO720928 WCK720928 WMG720928 WWC720928 U786464 JQ786464 TM786464 ADI786464 ANE786464 AXA786464 BGW786464 BQS786464 CAO786464 CKK786464 CUG786464 DEC786464 DNY786464 DXU786464 EHQ786464 ERM786464 FBI786464 FLE786464 FVA786464 GEW786464 GOS786464 GYO786464 HIK786464 HSG786464 ICC786464 ILY786464 IVU786464 JFQ786464 JPM786464 JZI786464 KJE786464 KTA786464 LCW786464 LMS786464 LWO786464 MGK786464 MQG786464 NAC786464 NJY786464 NTU786464 ODQ786464 ONM786464 OXI786464 PHE786464 PRA786464 QAW786464 QKS786464 QUO786464 REK786464 ROG786464 RYC786464 SHY786464 SRU786464 TBQ786464 TLM786464 TVI786464 UFE786464 UPA786464 UYW786464 VIS786464 VSO786464 WCK786464 WMG786464 WWC786464 U852000 JQ852000 TM852000 ADI852000 ANE852000 AXA852000 BGW852000 BQS852000 CAO852000 CKK852000 CUG852000 DEC852000 DNY852000 DXU852000 EHQ852000 ERM852000 FBI852000 FLE852000 FVA852000 GEW852000 GOS852000 GYO852000 HIK852000 HSG852000 ICC852000 ILY852000 IVU852000 JFQ852000 JPM852000 JZI852000 KJE852000 KTA852000 LCW852000 LMS852000 LWO852000 MGK852000 MQG852000 NAC852000 NJY852000 NTU852000 ODQ852000 ONM852000 OXI852000 PHE852000 PRA852000 QAW852000 QKS852000 QUO852000 REK852000 ROG852000 RYC852000 SHY852000 SRU852000 TBQ852000 TLM852000 TVI852000 UFE852000 UPA852000 UYW852000 VIS852000 VSO852000 WCK852000 WMG852000 WWC852000 U917536 JQ917536 TM917536 ADI917536 ANE917536 AXA917536 BGW917536 BQS917536 CAO917536 CKK917536 CUG917536 DEC917536 DNY917536 DXU917536 EHQ917536 ERM917536 FBI917536 FLE917536 FVA917536 GEW917536 GOS917536 GYO917536 HIK917536 HSG917536 ICC917536 ILY917536 IVU917536 JFQ917536 JPM917536 JZI917536 KJE917536 KTA917536 LCW917536 LMS917536 LWO917536 MGK917536 MQG917536 NAC917536 NJY917536 NTU917536 ODQ917536 ONM917536 OXI917536 PHE917536 PRA917536 QAW917536 QKS917536 QUO917536 REK917536 ROG917536 RYC917536 SHY917536 SRU917536 TBQ917536 TLM917536 TVI917536 UFE917536 UPA917536 UYW917536 VIS917536 VSO917536 WCK917536 WMG917536 WWC917536 U983072 JQ983072 TM983072 ADI983072 ANE983072 AXA983072 BGW983072 BQS983072 CAO983072 CKK983072 CUG983072 DEC983072 DNY983072 DXU983072 EHQ983072 ERM983072 FBI983072 FLE983072 FVA983072 GEW983072 GOS983072 GYO983072 HIK983072 HSG983072 ICC983072 ILY983072 IVU983072 JFQ983072 JPM983072 JZI983072 KJE983072 KTA983072 LCW983072 LMS983072 LWO983072 MGK983072 MQG983072 NAC983072 NJY983072 NTU983072 ODQ983072 ONM983072 OXI983072 PHE983072 PRA983072 QAW983072 QKS983072 QUO983072 REK983072 ROG983072 RYC983072 SHY983072 SRU983072 TBQ983072 TLM983072 TVI983072 UFE983072 UPA983072 UYW983072 VIS983072 VSO983072 WCK983072 WMG983072 WWC983072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Z7 JV7 TR7 ADN7 ANJ7 AXF7 BHB7 BQX7 CAT7 CKP7 CUL7 DEH7 DOD7 DXZ7 EHV7 ERR7 FBN7 FLJ7 FVF7 GFB7 GOX7 GYT7 HIP7 HSL7 ICH7 IMD7 IVZ7 JFV7 JPR7 JZN7 KJJ7 KTF7 LDB7 LMX7 LWT7 MGP7 MQL7 NAH7 NKD7 NTZ7 ODV7 ONR7 OXN7 PHJ7 PRF7 QBB7 QKX7 QUT7 REP7 ROL7 RYH7 SID7 SRZ7 TBV7 TLR7 TVN7 UFJ7 UPF7 UZB7 VIX7 VST7 WCP7 WML7 WWH7 Z65543 JV65543 TR65543 ADN65543 ANJ65543 AXF65543 BHB65543 BQX65543 CAT65543 CKP65543 CUL65543 DEH65543 DOD65543 DXZ65543 EHV65543 ERR65543 FBN65543 FLJ65543 FVF65543 GFB65543 GOX65543 GYT65543 HIP65543 HSL65543 ICH65543 IMD65543 IVZ65543 JFV65543 JPR65543 JZN65543 KJJ65543 KTF65543 LDB65543 LMX65543 LWT65543 MGP65543 MQL65543 NAH65543 NKD65543 NTZ65543 ODV65543 ONR65543 OXN65543 PHJ65543 PRF65543 QBB65543 QKX65543 QUT65543 REP65543 ROL65543 RYH65543 SID65543 SRZ65543 TBV65543 TLR65543 TVN65543 UFJ65543 UPF65543 UZB65543 VIX65543 VST65543 WCP65543 WML65543 WWH65543 Z131079 JV131079 TR131079 ADN131079 ANJ131079 AXF131079 BHB131079 BQX131079 CAT131079 CKP131079 CUL131079 DEH131079 DOD131079 DXZ131079 EHV131079 ERR131079 FBN131079 FLJ131079 FVF131079 GFB131079 GOX131079 GYT131079 HIP131079 HSL131079 ICH131079 IMD131079 IVZ131079 JFV131079 JPR131079 JZN131079 KJJ131079 KTF131079 LDB131079 LMX131079 LWT131079 MGP131079 MQL131079 NAH131079 NKD131079 NTZ131079 ODV131079 ONR131079 OXN131079 PHJ131079 PRF131079 QBB131079 QKX131079 QUT131079 REP131079 ROL131079 RYH131079 SID131079 SRZ131079 TBV131079 TLR131079 TVN131079 UFJ131079 UPF131079 UZB131079 VIX131079 VST131079 WCP131079 WML131079 WWH131079 Z196615 JV196615 TR196615 ADN196615 ANJ196615 AXF196615 BHB196615 BQX196615 CAT196615 CKP196615 CUL196615 DEH196615 DOD196615 DXZ196615 EHV196615 ERR196615 FBN196615 FLJ196615 FVF196615 GFB196615 GOX196615 GYT196615 HIP196615 HSL196615 ICH196615 IMD196615 IVZ196615 JFV196615 JPR196615 JZN196615 KJJ196615 KTF196615 LDB196615 LMX196615 LWT196615 MGP196615 MQL196615 NAH196615 NKD196615 NTZ196615 ODV196615 ONR196615 OXN196615 PHJ196615 PRF196615 QBB196615 QKX196615 QUT196615 REP196615 ROL196615 RYH196615 SID196615 SRZ196615 TBV196615 TLR196615 TVN196615 UFJ196615 UPF196615 UZB196615 VIX196615 VST196615 WCP196615 WML196615 WWH196615 Z262151 JV262151 TR262151 ADN262151 ANJ262151 AXF262151 BHB262151 BQX262151 CAT262151 CKP262151 CUL262151 DEH262151 DOD262151 DXZ262151 EHV262151 ERR262151 FBN262151 FLJ262151 FVF262151 GFB262151 GOX262151 GYT262151 HIP262151 HSL262151 ICH262151 IMD262151 IVZ262151 JFV262151 JPR262151 JZN262151 KJJ262151 KTF262151 LDB262151 LMX262151 LWT262151 MGP262151 MQL262151 NAH262151 NKD262151 NTZ262151 ODV262151 ONR262151 OXN262151 PHJ262151 PRF262151 QBB262151 QKX262151 QUT262151 REP262151 ROL262151 RYH262151 SID262151 SRZ262151 TBV262151 TLR262151 TVN262151 UFJ262151 UPF262151 UZB262151 VIX262151 VST262151 WCP262151 WML262151 WWH262151 Z327687 JV327687 TR327687 ADN327687 ANJ327687 AXF327687 BHB327687 BQX327687 CAT327687 CKP327687 CUL327687 DEH327687 DOD327687 DXZ327687 EHV327687 ERR327687 FBN327687 FLJ327687 FVF327687 GFB327687 GOX327687 GYT327687 HIP327687 HSL327687 ICH327687 IMD327687 IVZ327687 JFV327687 JPR327687 JZN327687 KJJ327687 KTF327687 LDB327687 LMX327687 LWT327687 MGP327687 MQL327687 NAH327687 NKD327687 NTZ327687 ODV327687 ONR327687 OXN327687 PHJ327687 PRF327687 QBB327687 QKX327687 QUT327687 REP327687 ROL327687 RYH327687 SID327687 SRZ327687 TBV327687 TLR327687 TVN327687 UFJ327687 UPF327687 UZB327687 VIX327687 VST327687 WCP327687 WML327687 WWH327687 Z393223 JV393223 TR393223 ADN393223 ANJ393223 AXF393223 BHB393223 BQX393223 CAT393223 CKP393223 CUL393223 DEH393223 DOD393223 DXZ393223 EHV393223 ERR393223 FBN393223 FLJ393223 FVF393223 GFB393223 GOX393223 GYT393223 HIP393223 HSL393223 ICH393223 IMD393223 IVZ393223 JFV393223 JPR393223 JZN393223 KJJ393223 KTF393223 LDB393223 LMX393223 LWT393223 MGP393223 MQL393223 NAH393223 NKD393223 NTZ393223 ODV393223 ONR393223 OXN393223 PHJ393223 PRF393223 QBB393223 QKX393223 QUT393223 REP393223 ROL393223 RYH393223 SID393223 SRZ393223 TBV393223 TLR393223 TVN393223 UFJ393223 UPF393223 UZB393223 VIX393223 VST393223 WCP393223 WML393223 WWH393223 Z458759 JV458759 TR458759 ADN458759 ANJ458759 AXF458759 BHB458759 BQX458759 CAT458759 CKP458759 CUL458759 DEH458759 DOD458759 DXZ458759 EHV458759 ERR458759 FBN458759 FLJ458759 FVF458759 GFB458759 GOX458759 GYT458759 HIP458759 HSL458759 ICH458759 IMD458759 IVZ458759 JFV458759 JPR458759 JZN458759 KJJ458759 KTF458759 LDB458759 LMX458759 LWT458759 MGP458759 MQL458759 NAH458759 NKD458759 NTZ458759 ODV458759 ONR458759 OXN458759 PHJ458759 PRF458759 QBB458759 QKX458759 QUT458759 REP458759 ROL458759 RYH458759 SID458759 SRZ458759 TBV458759 TLR458759 TVN458759 UFJ458759 UPF458759 UZB458759 VIX458759 VST458759 WCP458759 WML458759 WWH458759 Z524295 JV524295 TR524295 ADN524295 ANJ524295 AXF524295 BHB524295 BQX524295 CAT524295 CKP524295 CUL524295 DEH524295 DOD524295 DXZ524295 EHV524295 ERR524295 FBN524295 FLJ524295 FVF524295 GFB524295 GOX524295 GYT524295 HIP524295 HSL524295 ICH524295 IMD524295 IVZ524295 JFV524295 JPR524295 JZN524295 KJJ524295 KTF524295 LDB524295 LMX524295 LWT524295 MGP524295 MQL524295 NAH524295 NKD524295 NTZ524295 ODV524295 ONR524295 OXN524295 PHJ524295 PRF524295 QBB524295 QKX524295 QUT524295 REP524295 ROL524295 RYH524295 SID524295 SRZ524295 TBV524295 TLR524295 TVN524295 UFJ524295 UPF524295 UZB524295 VIX524295 VST524295 WCP524295 WML524295 WWH524295 Z589831 JV589831 TR589831 ADN589831 ANJ589831 AXF589831 BHB589831 BQX589831 CAT589831 CKP589831 CUL589831 DEH589831 DOD589831 DXZ589831 EHV589831 ERR589831 FBN589831 FLJ589831 FVF589831 GFB589831 GOX589831 GYT589831 HIP589831 HSL589831 ICH589831 IMD589831 IVZ589831 JFV589831 JPR589831 JZN589831 KJJ589831 KTF589831 LDB589831 LMX589831 LWT589831 MGP589831 MQL589831 NAH589831 NKD589831 NTZ589831 ODV589831 ONR589831 OXN589831 PHJ589831 PRF589831 QBB589831 QKX589831 QUT589831 REP589831 ROL589831 RYH589831 SID589831 SRZ589831 TBV589831 TLR589831 TVN589831 UFJ589831 UPF589831 UZB589831 VIX589831 VST589831 WCP589831 WML589831 WWH589831 Z655367 JV655367 TR655367 ADN655367 ANJ655367 AXF655367 BHB655367 BQX655367 CAT655367 CKP655367 CUL655367 DEH655367 DOD655367 DXZ655367 EHV655367 ERR655367 FBN655367 FLJ655367 FVF655367 GFB655367 GOX655367 GYT655367 HIP655367 HSL655367 ICH655367 IMD655367 IVZ655367 JFV655367 JPR655367 JZN655367 KJJ655367 KTF655367 LDB655367 LMX655367 LWT655367 MGP655367 MQL655367 NAH655367 NKD655367 NTZ655367 ODV655367 ONR655367 OXN655367 PHJ655367 PRF655367 QBB655367 QKX655367 QUT655367 REP655367 ROL655367 RYH655367 SID655367 SRZ655367 TBV655367 TLR655367 TVN655367 UFJ655367 UPF655367 UZB655367 VIX655367 VST655367 WCP655367 WML655367 WWH655367 Z720903 JV720903 TR720903 ADN720903 ANJ720903 AXF720903 BHB720903 BQX720903 CAT720903 CKP720903 CUL720903 DEH720903 DOD720903 DXZ720903 EHV720903 ERR720903 FBN720903 FLJ720903 FVF720903 GFB720903 GOX720903 GYT720903 HIP720903 HSL720903 ICH720903 IMD720903 IVZ720903 JFV720903 JPR720903 JZN720903 KJJ720903 KTF720903 LDB720903 LMX720903 LWT720903 MGP720903 MQL720903 NAH720903 NKD720903 NTZ720903 ODV720903 ONR720903 OXN720903 PHJ720903 PRF720903 QBB720903 QKX720903 QUT720903 REP720903 ROL720903 RYH720903 SID720903 SRZ720903 TBV720903 TLR720903 TVN720903 UFJ720903 UPF720903 UZB720903 VIX720903 VST720903 WCP720903 WML720903 WWH720903 Z786439 JV786439 TR786439 ADN786439 ANJ786439 AXF786439 BHB786439 BQX786439 CAT786439 CKP786439 CUL786439 DEH786439 DOD786439 DXZ786439 EHV786439 ERR786439 FBN786439 FLJ786439 FVF786439 GFB786439 GOX786439 GYT786439 HIP786439 HSL786439 ICH786439 IMD786439 IVZ786439 JFV786439 JPR786439 JZN786439 KJJ786439 KTF786439 LDB786439 LMX786439 LWT786439 MGP786439 MQL786439 NAH786439 NKD786439 NTZ786439 ODV786439 ONR786439 OXN786439 PHJ786439 PRF786439 QBB786439 QKX786439 QUT786439 REP786439 ROL786439 RYH786439 SID786439 SRZ786439 TBV786439 TLR786439 TVN786439 UFJ786439 UPF786439 UZB786439 VIX786439 VST786439 WCP786439 WML786439 WWH786439 Z851975 JV851975 TR851975 ADN851975 ANJ851975 AXF851975 BHB851975 BQX851975 CAT851975 CKP851975 CUL851975 DEH851975 DOD851975 DXZ851975 EHV851975 ERR851975 FBN851975 FLJ851975 FVF851975 GFB851975 GOX851975 GYT851975 HIP851975 HSL851975 ICH851975 IMD851975 IVZ851975 JFV851975 JPR851975 JZN851975 KJJ851975 KTF851975 LDB851975 LMX851975 LWT851975 MGP851975 MQL851975 NAH851975 NKD851975 NTZ851975 ODV851975 ONR851975 OXN851975 PHJ851975 PRF851975 QBB851975 QKX851975 QUT851975 REP851975 ROL851975 RYH851975 SID851975 SRZ851975 TBV851975 TLR851975 TVN851975 UFJ851975 UPF851975 UZB851975 VIX851975 VST851975 WCP851975 WML851975 WWH851975 Z917511 JV917511 TR917511 ADN917511 ANJ917511 AXF917511 BHB917511 BQX917511 CAT917511 CKP917511 CUL917511 DEH917511 DOD917511 DXZ917511 EHV917511 ERR917511 FBN917511 FLJ917511 FVF917511 GFB917511 GOX917511 GYT917511 HIP917511 HSL917511 ICH917511 IMD917511 IVZ917511 JFV917511 JPR917511 JZN917511 KJJ917511 KTF917511 LDB917511 LMX917511 LWT917511 MGP917511 MQL917511 NAH917511 NKD917511 NTZ917511 ODV917511 ONR917511 OXN917511 PHJ917511 PRF917511 QBB917511 QKX917511 QUT917511 REP917511 ROL917511 RYH917511 SID917511 SRZ917511 TBV917511 TLR917511 TVN917511 UFJ917511 UPF917511 UZB917511 VIX917511 VST917511 WCP917511 WML917511 WWH917511 Z983047 JV983047 TR983047 ADN983047 ANJ983047 AXF983047 BHB983047 BQX983047 CAT983047 CKP983047 CUL983047 DEH983047 DOD983047 DXZ983047 EHV983047 ERR983047 FBN983047 FLJ983047 FVF983047 GFB983047 GOX983047 GYT983047 HIP983047 HSL983047 ICH983047 IMD983047 IVZ983047 JFV983047 JPR983047 JZN983047 KJJ983047 KTF983047 LDB983047 LMX983047 LWT983047 MGP983047 MQL983047 NAH983047 NKD983047 NTZ983047 ODV983047 ONR983047 OXN983047 PHJ983047 PRF983047 QBB983047 QKX983047 QUT983047 REP983047 ROL983047 RYH983047 SID983047 SRZ983047 TBV983047 TLR983047 TVN983047 UFJ983047 UPF983047 UZB983047 VIX983047 VST983047 WCP983047 WML983047 WWH983047"/>
    <dataValidation type="list" allowBlank="1" showInputMessage="1" showErrorMessage="1" sqref="D5:G5 IZ5:JC5 SV5:SY5 ACR5:ACU5 AMN5:AMQ5 AWJ5:AWM5 BGF5:BGI5 BQB5:BQE5 BZX5:CAA5 CJT5:CJW5 CTP5:CTS5 DDL5:DDO5 DNH5:DNK5 DXD5:DXG5 EGZ5:EHC5 EQV5:EQY5 FAR5:FAU5 FKN5:FKQ5 FUJ5:FUM5 GEF5:GEI5 GOB5:GOE5 GXX5:GYA5 HHT5:HHW5 HRP5:HRS5 IBL5:IBO5 ILH5:ILK5 IVD5:IVG5 JEZ5:JFC5 JOV5:JOY5 JYR5:JYU5 KIN5:KIQ5 KSJ5:KSM5 LCF5:LCI5 LMB5:LME5 LVX5:LWA5 MFT5:MFW5 MPP5:MPS5 MZL5:MZO5 NJH5:NJK5 NTD5:NTG5 OCZ5:ODC5 OMV5:OMY5 OWR5:OWU5 PGN5:PGQ5 PQJ5:PQM5 QAF5:QAI5 QKB5:QKE5 QTX5:QUA5 RDT5:RDW5 RNP5:RNS5 RXL5:RXO5 SHH5:SHK5 SRD5:SRG5 TAZ5:TBC5 TKV5:TKY5 TUR5:TUU5 UEN5:UEQ5 UOJ5:UOM5 UYF5:UYI5 VIB5:VIE5 VRX5:VSA5 WBT5:WBW5 WLP5:WLS5 WVL5:WVO5 D65541:G65541 IZ65541:JC65541 SV65541:SY65541 ACR65541:ACU65541 AMN65541:AMQ65541 AWJ65541:AWM65541 BGF65541:BGI65541 BQB65541:BQE65541 BZX65541:CAA65541 CJT65541:CJW65541 CTP65541:CTS65541 DDL65541:DDO65541 DNH65541:DNK65541 DXD65541:DXG65541 EGZ65541:EHC65541 EQV65541:EQY65541 FAR65541:FAU65541 FKN65541:FKQ65541 FUJ65541:FUM65541 GEF65541:GEI65541 GOB65541:GOE65541 GXX65541:GYA65541 HHT65541:HHW65541 HRP65541:HRS65541 IBL65541:IBO65541 ILH65541:ILK65541 IVD65541:IVG65541 JEZ65541:JFC65541 JOV65541:JOY65541 JYR65541:JYU65541 KIN65541:KIQ65541 KSJ65541:KSM65541 LCF65541:LCI65541 LMB65541:LME65541 LVX65541:LWA65541 MFT65541:MFW65541 MPP65541:MPS65541 MZL65541:MZO65541 NJH65541:NJK65541 NTD65541:NTG65541 OCZ65541:ODC65541 OMV65541:OMY65541 OWR65541:OWU65541 PGN65541:PGQ65541 PQJ65541:PQM65541 QAF65541:QAI65541 QKB65541:QKE65541 QTX65541:QUA65541 RDT65541:RDW65541 RNP65541:RNS65541 RXL65541:RXO65541 SHH65541:SHK65541 SRD65541:SRG65541 TAZ65541:TBC65541 TKV65541:TKY65541 TUR65541:TUU65541 UEN65541:UEQ65541 UOJ65541:UOM65541 UYF65541:UYI65541 VIB65541:VIE65541 VRX65541:VSA65541 WBT65541:WBW65541 WLP65541:WLS65541 WVL65541:WVO65541 D131077:G131077 IZ131077:JC131077 SV131077:SY131077 ACR131077:ACU131077 AMN131077:AMQ131077 AWJ131077:AWM131077 BGF131077:BGI131077 BQB131077:BQE131077 BZX131077:CAA131077 CJT131077:CJW131077 CTP131077:CTS131077 DDL131077:DDO131077 DNH131077:DNK131077 DXD131077:DXG131077 EGZ131077:EHC131077 EQV131077:EQY131077 FAR131077:FAU131077 FKN131077:FKQ131077 FUJ131077:FUM131077 GEF131077:GEI131077 GOB131077:GOE131077 GXX131077:GYA131077 HHT131077:HHW131077 HRP131077:HRS131077 IBL131077:IBO131077 ILH131077:ILK131077 IVD131077:IVG131077 JEZ131077:JFC131077 JOV131077:JOY131077 JYR131077:JYU131077 KIN131077:KIQ131077 KSJ131077:KSM131077 LCF131077:LCI131077 LMB131077:LME131077 LVX131077:LWA131077 MFT131077:MFW131077 MPP131077:MPS131077 MZL131077:MZO131077 NJH131077:NJK131077 NTD131077:NTG131077 OCZ131077:ODC131077 OMV131077:OMY131077 OWR131077:OWU131077 PGN131077:PGQ131077 PQJ131077:PQM131077 QAF131077:QAI131077 QKB131077:QKE131077 QTX131077:QUA131077 RDT131077:RDW131077 RNP131077:RNS131077 RXL131077:RXO131077 SHH131077:SHK131077 SRD131077:SRG131077 TAZ131077:TBC131077 TKV131077:TKY131077 TUR131077:TUU131077 UEN131077:UEQ131077 UOJ131077:UOM131077 UYF131077:UYI131077 VIB131077:VIE131077 VRX131077:VSA131077 WBT131077:WBW131077 WLP131077:WLS131077 WVL131077:WVO131077 D196613:G196613 IZ196613:JC196613 SV196613:SY196613 ACR196613:ACU196613 AMN196613:AMQ196613 AWJ196613:AWM196613 BGF196613:BGI196613 BQB196613:BQE196613 BZX196613:CAA196613 CJT196613:CJW196613 CTP196613:CTS196613 DDL196613:DDO196613 DNH196613:DNK196613 DXD196613:DXG196613 EGZ196613:EHC196613 EQV196613:EQY196613 FAR196613:FAU196613 FKN196613:FKQ196613 FUJ196613:FUM196613 GEF196613:GEI196613 GOB196613:GOE196613 GXX196613:GYA196613 HHT196613:HHW196613 HRP196613:HRS196613 IBL196613:IBO196613 ILH196613:ILK196613 IVD196613:IVG196613 JEZ196613:JFC196613 JOV196613:JOY196613 JYR196613:JYU196613 KIN196613:KIQ196613 KSJ196613:KSM196613 LCF196613:LCI196613 LMB196613:LME196613 LVX196613:LWA196613 MFT196613:MFW196613 MPP196613:MPS196613 MZL196613:MZO196613 NJH196613:NJK196613 NTD196613:NTG196613 OCZ196613:ODC196613 OMV196613:OMY196613 OWR196613:OWU196613 PGN196613:PGQ196613 PQJ196613:PQM196613 QAF196613:QAI196613 QKB196613:QKE196613 QTX196613:QUA196613 RDT196613:RDW196613 RNP196613:RNS196613 RXL196613:RXO196613 SHH196613:SHK196613 SRD196613:SRG196613 TAZ196613:TBC196613 TKV196613:TKY196613 TUR196613:TUU196613 UEN196613:UEQ196613 UOJ196613:UOM196613 UYF196613:UYI196613 VIB196613:VIE196613 VRX196613:VSA196613 WBT196613:WBW196613 WLP196613:WLS196613 WVL196613:WVO196613 D262149:G262149 IZ262149:JC262149 SV262149:SY262149 ACR262149:ACU262149 AMN262149:AMQ262149 AWJ262149:AWM262149 BGF262149:BGI262149 BQB262149:BQE262149 BZX262149:CAA262149 CJT262149:CJW262149 CTP262149:CTS262149 DDL262149:DDO262149 DNH262149:DNK262149 DXD262149:DXG262149 EGZ262149:EHC262149 EQV262149:EQY262149 FAR262149:FAU262149 FKN262149:FKQ262149 FUJ262149:FUM262149 GEF262149:GEI262149 GOB262149:GOE262149 GXX262149:GYA262149 HHT262149:HHW262149 HRP262149:HRS262149 IBL262149:IBO262149 ILH262149:ILK262149 IVD262149:IVG262149 JEZ262149:JFC262149 JOV262149:JOY262149 JYR262149:JYU262149 KIN262149:KIQ262149 KSJ262149:KSM262149 LCF262149:LCI262149 LMB262149:LME262149 LVX262149:LWA262149 MFT262149:MFW262149 MPP262149:MPS262149 MZL262149:MZO262149 NJH262149:NJK262149 NTD262149:NTG262149 OCZ262149:ODC262149 OMV262149:OMY262149 OWR262149:OWU262149 PGN262149:PGQ262149 PQJ262149:PQM262149 QAF262149:QAI262149 QKB262149:QKE262149 QTX262149:QUA262149 RDT262149:RDW262149 RNP262149:RNS262149 RXL262149:RXO262149 SHH262149:SHK262149 SRD262149:SRG262149 TAZ262149:TBC262149 TKV262149:TKY262149 TUR262149:TUU262149 UEN262149:UEQ262149 UOJ262149:UOM262149 UYF262149:UYI262149 VIB262149:VIE262149 VRX262149:VSA262149 WBT262149:WBW262149 WLP262149:WLS262149 WVL262149:WVO262149 D327685:G327685 IZ327685:JC327685 SV327685:SY327685 ACR327685:ACU327685 AMN327685:AMQ327685 AWJ327685:AWM327685 BGF327685:BGI327685 BQB327685:BQE327685 BZX327685:CAA327685 CJT327685:CJW327685 CTP327685:CTS327685 DDL327685:DDO327685 DNH327685:DNK327685 DXD327685:DXG327685 EGZ327685:EHC327685 EQV327685:EQY327685 FAR327685:FAU327685 FKN327685:FKQ327685 FUJ327685:FUM327685 GEF327685:GEI327685 GOB327685:GOE327685 GXX327685:GYA327685 HHT327685:HHW327685 HRP327685:HRS327685 IBL327685:IBO327685 ILH327685:ILK327685 IVD327685:IVG327685 JEZ327685:JFC327685 JOV327685:JOY327685 JYR327685:JYU327685 KIN327685:KIQ327685 KSJ327685:KSM327685 LCF327685:LCI327685 LMB327685:LME327685 LVX327685:LWA327685 MFT327685:MFW327685 MPP327685:MPS327685 MZL327685:MZO327685 NJH327685:NJK327685 NTD327685:NTG327685 OCZ327685:ODC327685 OMV327685:OMY327685 OWR327685:OWU327685 PGN327685:PGQ327685 PQJ327685:PQM327685 QAF327685:QAI327685 QKB327685:QKE327685 QTX327685:QUA327685 RDT327685:RDW327685 RNP327685:RNS327685 RXL327685:RXO327685 SHH327685:SHK327685 SRD327685:SRG327685 TAZ327685:TBC327685 TKV327685:TKY327685 TUR327685:TUU327685 UEN327685:UEQ327685 UOJ327685:UOM327685 UYF327685:UYI327685 VIB327685:VIE327685 VRX327685:VSA327685 WBT327685:WBW327685 WLP327685:WLS327685 WVL327685:WVO327685 D393221:G393221 IZ393221:JC393221 SV393221:SY393221 ACR393221:ACU393221 AMN393221:AMQ393221 AWJ393221:AWM393221 BGF393221:BGI393221 BQB393221:BQE393221 BZX393221:CAA393221 CJT393221:CJW393221 CTP393221:CTS393221 DDL393221:DDO393221 DNH393221:DNK393221 DXD393221:DXG393221 EGZ393221:EHC393221 EQV393221:EQY393221 FAR393221:FAU393221 FKN393221:FKQ393221 FUJ393221:FUM393221 GEF393221:GEI393221 GOB393221:GOE393221 GXX393221:GYA393221 HHT393221:HHW393221 HRP393221:HRS393221 IBL393221:IBO393221 ILH393221:ILK393221 IVD393221:IVG393221 JEZ393221:JFC393221 JOV393221:JOY393221 JYR393221:JYU393221 KIN393221:KIQ393221 KSJ393221:KSM393221 LCF393221:LCI393221 LMB393221:LME393221 LVX393221:LWA393221 MFT393221:MFW393221 MPP393221:MPS393221 MZL393221:MZO393221 NJH393221:NJK393221 NTD393221:NTG393221 OCZ393221:ODC393221 OMV393221:OMY393221 OWR393221:OWU393221 PGN393221:PGQ393221 PQJ393221:PQM393221 QAF393221:QAI393221 QKB393221:QKE393221 QTX393221:QUA393221 RDT393221:RDW393221 RNP393221:RNS393221 RXL393221:RXO393221 SHH393221:SHK393221 SRD393221:SRG393221 TAZ393221:TBC393221 TKV393221:TKY393221 TUR393221:TUU393221 UEN393221:UEQ393221 UOJ393221:UOM393221 UYF393221:UYI393221 VIB393221:VIE393221 VRX393221:VSA393221 WBT393221:WBW393221 WLP393221:WLS393221 WVL393221:WVO393221 D458757:G458757 IZ458757:JC458757 SV458757:SY458757 ACR458757:ACU458757 AMN458757:AMQ458757 AWJ458757:AWM458757 BGF458757:BGI458757 BQB458757:BQE458757 BZX458757:CAA458757 CJT458757:CJW458757 CTP458757:CTS458757 DDL458757:DDO458757 DNH458757:DNK458757 DXD458757:DXG458757 EGZ458757:EHC458757 EQV458757:EQY458757 FAR458757:FAU458757 FKN458757:FKQ458757 FUJ458757:FUM458757 GEF458757:GEI458757 GOB458757:GOE458757 GXX458757:GYA458757 HHT458757:HHW458757 HRP458757:HRS458757 IBL458757:IBO458757 ILH458757:ILK458757 IVD458757:IVG458757 JEZ458757:JFC458757 JOV458757:JOY458757 JYR458757:JYU458757 KIN458757:KIQ458757 KSJ458757:KSM458757 LCF458757:LCI458757 LMB458757:LME458757 LVX458757:LWA458757 MFT458757:MFW458757 MPP458757:MPS458757 MZL458757:MZO458757 NJH458757:NJK458757 NTD458757:NTG458757 OCZ458757:ODC458757 OMV458757:OMY458757 OWR458757:OWU458757 PGN458757:PGQ458757 PQJ458757:PQM458757 QAF458757:QAI458757 QKB458757:QKE458757 QTX458757:QUA458757 RDT458757:RDW458757 RNP458757:RNS458757 RXL458757:RXO458757 SHH458757:SHK458757 SRD458757:SRG458757 TAZ458757:TBC458757 TKV458757:TKY458757 TUR458757:TUU458757 UEN458757:UEQ458757 UOJ458757:UOM458757 UYF458757:UYI458757 VIB458757:VIE458757 VRX458757:VSA458757 WBT458757:WBW458757 WLP458757:WLS458757 WVL458757:WVO458757 D524293:G524293 IZ524293:JC524293 SV524293:SY524293 ACR524293:ACU524293 AMN524293:AMQ524293 AWJ524293:AWM524293 BGF524293:BGI524293 BQB524293:BQE524293 BZX524293:CAA524293 CJT524293:CJW524293 CTP524293:CTS524293 DDL524293:DDO524293 DNH524293:DNK524293 DXD524293:DXG524293 EGZ524293:EHC524293 EQV524293:EQY524293 FAR524293:FAU524293 FKN524293:FKQ524293 FUJ524293:FUM524293 GEF524293:GEI524293 GOB524293:GOE524293 GXX524293:GYA524293 HHT524293:HHW524293 HRP524293:HRS524293 IBL524293:IBO524293 ILH524293:ILK524293 IVD524293:IVG524293 JEZ524293:JFC524293 JOV524293:JOY524293 JYR524293:JYU524293 KIN524293:KIQ524293 KSJ524293:KSM524293 LCF524293:LCI524293 LMB524293:LME524293 LVX524293:LWA524293 MFT524293:MFW524293 MPP524293:MPS524293 MZL524293:MZO524293 NJH524293:NJK524293 NTD524293:NTG524293 OCZ524293:ODC524293 OMV524293:OMY524293 OWR524293:OWU524293 PGN524293:PGQ524293 PQJ524293:PQM524293 QAF524293:QAI524293 QKB524293:QKE524293 QTX524293:QUA524293 RDT524293:RDW524293 RNP524293:RNS524293 RXL524293:RXO524293 SHH524293:SHK524293 SRD524293:SRG524293 TAZ524293:TBC524293 TKV524293:TKY524293 TUR524293:TUU524293 UEN524293:UEQ524293 UOJ524293:UOM524293 UYF524293:UYI524293 VIB524293:VIE524293 VRX524293:VSA524293 WBT524293:WBW524293 WLP524293:WLS524293 WVL524293:WVO524293 D589829:G589829 IZ589829:JC589829 SV589829:SY589829 ACR589829:ACU589829 AMN589829:AMQ589829 AWJ589829:AWM589829 BGF589829:BGI589829 BQB589829:BQE589829 BZX589829:CAA589829 CJT589829:CJW589829 CTP589829:CTS589829 DDL589829:DDO589829 DNH589829:DNK589829 DXD589829:DXG589829 EGZ589829:EHC589829 EQV589829:EQY589829 FAR589829:FAU589829 FKN589829:FKQ589829 FUJ589829:FUM589829 GEF589829:GEI589829 GOB589829:GOE589829 GXX589829:GYA589829 HHT589829:HHW589829 HRP589829:HRS589829 IBL589829:IBO589829 ILH589829:ILK589829 IVD589829:IVG589829 JEZ589829:JFC589829 JOV589829:JOY589829 JYR589829:JYU589829 KIN589829:KIQ589829 KSJ589829:KSM589829 LCF589829:LCI589829 LMB589829:LME589829 LVX589829:LWA589829 MFT589829:MFW589829 MPP589829:MPS589829 MZL589829:MZO589829 NJH589829:NJK589829 NTD589829:NTG589829 OCZ589829:ODC589829 OMV589829:OMY589829 OWR589829:OWU589829 PGN589829:PGQ589829 PQJ589829:PQM589829 QAF589829:QAI589829 QKB589829:QKE589829 QTX589829:QUA589829 RDT589829:RDW589829 RNP589829:RNS589829 RXL589829:RXO589829 SHH589829:SHK589829 SRD589829:SRG589829 TAZ589829:TBC589829 TKV589829:TKY589829 TUR589829:TUU589829 UEN589829:UEQ589829 UOJ589829:UOM589829 UYF589829:UYI589829 VIB589829:VIE589829 VRX589829:VSA589829 WBT589829:WBW589829 WLP589829:WLS589829 WVL589829:WVO589829 D655365:G655365 IZ655365:JC655365 SV655365:SY655365 ACR655365:ACU655365 AMN655365:AMQ655365 AWJ655365:AWM655365 BGF655365:BGI655365 BQB655365:BQE655365 BZX655365:CAA655365 CJT655365:CJW655365 CTP655365:CTS655365 DDL655365:DDO655365 DNH655365:DNK655365 DXD655365:DXG655365 EGZ655365:EHC655365 EQV655365:EQY655365 FAR655365:FAU655365 FKN655365:FKQ655365 FUJ655365:FUM655365 GEF655365:GEI655365 GOB655365:GOE655365 GXX655365:GYA655365 HHT655365:HHW655365 HRP655365:HRS655365 IBL655365:IBO655365 ILH655365:ILK655365 IVD655365:IVG655365 JEZ655365:JFC655365 JOV655365:JOY655365 JYR655365:JYU655365 KIN655365:KIQ655365 KSJ655365:KSM655365 LCF655365:LCI655365 LMB655365:LME655365 LVX655365:LWA655365 MFT655365:MFW655365 MPP655365:MPS655365 MZL655365:MZO655365 NJH655365:NJK655365 NTD655365:NTG655365 OCZ655365:ODC655365 OMV655365:OMY655365 OWR655365:OWU655365 PGN655365:PGQ655365 PQJ655365:PQM655365 QAF655365:QAI655365 QKB655365:QKE655365 QTX655365:QUA655365 RDT655365:RDW655365 RNP655365:RNS655365 RXL655365:RXO655365 SHH655365:SHK655365 SRD655365:SRG655365 TAZ655365:TBC655365 TKV655365:TKY655365 TUR655365:TUU655365 UEN655365:UEQ655365 UOJ655365:UOM655365 UYF655365:UYI655365 VIB655365:VIE655365 VRX655365:VSA655365 WBT655365:WBW655365 WLP655365:WLS655365 WVL655365:WVO655365 D720901:G720901 IZ720901:JC720901 SV720901:SY720901 ACR720901:ACU720901 AMN720901:AMQ720901 AWJ720901:AWM720901 BGF720901:BGI720901 BQB720901:BQE720901 BZX720901:CAA720901 CJT720901:CJW720901 CTP720901:CTS720901 DDL720901:DDO720901 DNH720901:DNK720901 DXD720901:DXG720901 EGZ720901:EHC720901 EQV720901:EQY720901 FAR720901:FAU720901 FKN720901:FKQ720901 FUJ720901:FUM720901 GEF720901:GEI720901 GOB720901:GOE720901 GXX720901:GYA720901 HHT720901:HHW720901 HRP720901:HRS720901 IBL720901:IBO720901 ILH720901:ILK720901 IVD720901:IVG720901 JEZ720901:JFC720901 JOV720901:JOY720901 JYR720901:JYU720901 KIN720901:KIQ720901 KSJ720901:KSM720901 LCF720901:LCI720901 LMB720901:LME720901 LVX720901:LWA720901 MFT720901:MFW720901 MPP720901:MPS720901 MZL720901:MZO720901 NJH720901:NJK720901 NTD720901:NTG720901 OCZ720901:ODC720901 OMV720901:OMY720901 OWR720901:OWU720901 PGN720901:PGQ720901 PQJ720901:PQM720901 QAF720901:QAI720901 QKB720901:QKE720901 QTX720901:QUA720901 RDT720901:RDW720901 RNP720901:RNS720901 RXL720901:RXO720901 SHH720901:SHK720901 SRD720901:SRG720901 TAZ720901:TBC720901 TKV720901:TKY720901 TUR720901:TUU720901 UEN720901:UEQ720901 UOJ720901:UOM720901 UYF720901:UYI720901 VIB720901:VIE720901 VRX720901:VSA720901 WBT720901:WBW720901 WLP720901:WLS720901 WVL720901:WVO720901 D786437:G786437 IZ786437:JC786437 SV786437:SY786437 ACR786437:ACU786437 AMN786437:AMQ786437 AWJ786437:AWM786437 BGF786437:BGI786437 BQB786437:BQE786437 BZX786437:CAA786437 CJT786437:CJW786437 CTP786437:CTS786437 DDL786437:DDO786437 DNH786437:DNK786437 DXD786437:DXG786437 EGZ786437:EHC786437 EQV786437:EQY786437 FAR786437:FAU786437 FKN786437:FKQ786437 FUJ786437:FUM786437 GEF786437:GEI786437 GOB786437:GOE786437 GXX786437:GYA786437 HHT786437:HHW786437 HRP786437:HRS786437 IBL786437:IBO786437 ILH786437:ILK786437 IVD786437:IVG786437 JEZ786437:JFC786437 JOV786437:JOY786437 JYR786437:JYU786437 KIN786437:KIQ786437 KSJ786437:KSM786437 LCF786437:LCI786437 LMB786437:LME786437 LVX786437:LWA786437 MFT786437:MFW786437 MPP786437:MPS786437 MZL786437:MZO786437 NJH786437:NJK786437 NTD786437:NTG786437 OCZ786437:ODC786437 OMV786437:OMY786437 OWR786437:OWU786437 PGN786437:PGQ786437 PQJ786437:PQM786437 QAF786437:QAI786437 QKB786437:QKE786437 QTX786437:QUA786437 RDT786437:RDW786437 RNP786437:RNS786437 RXL786437:RXO786437 SHH786437:SHK786437 SRD786437:SRG786437 TAZ786437:TBC786437 TKV786437:TKY786437 TUR786437:TUU786437 UEN786437:UEQ786437 UOJ786437:UOM786437 UYF786437:UYI786437 VIB786437:VIE786437 VRX786437:VSA786437 WBT786437:WBW786437 WLP786437:WLS786437 WVL786437:WVO786437 D851973:G851973 IZ851973:JC851973 SV851973:SY851973 ACR851973:ACU851973 AMN851973:AMQ851973 AWJ851973:AWM851973 BGF851973:BGI851973 BQB851973:BQE851973 BZX851973:CAA851973 CJT851973:CJW851973 CTP851973:CTS851973 DDL851973:DDO851973 DNH851973:DNK851973 DXD851973:DXG851973 EGZ851973:EHC851973 EQV851973:EQY851973 FAR851973:FAU851973 FKN851973:FKQ851973 FUJ851973:FUM851973 GEF851973:GEI851973 GOB851973:GOE851973 GXX851973:GYA851973 HHT851973:HHW851973 HRP851973:HRS851973 IBL851973:IBO851973 ILH851973:ILK851973 IVD851973:IVG851973 JEZ851973:JFC851973 JOV851973:JOY851973 JYR851973:JYU851973 KIN851973:KIQ851973 KSJ851973:KSM851973 LCF851973:LCI851973 LMB851973:LME851973 LVX851973:LWA851973 MFT851973:MFW851973 MPP851973:MPS851973 MZL851973:MZO851973 NJH851973:NJK851973 NTD851973:NTG851973 OCZ851973:ODC851973 OMV851973:OMY851973 OWR851973:OWU851973 PGN851973:PGQ851973 PQJ851973:PQM851973 QAF851973:QAI851973 QKB851973:QKE851973 QTX851973:QUA851973 RDT851973:RDW851973 RNP851973:RNS851973 RXL851973:RXO851973 SHH851973:SHK851973 SRD851973:SRG851973 TAZ851973:TBC851973 TKV851973:TKY851973 TUR851973:TUU851973 UEN851973:UEQ851973 UOJ851973:UOM851973 UYF851973:UYI851973 VIB851973:VIE851973 VRX851973:VSA851973 WBT851973:WBW851973 WLP851973:WLS851973 WVL851973:WVO851973 D917509:G917509 IZ917509:JC917509 SV917509:SY917509 ACR917509:ACU917509 AMN917509:AMQ917509 AWJ917509:AWM917509 BGF917509:BGI917509 BQB917509:BQE917509 BZX917509:CAA917509 CJT917509:CJW917509 CTP917509:CTS917509 DDL917509:DDO917509 DNH917509:DNK917509 DXD917509:DXG917509 EGZ917509:EHC917509 EQV917509:EQY917509 FAR917509:FAU917509 FKN917509:FKQ917509 FUJ917509:FUM917509 GEF917509:GEI917509 GOB917509:GOE917509 GXX917509:GYA917509 HHT917509:HHW917509 HRP917509:HRS917509 IBL917509:IBO917509 ILH917509:ILK917509 IVD917509:IVG917509 JEZ917509:JFC917509 JOV917509:JOY917509 JYR917509:JYU917509 KIN917509:KIQ917509 KSJ917509:KSM917509 LCF917509:LCI917509 LMB917509:LME917509 LVX917509:LWA917509 MFT917509:MFW917509 MPP917509:MPS917509 MZL917509:MZO917509 NJH917509:NJK917509 NTD917509:NTG917509 OCZ917509:ODC917509 OMV917509:OMY917509 OWR917509:OWU917509 PGN917509:PGQ917509 PQJ917509:PQM917509 QAF917509:QAI917509 QKB917509:QKE917509 QTX917509:QUA917509 RDT917509:RDW917509 RNP917509:RNS917509 RXL917509:RXO917509 SHH917509:SHK917509 SRD917509:SRG917509 TAZ917509:TBC917509 TKV917509:TKY917509 TUR917509:TUU917509 UEN917509:UEQ917509 UOJ917509:UOM917509 UYF917509:UYI917509 VIB917509:VIE917509 VRX917509:VSA917509 WBT917509:WBW917509 WLP917509:WLS917509 WVL917509:WVO917509 D983045:G983045 IZ983045:JC983045 SV983045:SY983045 ACR983045:ACU983045 AMN983045:AMQ983045 AWJ983045:AWM983045 BGF983045:BGI983045 BQB983045:BQE983045 BZX983045:CAA983045 CJT983045:CJW983045 CTP983045:CTS983045 DDL983045:DDO983045 DNH983045:DNK983045 DXD983045:DXG983045 EGZ983045:EHC983045 EQV983045:EQY983045 FAR983045:FAU983045 FKN983045:FKQ983045 FUJ983045:FUM983045 GEF983045:GEI983045 GOB983045:GOE983045 GXX983045:GYA983045 HHT983045:HHW983045 HRP983045:HRS983045 IBL983045:IBO983045 ILH983045:ILK983045 IVD983045:IVG983045 JEZ983045:JFC983045 JOV983045:JOY983045 JYR983045:JYU983045 KIN983045:KIQ983045 KSJ983045:KSM983045 LCF983045:LCI983045 LMB983045:LME983045 LVX983045:LWA983045 MFT983045:MFW983045 MPP983045:MPS983045 MZL983045:MZO983045 NJH983045:NJK983045 NTD983045:NTG983045 OCZ983045:ODC983045 OMV983045:OMY983045 OWR983045:OWU983045 PGN983045:PGQ983045 PQJ983045:PQM983045 QAF983045:QAI983045 QKB983045:QKE983045 QTX983045:QUA983045 RDT983045:RDW983045 RNP983045:RNS983045 RXL983045:RXO983045 SHH983045:SHK983045 SRD983045:SRG983045 TAZ983045:TBC983045 TKV983045:TKY983045 TUR983045:TUU983045 UEN983045:UEQ983045 UOJ983045:UOM983045 UYF983045:UYI983045 VIB983045:VIE983045 VRX983045:VSA983045 WBT983045:WBW983045 WLP983045:WLS983045 WVL983045:WVO983045">
      <formula1>Years</formula1>
    </dataValidation>
    <dataValidation type="list" allowBlank="1" showInputMessage="1" sqref="D3:G3 IZ3:JC3 SV3:SY3 ACR3:ACU3 AMN3:AMQ3 AWJ3:AWM3 BGF3:BGI3 BQB3:BQE3 BZX3:CAA3 CJT3:CJW3 CTP3:CTS3 DDL3:DDO3 DNH3:DNK3 DXD3:DXG3 EGZ3:EHC3 EQV3:EQY3 FAR3:FAU3 FKN3:FKQ3 FUJ3:FUM3 GEF3:GEI3 GOB3:GOE3 GXX3:GYA3 HHT3:HHW3 HRP3:HRS3 IBL3:IBO3 ILH3:ILK3 IVD3:IVG3 JEZ3:JFC3 JOV3:JOY3 JYR3:JYU3 KIN3:KIQ3 KSJ3:KSM3 LCF3:LCI3 LMB3:LME3 LVX3:LWA3 MFT3:MFW3 MPP3:MPS3 MZL3:MZO3 NJH3:NJK3 NTD3:NTG3 OCZ3:ODC3 OMV3:OMY3 OWR3:OWU3 PGN3:PGQ3 PQJ3:PQM3 QAF3:QAI3 QKB3:QKE3 QTX3:QUA3 RDT3:RDW3 RNP3:RNS3 RXL3:RXO3 SHH3:SHK3 SRD3:SRG3 TAZ3:TBC3 TKV3:TKY3 TUR3:TUU3 UEN3:UEQ3 UOJ3:UOM3 UYF3:UYI3 VIB3:VIE3 VRX3:VSA3 WBT3:WBW3 WLP3:WLS3 WVL3:WVO3 D65539:G65539 IZ65539:JC65539 SV65539:SY65539 ACR65539:ACU65539 AMN65539:AMQ65539 AWJ65539:AWM65539 BGF65539:BGI65539 BQB65539:BQE65539 BZX65539:CAA65539 CJT65539:CJW65539 CTP65539:CTS65539 DDL65539:DDO65539 DNH65539:DNK65539 DXD65539:DXG65539 EGZ65539:EHC65539 EQV65539:EQY65539 FAR65539:FAU65539 FKN65539:FKQ65539 FUJ65539:FUM65539 GEF65539:GEI65539 GOB65539:GOE65539 GXX65539:GYA65539 HHT65539:HHW65539 HRP65539:HRS65539 IBL65539:IBO65539 ILH65539:ILK65539 IVD65539:IVG65539 JEZ65539:JFC65539 JOV65539:JOY65539 JYR65539:JYU65539 KIN65539:KIQ65539 KSJ65539:KSM65539 LCF65539:LCI65539 LMB65539:LME65539 LVX65539:LWA65539 MFT65539:MFW65539 MPP65539:MPS65539 MZL65539:MZO65539 NJH65539:NJK65539 NTD65539:NTG65539 OCZ65539:ODC65539 OMV65539:OMY65539 OWR65539:OWU65539 PGN65539:PGQ65539 PQJ65539:PQM65539 QAF65539:QAI65539 QKB65539:QKE65539 QTX65539:QUA65539 RDT65539:RDW65539 RNP65539:RNS65539 RXL65539:RXO65539 SHH65539:SHK65539 SRD65539:SRG65539 TAZ65539:TBC65539 TKV65539:TKY65539 TUR65539:TUU65539 UEN65539:UEQ65539 UOJ65539:UOM65539 UYF65539:UYI65539 VIB65539:VIE65539 VRX65539:VSA65539 WBT65539:WBW65539 WLP65539:WLS65539 WVL65539:WVO65539 D131075:G131075 IZ131075:JC131075 SV131075:SY131075 ACR131075:ACU131075 AMN131075:AMQ131075 AWJ131075:AWM131075 BGF131075:BGI131075 BQB131075:BQE131075 BZX131075:CAA131075 CJT131075:CJW131075 CTP131075:CTS131075 DDL131075:DDO131075 DNH131075:DNK131075 DXD131075:DXG131075 EGZ131075:EHC131075 EQV131075:EQY131075 FAR131075:FAU131075 FKN131075:FKQ131075 FUJ131075:FUM131075 GEF131075:GEI131075 GOB131075:GOE131075 GXX131075:GYA131075 HHT131075:HHW131075 HRP131075:HRS131075 IBL131075:IBO131075 ILH131075:ILK131075 IVD131075:IVG131075 JEZ131075:JFC131075 JOV131075:JOY131075 JYR131075:JYU131075 KIN131075:KIQ131075 KSJ131075:KSM131075 LCF131075:LCI131075 LMB131075:LME131075 LVX131075:LWA131075 MFT131075:MFW131075 MPP131075:MPS131075 MZL131075:MZO131075 NJH131075:NJK131075 NTD131075:NTG131075 OCZ131075:ODC131075 OMV131075:OMY131075 OWR131075:OWU131075 PGN131075:PGQ131075 PQJ131075:PQM131075 QAF131075:QAI131075 QKB131075:QKE131075 QTX131075:QUA131075 RDT131075:RDW131075 RNP131075:RNS131075 RXL131075:RXO131075 SHH131075:SHK131075 SRD131075:SRG131075 TAZ131075:TBC131075 TKV131075:TKY131075 TUR131075:TUU131075 UEN131075:UEQ131075 UOJ131075:UOM131075 UYF131075:UYI131075 VIB131075:VIE131075 VRX131075:VSA131075 WBT131075:WBW131075 WLP131075:WLS131075 WVL131075:WVO131075 D196611:G196611 IZ196611:JC196611 SV196611:SY196611 ACR196611:ACU196611 AMN196611:AMQ196611 AWJ196611:AWM196611 BGF196611:BGI196611 BQB196611:BQE196611 BZX196611:CAA196611 CJT196611:CJW196611 CTP196611:CTS196611 DDL196611:DDO196611 DNH196611:DNK196611 DXD196611:DXG196611 EGZ196611:EHC196611 EQV196611:EQY196611 FAR196611:FAU196611 FKN196611:FKQ196611 FUJ196611:FUM196611 GEF196611:GEI196611 GOB196611:GOE196611 GXX196611:GYA196611 HHT196611:HHW196611 HRP196611:HRS196611 IBL196611:IBO196611 ILH196611:ILK196611 IVD196611:IVG196611 JEZ196611:JFC196611 JOV196611:JOY196611 JYR196611:JYU196611 KIN196611:KIQ196611 KSJ196611:KSM196611 LCF196611:LCI196611 LMB196611:LME196611 LVX196611:LWA196611 MFT196611:MFW196611 MPP196611:MPS196611 MZL196611:MZO196611 NJH196611:NJK196611 NTD196611:NTG196611 OCZ196611:ODC196611 OMV196611:OMY196611 OWR196611:OWU196611 PGN196611:PGQ196611 PQJ196611:PQM196611 QAF196611:QAI196611 QKB196611:QKE196611 QTX196611:QUA196611 RDT196611:RDW196611 RNP196611:RNS196611 RXL196611:RXO196611 SHH196611:SHK196611 SRD196611:SRG196611 TAZ196611:TBC196611 TKV196611:TKY196611 TUR196611:TUU196611 UEN196611:UEQ196611 UOJ196611:UOM196611 UYF196611:UYI196611 VIB196611:VIE196611 VRX196611:VSA196611 WBT196611:WBW196611 WLP196611:WLS196611 WVL196611:WVO196611 D262147:G262147 IZ262147:JC262147 SV262147:SY262147 ACR262147:ACU262147 AMN262147:AMQ262147 AWJ262147:AWM262147 BGF262147:BGI262147 BQB262147:BQE262147 BZX262147:CAA262147 CJT262147:CJW262147 CTP262147:CTS262147 DDL262147:DDO262147 DNH262147:DNK262147 DXD262147:DXG262147 EGZ262147:EHC262147 EQV262147:EQY262147 FAR262147:FAU262147 FKN262147:FKQ262147 FUJ262147:FUM262147 GEF262147:GEI262147 GOB262147:GOE262147 GXX262147:GYA262147 HHT262147:HHW262147 HRP262147:HRS262147 IBL262147:IBO262147 ILH262147:ILK262147 IVD262147:IVG262147 JEZ262147:JFC262147 JOV262147:JOY262147 JYR262147:JYU262147 KIN262147:KIQ262147 KSJ262147:KSM262147 LCF262147:LCI262147 LMB262147:LME262147 LVX262147:LWA262147 MFT262147:MFW262147 MPP262147:MPS262147 MZL262147:MZO262147 NJH262147:NJK262147 NTD262147:NTG262147 OCZ262147:ODC262147 OMV262147:OMY262147 OWR262147:OWU262147 PGN262147:PGQ262147 PQJ262147:PQM262147 QAF262147:QAI262147 QKB262147:QKE262147 QTX262147:QUA262147 RDT262147:RDW262147 RNP262147:RNS262147 RXL262147:RXO262147 SHH262147:SHK262147 SRD262147:SRG262147 TAZ262147:TBC262147 TKV262147:TKY262147 TUR262147:TUU262147 UEN262147:UEQ262147 UOJ262147:UOM262147 UYF262147:UYI262147 VIB262147:VIE262147 VRX262147:VSA262147 WBT262147:WBW262147 WLP262147:WLS262147 WVL262147:WVO262147 D327683:G327683 IZ327683:JC327683 SV327683:SY327683 ACR327683:ACU327683 AMN327683:AMQ327683 AWJ327683:AWM327683 BGF327683:BGI327683 BQB327683:BQE327683 BZX327683:CAA327683 CJT327683:CJW327683 CTP327683:CTS327683 DDL327683:DDO327683 DNH327683:DNK327683 DXD327683:DXG327683 EGZ327683:EHC327683 EQV327683:EQY327683 FAR327683:FAU327683 FKN327683:FKQ327683 FUJ327683:FUM327683 GEF327683:GEI327683 GOB327683:GOE327683 GXX327683:GYA327683 HHT327683:HHW327683 HRP327683:HRS327683 IBL327683:IBO327683 ILH327683:ILK327683 IVD327683:IVG327683 JEZ327683:JFC327683 JOV327683:JOY327683 JYR327683:JYU327683 KIN327683:KIQ327683 KSJ327683:KSM327683 LCF327683:LCI327683 LMB327683:LME327683 LVX327683:LWA327683 MFT327683:MFW327683 MPP327683:MPS327683 MZL327683:MZO327683 NJH327683:NJK327683 NTD327683:NTG327683 OCZ327683:ODC327683 OMV327683:OMY327683 OWR327683:OWU327683 PGN327683:PGQ327683 PQJ327683:PQM327683 QAF327683:QAI327683 QKB327683:QKE327683 QTX327683:QUA327683 RDT327683:RDW327683 RNP327683:RNS327683 RXL327683:RXO327683 SHH327683:SHK327683 SRD327683:SRG327683 TAZ327683:TBC327683 TKV327683:TKY327683 TUR327683:TUU327683 UEN327683:UEQ327683 UOJ327683:UOM327683 UYF327683:UYI327683 VIB327683:VIE327683 VRX327683:VSA327683 WBT327683:WBW327683 WLP327683:WLS327683 WVL327683:WVO327683 D393219:G393219 IZ393219:JC393219 SV393219:SY393219 ACR393219:ACU393219 AMN393219:AMQ393219 AWJ393219:AWM393219 BGF393219:BGI393219 BQB393219:BQE393219 BZX393219:CAA393219 CJT393219:CJW393219 CTP393219:CTS393219 DDL393219:DDO393219 DNH393219:DNK393219 DXD393219:DXG393219 EGZ393219:EHC393219 EQV393219:EQY393219 FAR393219:FAU393219 FKN393219:FKQ393219 FUJ393219:FUM393219 GEF393219:GEI393219 GOB393219:GOE393219 GXX393219:GYA393219 HHT393219:HHW393219 HRP393219:HRS393219 IBL393219:IBO393219 ILH393219:ILK393219 IVD393219:IVG393219 JEZ393219:JFC393219 JOV393219:JOY393219 JYR393219:JYU393219 KIN393219:KIQ393219 KSJ393219:KSM393219 LCF393219:LCI393219 LMB393219:LME393219 LVX393219:LWA393219 MFT393219:MFW393219 MPP393219:MPS393219 MZL393219:MZO393219 NJH393219:NJK393219 NTD393219:NTG393219 OCZ393219:ODC393219 OMV393219:OMY393219 OWR393219:OWU393219 PGN393219:PGQ393219 PQJ393219:PQM393219 QAF393219:QAI393219 QKB393219:QKE393219 QTX393219:QUA393219 RDT393219:RDW393219 RNP393219:RNS393219 RXL393219:RXO393219 SHH393219:SHK393219 SRD393219:SRG393219 TAZ393219:TBC393219 TKV393219:TKY393219 TUR393219:TUU393219 UEN393219:UEQ393219 UOJ393219:UOM393219 UYF393219:UYI393219 VIB393219:VIE393219 VRX393219:VSA393219 WBT393219:WBW393219 WLP393219:WLS393219 WVL393219:WVO393219 D458755:G458755 IZ458755:JC458755 SV458755:SY458755 ACR458755:ACU458755 AMN458755:AMQ458755 AWJ458755:AWM458755 BGF458755:BGI458755 BQB458755:BQE458755 BZX458755:CAA458755 CJT458755:CJW458755 CTP458755:CTS458755 DDL458755:DDO458755 DNH458755:DNK458755 DXD458755:DXG458755 EGZ458755:EHC458755 EQV458755:EQY458755 FAR458755:FAU458755 FKN458755:FKQ458755 FUJ458755:FUM458755 GEF458755:GEI458755 GOB458755:GOE458755 GXX458755:GYA458755 HHT458755:HHW458755 HRP458755:HRS458755 IBL458755:IBO458755 ILH458755:ILK458755 IVD458755:IVG458755 JEZ458755:JFC458755 JOV458755:JOY458755 JYR458755:JYU458755 KIN458755:KIQ458755 KSJ458755:KSM458755 LCF458755:LCI458755 LMB458755:LME458755 LVX458755:LWA458755 MFT458755:MFW458755 MPP458755:MPS458755 MZL458755:MZO458755 NJH458755:NJK458755 NTD458755:NTG458755 OCZ458755:ODC458755 OMV458755:OMY458755 OWR458755:OWU458755 PGN458755:PGQ458755 PQJ458755:PQM458755 QAF458755:QAI458755 QKB458755:QKE458755 QTX458755:QUA458755 RDT458755:RDW458755 RNP458755:RNS458755 RXL458755:RXO458755 SHH458755:SHK458755 SRD458755:SRG458755 TAZ458755:TBC458755 TKV458755:TKY458755 TUR458755:TUU458755 UEN458755:UEQ458755 UOJ458755:UOM458755 UYF458755:UYI458755 VIB458755:VIE458755 VRX458755:VSA458755 WBT458755:WBW458755 WLP458755:WLS458755 WVL458755:WVO458755 D524291:G524291 IZ524291:JC524291 SV524291:SY524291 ACR524291:ACU524291 AMN524291:AMQ524291 AWJ524291:AWM524291 BGF524291:BGI524291 BQB524291:BQE524291 BZX524291:CAA524291 CJT524291:CJW524291 CTP524291:CTS524291 DDL524291:DDO524291 DNH524291:DNK524291 DXD524291:DXG524291 EGZ524291:EHC524291 EQV524291:EQY524291 FAR524291:FAU524291 FKN524291:FKQ524291 FUJ524291:FUM524291 GEF524291:GEI524291 GOB524291:GOE524291 GXX524291:GYA524291 HHT524291:HHW524291 HRP524291:HRS524291 IBL524291:IBO524291 ILH524291:ILK524291 IVD524291:IVG524291 JEZ524291:JFC524291 JOV524291:JOY524291 JYR524291:JYU524291 KIN524291:KIQ524291 KSJ524291:KSM524291 LCF524291:LCI524291 LMB524291:LME524291 LVX524291:LWA524291 MFT524291:MFW524291 MPP524291:MPS524291 MZL524291:MZO524291 NJH524291:NJK524291 NTD524291:NTG524291 OCZ524291:ODC524291 OMV524291:OMY524291 OWR524291:OWU524291 PGN524291:PGQ524291 PQJ524291:PQM524291 QAF524291:QAI524291 QKB524291:QKE524291 QTX524291:QUA524291 RDT524291:RDW524291 RNP524291:RNS524291 RXL524291:RXO524291 SHH524291:SHK524291 SRD524291:SRG524291 TAZ524291:TBC524291 TKV524291:TKY524291 TUR524291:TUU524291 UEN524291:UEQ524291 UOJ524291:UOM524291 UYF524291:UYI524291 VIB524291:VIE524291 VRX524291:VSA524291 WBT524291:WBW524291 WLP524291:WLS524291 WVL524291:WVO524291 D589827:G589827 IZ589827:JC589827 SV589827:SY589827 ACR589827:ACU589827 AMN589827:AMQ589827 AWJ589827:AWM589827 BGF589827:BGI589827 BQB589827:BQE589827 BZX589827:CAA589827 CJT589827:CJW589827 CTP589827:CTS589827 DDL589827:DDO589827 DNH589827:DNK589827 DXD589827:DXG589827 EGZ589827:EHC589827 EQV589827:EQY589827 FAR589827:FAU589827 FKN589827:FKQ589827 FUJ589827:FUM589827 GEF589827:GEI589827 GOB589827:GOE589827 GXX589827:GYA589827 HHT589827:HHW589827 HRP589827:HRS589827 IBL589827:IBO589827 ILH589827:ILK589827 IVD589827:IVG589827 JEZ589827:JFC589827 JOV589827:JOY589827 JYR589827:JYU589827 KIN589827:KIQ589827 KSJ589827:KSM589827 LCF589827:LCI589827 LMB589827:LME589827 LVX589827:LWA589827 MFT589827:MFW589827 MPP589827:MPS589827 MZL589827:MZO589827 NJH589827:NJK589827 NTD589827:NTG589827 OCZ589827:ODC589827 OMV589827:OMY589827 OWR589827:OWU589827 PGN589827:PGQ589827 PQJ589827:PQM589827 QAF589827:QAI589827 QKB589827:QKE589827 QTX589827:QUA589827 RDT589827:RDW589827 RNP589827:RNS589827 RXL589827:RXO589827 SHH589827:SHK589827 SRD589827:SRG589827 TAZ589827:TBC589827 TKV589827:TKY589827 TUR589827:TUU589827 UEN589827:UEQ589827 UOJ589827:UOM589827 UYF589827:UYI589827 VIB589827:VIE589827 VRX589827:VSA589827 WBT589827:WBW589827 WLP589827:WLS589827 WVL589827:WVO589827 D655363:G655363 IZ655363:JC655363 SV655363:SY655363 ACR655363:ACU655363 AMN655363:AMQ655363 AWJ655363:AWM655363 BGF655363:BGI655363 BQB655363:BQE655363 BZX655363:CAA655363 CJT655363:CJW655363 CTP655363:CTS655363 DDL655363:DDO655363 DNH655363:DNK655363 DXD655363:DXG655363 EGZ655363:EHC655363 EQV655363:EQY655363 FAR655363:FAU655363 FKN655363:FKQ655363 FUJ655363:FUM655363 GEF655363:GEI655363 GOB655363:GOE655363 GXX655363:GYA655363 HHT655363:HHW655363 HRP655363:HRS655363 IBL655363:IBO655363 ILH655363:ILK655363 IVD655363:IVG655363 JEZ655363:JFC655363 JOV655363:JOY655363 JYR655363:JYU655363 KIN655363:KIQ655363 KSJ655363:KSM655363 LCF655363:LCI655363 LMB655363:LME655363 LVX655363:LWA655363 MFT655363:MFW655363 MPP655363:MPS655363 MZL655363:MZO655363 NJH655363:NJK655363 NTD655363:NTG655363 OCZ655363:ODC655363 OMV655363:OMY655363 OWR655363:OWU655363 PGN655363:PGQ655363 PQJ655363:PQM655363 QAF655363:QAI655363 QKB655363:QKE655363 QTX655363:QUA655363 RDT655363:RDW655363 RNP655363:RNS655363 RXL655363:RXO655363 SHH655363:SHK655363 SRD655363:SRG655363 TAZ655363:TBC655363 TKV655363:TKY655363 TUR655363:TUU655363 UEN655363:UEQ655363 UOJ655363:UOM655363 UYF655363:UYI655363 VIB655363:VIE655363 VRX655363:VSA655363 WBT655363:WBW655363 WLP655363:WLS655363 WVL655363:WVO655363 D720899:G720899 IZ720899:JC720899 SV720899:SY720899 ACR720899:ACU720899 AMN720899:AMQ720899 AWJ720899:AWM720899 BGF720899:BGI720899 BQB720899:BQE720899 BZX720899:CAA720899 CJT720899:CJW720899 CTP720899:CTS720899 DDL720899:DDO720899 DNH720899:DNK720899 DXD720899:DXG720899 EGZ720899:EHC720899 EQV720899:EQY720899 FAR720899:FAU720899 FKN720899:FKQ720899 FUJ720899:FUM720899 GEF720899:GEI720899 GOB720899:GOE720899 GXX720899:GYA720899 HHT720899:HHW720899 HRP720899:HRS720899 IBL720899:IBO720899 ILH720899:ILK720899 IVD720899:IVG720899 JEZ720899:JFC720899 JOV720899:JOY720899 JYR720899:JYU720899 KIN720899:KIQ720899 KSJ720899:KSM720899 LCF720899:LCI720899 LMB720899:LME720899 LVX720899:LWA720899 MFT720899:MFW720899 MPP720899:MPS720899 MZL720899:MZO720899 NJH720899:NJK720899 NTD720899:NTG720899 OCZ720899:ODC720899 OMV720899:OMY720899 OWR720899:OWU720899 PGN720899:PGQ720899 PQJ720899:PQM720899 QAF720899:QAI720899 QKB720899:QKE720899 QTX720899:QUA720899 RDT720899:RDW720899 RNP720899:RNS720899 RXL720899:RXO720899 SHH720899:SHK720899 SRD720899:SRG720899 TAZ720899:TBC720899 TKV720899:TKY720899 TUR720899:TUU720899 UEN720899:UEQ720899 UOJ720899:UOM720899 UYF720899:UYI720899 VIB720899:VIE720899 VRX720899:VSA720899 WBT720899:WBW720899 WLP720899:WLS720899 WVL720899:WVO720899 D786435:G786435 IZ786435:JC786435 SV786435:SY786435 ACR786435:ACU786435 AMN786435:AMQ786435 AWJ786435:AWM786435 BGF786435:BGI786435 BQB786435:BQE786435 BZX786435:CAA786435 CJT786435:CJW786435 CTP786435:CTS786435 DDL786435:DDO786435 DNH786435:DNK786435 DXD786435:DXG786435 EGZ786435:EHC786435 EQV786435:EQY786435 FAR786435:FAU786435 FKN786435:FKQ786435 FUJ786435:FUM786435 GEF786435:GEI786435 GOB786435:GOE786435 GXX786435:GYA786435 HHT786435:HHW786435 HRP786435:HRS786435 IBL786435:IBO786435 ILH786435:ILK786435 IVD786435:IVG786435 JEZ786435:JFC786435 JOV786435:JOY786435 JYR786435:JYU786435 KIN786435:KIQ786435 KSJ786435:KSM786435 LCF786435:LCI786435 LMB786435:LME786435 LVX786435:LWA786435 MFT786435:MFW786435 MPP786435:MPS786435 MZL786435:MZO786435 NJH786435:NJK786435 NTD786435:NTG786435 OCZ786435:ODC786435 OMV786435:OMY786435 OWR786435:OWU786435 PGN786435:PGQ786435 PQJ786435:PQM786435 QAF786435:QAI786435 QKB786435:QKE786435 QTX786435:QUA786435 RDT786435:RDW786435 RNP786435:RNS786435 RXL786435:RXO786435 SHH786435:SHK786435 SRD786435:SRG786435 TAZ786435:TBC786435 TKV786435:TKY786435 TUR786435:TUU786435 UEN786435:UEQ786435 UOJ786435:UOM786435 UYF786435:UYI786435 VIB786435:VIE786435 VRX786435:VSA786435 WBT786435:WBW786435 WLP786435:WLS786435 WVL786435:WVO786435 D851971:G851971 IZ851971:JC851971 SV851971:SY851971 ACR851971:ACU851971 AMN851971:AMQ851971 AWJ851971:AWM851971 BGF851971:BGI851971 BQB851971:BQE851971 BZX851971:CAA851971 CJT851971:CJW851971 CTP851971:CTS851971 DDL851971:DDO851971 DNH851971:DNK851971 DXD851971:DXG851971 EGZ851971:EHC851971 EQV851971:EQY851971 FAR851971:FAU851971 FKN851971:FKQ851971 FUJ851971:FUM851971 GEF851971:GEI851971 GOB851971:GOE851971 GXX851971:GYA851971 HHT851971:HHW851971 HRP851971:HRS851971 IBL851971:IBO851971 ILH851971:ILK851971 IVD851971:IVG851971 JEZ851971:JFC851971 JOV851971:JOY851971 JYR851971:JYU851971 KIN851971:KIQ851971 KSJ851971:KSM851971 LCF851971:LCI851971 LMB851971:LME851971 LVX851971:LWA851971 MFT851971:MFW851971 MPP851971:MPS851971 MZL851971:MZO851971 NJH851971:NJK851971 NTD851971:NTG851971 OCZ851971:ODC851971 OMV851971:OMY851971 OWR851971:OWU851971 PGN851971:PGQ851971 PQJ851971:PQM851971 QAF851971:QAI851971 QKB851971:QKE851971 QTX851971:QUA851971 RDT851971:RDW851971 RNP851971:RNS851971 RXL851971:RXO851971 SHH851971:SHK851971 SRD851971:SRG851971 TAZ851971:TBC851971 TKV851971:TKY851971 TUR851971:TUU851971 UEN851971:UEQ851971 UOJ851971:UOM851971 UYF851971:UYI851971 VIB851971:VIE851971 VRX851971:VSA851971 WBT851971:WBW851971 WLP851971:WLS851971 WVL851971:WVO851971 D917507:G917507 IZ917507:JC917507 SV917507:SY917507 ACR917507:ACU917507 AMN917507:AMQ917507 AWJ917507:AWM917507 BGF917507:BGI917507 BQB917507:BQE917507 BZX917507:CAA917507 CJT917507:CJW917507 CTP917507:CTS917507 DDL917507:DDO917507 DNH917507:DNK917507 DXD917507:DXG917507 EGZ917507:EHC917507 EQV917507:EQY917507 FAR917507:FAU917507 FKN917507:FKQ917507 FUJ917507:FUM917507 GEF917507:GEI917507 GOB917507:GOE917507 GXX917507:GYA917507 HHT917507:HHW917507 HRP917507:HRS917507 IBL917507:IBO917507 ILH917507:ILK917507 IVD917507:IVG917507 JEZ917507:JFC917507 JOV917507:JOY917507 JYR917507:JYU917507 KIN917507:KIQ917507 KSJ917507:KSM917507 LCF917507:LCI917507 LMB917507:LME917507 LVX917507:LWA917507 MFT917507:MFW917507 MPP917507:MPS917507 MZL917507:MZO917507 NJH917507:NJK917507 NTD917507:NTG917507 OCZ917507:ODC917507 OMV917507:OMY917507 OWR917507:OWU917507 PGN917507:PGQ917507 PQJ917507:PQM917507 QAF917507:QAI917507 QKB917507:QKE917507 QTX917507:QUA917507 RDT917507:RDW917507 RNP917507:RNS917507 RXL917507:RXO917507 SHH917507:SHK917507 SRD917507:SRG917507 TAZ917507:TBC917507 TKV917507:TKY917507 TUR917507:TUU917507 UEN917507:UEQ917507 UOJ917507:UOM917507 UYF917507:UYI917507 VIB917507:VIE917507 VRX917507:VSA917507 WBT917507:WBW917507 WLP917507:WLS917507 WVL917507:WVO917507 D983043:G983043 IZ983043:JC983043 SV983043:SY983043 ACR983043:ACU983043 AMN983043:AMQ983043 AWJ983043:AWM983043 BGF983043:BGI983043 BQB983043:BQE983043 BZX983043:CAA983043 CJT983043:CJW983043 CTP983043:CTS983043 DDL983043:DDO983043 DNH983043:DNK983043 DXD983043:DXG983043 EGZ983043:EHC983043 EQV983043:EQY983043 FAR983043:FAU983043 FKN983043:FKQ983043 FUJ983043:FUM983043 GEF983043:GEI983043 GOB983043:GOE983043 GXX983043:GYA983043 HHT983043:HHW983043 HRP983043:HRS983043 IBL983043:IBO983043 ILH983043:ILK983043 IVD983043:IVG983043 JEZ983043:JFC983043 JOV983043:JOY983043 JYR983043:JYU983043 KIN983043:KIQ983043 KSJ983043:KSM983043 LCF983043:LCI983043 LMB983043:LME983043 LVX983043:LWA983043 MFT983043:MFW983043 MPP983043:MPS983043 MZL983043:MZO983043 NJH983043:NJK983043 NTD983043:NTG983043 OCZ983043:ODC983043 OMV983043:OMY983043 OWR983043:OWU983043 PGN983043:PGQ983043 PQJ983043:PQM983043 QAF983043:QAI983043 QKB983043:QKE983043 QTX983043:QUA983043 RDT983043:RDW983043 RNP983043:RNS983043 RXL983043:RXO983043 SHH983043:SHK983043 SRD983043:SRG983043 TAZ983043:TBC983043 TKV983043:TKY983043 TUR983043:TUU983043 UEN983043:UEQ983043 UOJ983043:UOM983043 UYF983043:UYI983043 VIB983043:VIE983043 VRX983043:VSA983043 WBT983043:WBW983043 WLP983043:WLS983043 WVL983043:WVO983043">
      <formula1>Country_Applicant</formula1>
    </dataValidation>
    <dataValidation type="list" allowBlank="1" showInputMessage="1" showErrorMessage="1" sqref="D6:G6 IZ6:JC6 SV6:SY6 ACR6:ACU6 AMN6:AMQ6 AWJ6:AWM6 BGF6:BGI6 BQB6:BQE6 BZX6:CAA6 CJT6:CJW6 CTP6:CTS6 DDL6:DDO6 DNH6:DNK6 DXD6:DXG6 EGZ6:EHC6 EQV6:EQY6 FAR6:FAU6 FKN6:FKQ6 FUJ6:FUM6 GEF6:GEI6 GOB6:GOE6 GXX6:GYA6 HHT6:HHW6 HRP6:HRS6 IBL6:IBO6 ILH6:ILK6 IVD6:IVG6 JEZ6:JFC6 JOV6:JOY6 JYR6:JYU6 KIN6:KIQ6 KSJ6:KSM6 LCF6:LCI6 LMB6:LME6 LVX6:LWA6 MFT6:MFW6 MPP6:MPS6 MZL6:MZO6 NJH6:NJK6 NTD6:NTG6 OCZ6:ODC6 OMV6:OMY6 OWR6:OWU6 PGN6:PGQ6 PQJ6:PQM6 QAF6:QAI6 QKB6:QKE6 QTX6:QUA6 RDT6:RDW6 RNP6:RNS6 RXL6:RXO6 SHH6:SHK6 SRD6:SRG6 TAZ6:TBC6 TKV6:TKY6 TUR6:TUU6 UEN6:UEQ6 UOJ6:UOM6 UYF6:UYI6 VIB6:VIE6 VRX6:VSA6 WBT6:WBW6 WLP6:WLS6 WVL6:WVO6 D65542:G65542 IZ65542:JC65542 SV65542:SY65542 ACR65542:ACU65542 AMN65542:AMQ65542 AWJ65542:AWM65542 BGF65542:BGI65542 BQB65542:BQE65542 BZX65542:CAA65542 CJT65542:CJW65542 CTP65542:CTS65542 DDL65542:DDO65542 DNH65542:DNK65542 DXD65542:DXG65542 EGZ65542:EHC65542 EQV65542:EQY65542 FAR65542:FAU65542 FKN65542:FKQ65542 FUJ65542:FUM65542 GEF65542:GEI65542 GOB65542:GOE65542 GXX65542:GYA65542 HHT65542:HHW65542 HRP65542:HRS65542 IBL65542:IBO65542 ILH65542:ILK65542 IVD65542:IVG65542 JEZ65542:JFC65542 JOV65542:JOY65542 JYR65542:JYU65542 KIN65542:KIQ65542 KSJ65542:KSM65542 LCF65542:LCI65542 LMB65542:LME65542 LVX65542:LWA65542 MFT65542:MFW65542 MPP65542:MPS65542 MZL65542:MZO65542 NJH65542:NJK65542 NTD65542:NTG65542 OCZ65542:ODC65542 OMV65542:OMY65542 OWR65542:OWU65542 PGN65542:PGQ65542 PQJ65542:PQM65542 QAF65542:QAI65542 QKB65542:QKE65542 QTX65542:QUA65542 RDT65542:RDW65542 RNP65542:RNS65542 RXL65542:RXO65542 SHH65542:SHK65542 SRD65542:SRG65542 TAZ65542:TBC65542 TKV65542:TKY65542 TUR65542:TUU65542 UEN65542:UEQ65542 UOJ65542:UOM65542 UYF65542:UYI65542 VIB65542:VIE65542 VRX65542:VSA65542 WBT65542:WBW65542 WLP65542:WLS65542 WVL65542:WVO65542 D131078:G131078 IZ131078:JC131078 SV131078:SY131078 ACR131078:ACU131078 AMN131078:AMQ131078 AWJ131078:AWM131078 BGF131078:BGI131078 BQB131078:BQE131078 BZX131078:CAA131078 CJT131078:CJW131078 CTP131078:CTS131078 DDL131078:DDO131078 DNH131078:DNK131078 DXD131078:DXG131078 EGZ131078:EHC131078 EQV131078:EQY131078 FAR131078:FAU131078 FKN131078:FKQ131078 FUJ131078:FUM131078 GEF131078:GEI131078 GOB131078:GOE131078 GXX131078:GYA131078 HHT131078:HHW131078 HRP131078:HRS131078 IBL131078:IBO131078 ILH131078:ILK131078 IVD131078:IVG131078 JEZ131078:JFC131078 JOV131078:JOY131078 JYR131078:JYU131078 KIN131078:KIQ131078 KSJ131078:KSM131078 LCF131078:LCI131078 LMB131078:LME131078 LVX131078:LWA131078 MFT131078:MFW131078 MPP131078:MPS131078 MZL131078:MZO131078 NJH131078:NJK131078 NTD131078:NTG131078 OCZ131078:ODC131078 OMV131078:OMY131078 OWR131078:OWU131078 PGN131078:PGQ131078 PQJ131078:PQM131078 QAF131078:QAI131078 QKB131078:QKE131078 QTX131078:QUA131078 RDT131078:RDW131078 RNP131078:RNS131078 RXL131078:RXO131078 SHH131078:SHK131078 SRD131078:SRG131078 TAZ131078:TBC131078 TKV131078:TKY131078 TUR131078:TUU131078 UEN131078:UEQ131078 UOJ131078:UOM131078 UYF131078:UYI131078 VIB131078:VIE131078 VRX131078:VSA131078 WBT131078:WBW131078 WLP131078:WLS131078 WVL131078:WVO131078 D196614:G196614 IZ196614:JC196614 SV196614:SY196614 ACR196614:ACU196614 AMN196614:AMQ196614 AWJ196614:AWM196614 BGF196614:BGI196614 BQB196614:BQE196614 BZX196614:CAA196614 CJT196614:CJW196614 CTP196614:CTS196614 DDL196614:DDO196614 DNH196614:DNK196614 DXD196614:DXG196614 EGZ196614:EHC196614 EQV196614:EQY196614 FAR196614:FAU196614 FKN196614:FKQ196614 FUJ196614:FUM196614 GEF196614:GEI196614 GOB196614:GOE196614 GXX196614:GYA196614 HHT196614:HHW196614 HRP196614:HRS196614 IBL196614:IBO196614 ILH196614:ILK196614 IVD196614:IVG196614 JEZ196614:JFC196614 JOV196614:JOY196614 JYR196614:JYU196614 KIN196614:KIQ196614 KSJ196614:KSM196614 LCF196614:LCI196614 LMB196614:LME196614 LVX196614:LWA196614 MFT196614:MFW196614 MPP196614:MPS196614 MZL196614:MZO196614 NJH196614:NJK196614 NTD196614:NTG196614 OCZ196614:ODC196614 OMV196614:OMY196614 OWR196614:OWU196614 PGN196614:PGQ196614 PQJ196614:PQM196614 QAF196614:QAI196614 QKB196614:QKE196614 QTX196614:QUA196614 RDT196614:RDW196614 RNP196614:RNS196614 RXL196614:RXO196614 SHH196614:SHK196614 SRD196614:SRG196614 TAZ196614:TBC196614 TKV196614:TKY196614 TUR196614:TUU196614 UEN196614:UEQ196614 UOJ196614:UOM196614 UYF196614:UYI196614 VIB196614:VIE196614 VRX196614:VSA196614 WBT196614:WBW196614 WLP196614:WLS196614 WVL196614:WVO196614 D262150:G262150 IZ262150:JC262150 SV262150:SY262150 ACR262150:ACU262150 AMN262150:AMQ262150 AWJ262150:AWM262150 BGF262150:BGI262150 BQB262150:BQE262150 BZX262150:CAA262150 CJT262150:CJW262150 CTP262150:CTS262150 DDL262150:DDO262150 DNH262150:DNK262150 DXD262150:DXG262150 EGZ262150:EHC262150 EQV262150:EQY262150 FAR262150:FAU262150 FKN262150:FKQ262150 FUJ262150:FUM262150 GEF262150:GEI262150 GOB262150:GOE262150 GXX262150:GYA262150 HHT262150:HHW262150 HRP262150:HRS262150 IBL262150:IBO262150 ILH262150:ILK262150 IVD262150:IVG262150 JEZ262150:JFC262150 JOV262150:JOY262150 JYR262150:JYU262150 KIN262150:KIQ262150 KSJ262150:KSM262150 LCF262150:LCI262150 LMB262150:LME262150 LVX262150:LWA262150 MFT262150:MFW262150 MPP262150:MPS262150 MZL262150:MZO262150 NJH262150:NJK262150 NTD262150:NTG262150 OCZ262150:ODC262150 OMV262150:OMY262150 OWR262150:OWU262150 PGN262150:PGQ262150 PQJ262150:PQM262150 QAF262150:QAI262150 QKB262150:QKE262150 QTX262150:QUA262150 RDT262150:RDW262150 RNP262150:RNS262150 RXL262150:RXO262150 SHH262150:SHK262150 SRD262150:SRG262150 TAZ262150:TBC262150 TKV262150:TKY262150 TUR262150:TUU262150 UEN262150:UEQ262150 UOJ262150:UOM262150 UYF262150:UYI262150 VIB262150:VIE262150 VRX262150:VSA262150 WBT262150:WBW262150 WLP262150:WLS262150 WVL262150:WVO262150 D327686:G327686 IZ327686:JC327686 SV327686:SY327686 ACR327686:ACU327686 AMN327686:AMQ327686 AWJ327686:AWM327686 BGF327686:BGI327686 BQB327686:BQE327686 BZX327686:CAA327686 CJT327686:CJW327686 CTP327686:CTS327686 DDL327686:DDO327686 DNH327686:DNK327686 DXD327686:DXG327686 EGZ327686:EHC327686 EQV327686:EQY327686 FAR327686:FAU327686 FKN327686:FKQ327686 FUJ327686:FUM327686 GEF327686:GEI327686 GOB327686:GOE327686 GXX327686:GYA327686 HHT327686:HHW327686 HRP327686:HRS327686 IBL327686:IBO327686 ILH327686:ILK327686 IVD327686:IVG327686 JEZ327686:JFC327686 JOV327686:JOY327686 JYR327686:JYU327686 KIN327686:KIQ327686 KSJ327686:KSM327686 LCF327686:LCI327686 LMB327686:LME327686 LVX327686:LWA327686 MFT327686:MFW327686 MPP327686:MPS327686 MZL327686:MZO327686 NJH327686:NJK327686 NTD327686:NTG327686 OCZ327686:ODC327686 OMV327686:OMY327686 OWR327686:OWU327686 PGN327686:PGQ327686 PQJ327686:PQM327686 QAF327686:QAI327686 QKB327686:QKE327686 QTX327686:QUA327686 RDT327686:RDW327686 RNP327686:RNS327686 RXL327686:RXO327686 SHH327686:SHK327686 SRD327686:SRG327686 TAZ327686:TBC327686 TKV327686:TKY327686 TUR327686:TUU327686 UEN327686:UEQ327686 UOJ327686:UOM327686 UYF327686:UYI327686 VIB327686:VIE327686 VRX327686:VSA327686 WBT327686:WBW327686 WLP327686:WLS327686 WVL327686:WVO327686 D393222:G393222 IZ393222:JC393222 SV393222:SY393222 ACR393222:ACU393222 AMN393222:AMQ393222 AWJ393222:AWM393222 BGF393222:BGI393222 BQB393222:BQE393222 BZX393222:CAA393222 CJT393222:CJW393222 CTP393222:CTS393222 DDL393222:DDO393222 DNH393222:DNK393222 DXD393222:DXG393222 EGZ393222:EHC393222 EQV393222:EQY393222 FAR393222:FAU393222 FKN393222:FKQ393222 FUJ393222:FUM393222 GEF393222:GEI393222 GOB393222:GOE393222 GXX393222:GYA393222 HHT393222:HHW393222 HRP393222:HRS393222 IBL393222:IBO393222 ILH393222:ILK393222 IVD393222:IVG393222 JEZ393222:JFC393222 JOV393222:JOY393222 JYR393222:JYU393222 KIN393222:KIQ393222 KSJ393222:KSM393222 LCF393222:LCI393222 LMB393222:LME393222 LVX393222:LWA393222 MFT393222:MFW393222 MPP393222:MPS393222 MZL393222:MZO393222 NJH393222:NJK393222 NTD393222:NTG393222 OCZ393222:ODC393222 OMV393222:OMY393222 OWR393222:OWU393222 PGN393222:PGQ393222 PQJ393222:PQM393222 QAF393222:QAI393222 QKB393222:QKE393222 QTX393222:QUA393222 RDT393222:RDW393222 RNP393222:RNS393222 RXL393222:RXO393222 SHH393222:SHK393222 SRD393222:SRG393222 TAZ393222:TBC393222 TKV393222:TKY393222 TUR393222:TUU393222 UEN393222:UEQ393222 UOJ393222:UOM393222 UYF393222:UYI393222 VIB393222:VIE393222 VRX393222:VSA393222 WBT393222:WBW393222 WLP393222:WLS393222 WVL393222:WVO393222 D458758:G458758 IZ458758:JC458758 SV458758:SY458758 ACR458758:ACU458758 AMN458758:AMQ458758 AWJ458758:AWM458758 BGF458758:BGI458758 BQB458758:BQE458758 BZX458758:CAA458758 CJT458758:CJW458758 CTP458758:CTS458758 DDL458758:DDO458758 DNH458758:DNK458758 DXD458758:DXG458758 EGZ458758:EHC458758 EQV458758:EQY458758 FAR458758:FAU458758 FKN458758:FKQ458758 FUJ458758:FUM458758 GEF458758:GEI458758 GOB458758:GOE458758 GXX458758:GYA458758 HHT458758:HHW458758 HRP458758:HRS458758 IBL458758:IBO458758 ILH458758:ILK458758 IVD458758:IVG458758 JEZ458758:JFC458758 JOV458758:JOY458758 JYR458758:JYU458758 KIN458758:KIQ458758 KSJ458758:KSM458758 LCF458758:LCI458758 LMB458758:LME458758 LVX458758:LWA458758 MFT458758:MFW458758 MPP458758:MPS458758 MZL458758:MZO458758 NJH458758:NJK458758 NTD458758:NTG458758 OCZ458758:ODC458758 OMV458758:OMY458758 OWR458758:OWU458758 PGN458758:PGQ458758 PQJ458758:PQM458758 QAF458758:QAI458758 QKB458758:QKE458758 QTX458758:QUA458758 RDT458758:RDW458758 RNP458758:RNS458758 RXL458758:RXO458758 SHH458758:SHK458758 SRD458758:SRG458758 TAZ458758:TBC458758 TKV458758:TKY458758 TUR458758:TUU458758 UEN458758:UEQ458758 UOJ458758:UOM458758 UYF458758:UYI458758 VIB458758:VIE458758 VRX458758:VSA458758 WBT458758:WBW458758 WLP458758:WLS458758 WVL458758:WVO458758 D524294:G524294 IZ524294:JC524294 SV524294:SY524294 ACR524294:ACU524294 AMN524294:AMQ524294 AWJ524294:AWM524294 BGF524294:BGI524294 BQB524294:BQE524294 BZX524294:CAA524294 CJT524294:CJW524294 CTP524294:CTS524294 DDL524294:DDO524294 DNH524294:DNK524294 DXD524294:DXG524294 EGZ524294:EHC524294 EQV524294:EQY524294 FAR524294:FAU524294 FKN524294:FKQ524294 FUJ524294:FUM524294 GEF524294:GEI524294 GOB524294:GOE524294 GXX524294:GYA524294 HHT524294:HHW524294 HRP524294:HRS524294 IBL524294:IBO524294 ILH524294:ILK524294 IVD524294:IVG524294 JEZ524294:JFC524294 JOV524294:JOY524294 JYR524294:JYU524294 KIN524294:KIQ524294 KSJ524294:KSM524294 LCF524294:LCI524294 LMB524294:LME524294 LVX524294:LWA524294 MFT524294:MFW524294 MPP524294:MPS524294 MZL524294:MZO524294 NJH524294:NJK524294 NTD524294:NTG524294 OCZ524294:ODC524294 OMV524294:OMY524294 OWR524294:OWU524294 PGN524294:PGQ524294 PQJ524294:PQM524294 QAF524294:QAI524294 QKB524294:QKE524294 QTX524294:QUA524294 RDT524294:RDW524294 RNP524294:RNS524294 RXL524294:RXO524294 SHH524294:SHK524294 SRD524294:SRG524294 TAZ524294:TBC524294 TKV524294:TKY524294 TUR524294:TUU524294 UEN524294:UEQ524294 UOJ524294:UOM524294 UYF524294:UYI524294 VIB524294:VIE524294 VRX524294:VSA524294 WBT524294:WBW524294 WLP524294:WLS524294 WVL524294:WVO524294 D589830:G589830 IZ589830:JC589830 SV589830:SY589830 ACR589830:ACU589830 AMN589830:AMQ589830 AWJ589830:AWM589830 BGF589830:BGI589830 BQB589830:BQE589830 BZX589830:CAA589830 CJT589830:CJW589830 CTP589830:CTS589830 DDL589830:DDO589830 DNH589830:DNK589830 DXD589830:DXG589830 EGZ589830:EHC589830 EQV589830:EQY589830 FAR589830:FAU589830 FKN589830:FKQ589830 FUJ589830:FUM589830 GEF589830:GEI589830 GOB589830:GOE589830 GXX589830:GYA589830 HHT589830:HHW589830 HRP589830:HRS589830 IBL589830:IBO589830 ILH589830:ILK589830 IVD589830:IVG589830 JEZ589830:JFC589830 JOV589830:JOY589830 JYR589830:JYU589830 KIN589830:KIQ589830 KSJ589830:KSM589830 LCF589830:LCI589830 LMB589830:LME589830 LVX589830:LWA589830 MFT589830:MFW589830 MPP589830:MPS589830 MZL589830:MZO589830 NJH589830:NJK589830 NTD589830:NTG589830 OCZ589830:ODC589830 OMV589830:OMY589830 OWR589830:OWU589830 PGN589830:PGQ589830 PQJ589830:PQM589830 QAF589830:QAI589830 QKB589830:QKE589830 QTX589830:QUA589830 RDT589830:RDW589830 RNP589830:RNS589830 RXL589830:RXO589830 SHH589830:SHK589830 SRD589830:SRG589830 TAZ589830:TBC589830 TKV589830:TKY589830 TUR589830:TUU589830 UEN589830:UEQ589830 UOJ589830:UOM589830 UYF589830:UYI589830 VIB589830:VIE589830 VRX589830:VSA589830 WBT589830:WBW589830 WLP589830:WLS589830 WVL589830:WVO589830 D655366:G655366 IZ655366:JC655366 SV655366:SY655366 ACR655366:ACU655366 AMN655366:AMQ655366 AWJ655366:AWM655366 BGF655366:BGI655366 BQB655366:BQE655366 BZX655366:CAA655366 CJT655366:CJW655366 CTP655366:CTS655366 DDL655366:DDO655366 DNH655366:DNK655366 DXD655366:DXG655366 EGZ655366:EHC655366 EQV655366:EQY655366 FAR655366:FAU655366 FKN655366:FKQ655366 FUJ655366:FUM655366 GEF655366:GEI655366 GOB655366:GOE655366 GXX655366:GYA655366 HHT655366:HHW655366 HRP655366:HRS655366 IBL655366:IBO655366 ILH655366:ILK655366 IVD655366:IVG655366 JEZ655366:JFC655366 JOV655366:JOY655366 JYR655366:JYU655366 KIN655366:KIQ655366 KSJ655366:KSM655366 LCF655366:LCI655366 LMB655366:LME655366 LVX655366:LWA655366 MFT655366:MFW655366 MPP655366:MPS655366 MZL655366:MZO655366 NJH655366:NJK655366 NTD655366:NTG655366 OCZ655366:ODC655366 OMV655366:OMY655366 OWR655366:OWU655366 PGN655366:PGQ655366 PQJ655366:PQM655366 QAF655366:QAI655366 QKB655366:QKE655366 QTX655366:QUA655366 RDT655366:RDW655366 RNP655366:RNS655366 RXL655366:RXO655366 SHH655366:SHK655366 SRD655366:SRG655366 TAZ655366:TBC655366 TKV655366:TKY655366 TUR655366:TUU655366 UEN655366:UEQ655366 UOJ655366:UOM655366 UYF655366:UYI655366 VIB655366:VIE655366 VRX655366:VSA655366 WBT655366:WBW655366 WLP655366:WLS655366 WVL655366:WVO655366 D720902:G720902 IZ720902:JC720902 SV720902:SY720902 ACR720902:ACU720902 AMN720902:AMQ720902 AWJ720902:AWM720902 BGF720902:BGI720902 BQB720902:BQE720902 BZX720902:CAA720902 CJT720902:CJW720902 CTP720902:CTS720902 DDL720902:DDO720902 DNH720902:DNK720902 DXD720902:DXG720902 EGZ720902:EHC720902 EQV720902:EQY720902 FAR720902:FAU720902 FKN720902:FKQ720902 FUJ720902:FUM720902 GEF720902:GEI720902 GOB720902:GOE720902 GXX720902:GYA720902 HHT720902:HHW720902 HRP720902:HRS720902 IBL720902:IBO720902 ILH720902:ILK720902 IVD720902:IVG720902 JEZ720902:JFC720902 JOV720902:JOY720902 JYR720902:JYU720902 KIN720902:KIQ720902 KSJ720902:KSM720902 LCF720902:LCI720902 LMB720902:LME720902 LVX720902:LWA720902 MFT720902:MFW720902 MPP720902:MPS720902 MZL720902:MZO720902 NJH720902:NJK720902 NTD720902:NTG720902 OCZ720902:ODC720902 OMV720902:OMY720902 OWR720902:OWU720902 PGN720902:PGQ720902 PQJ720902:PQM720902 QAF720902:QAI720902 QKB720902:QKE720902 QTX720902:QUA720902 RDT720902:RDW720902 RNP720902:RNS720902 RXL720902:RXO720902 SHH720902:SHK720902 SRD720902:SRG720902 TAZ720902:TBC720902 TKV720902:TKY720902 TUR720902:TUU720902 UEN720902:UEQ720902 UOJ720902:UOM720902 UYF720902:UYI720902 VIB720902:VIE720902 VRX720902:VSA720902 WBT720902:WBW720902 WLP720902:WLS720902 WVL720902:WVO720902 D786438:G786438 IZ786438:JC786438 SV786438:SY786438 ACR786438:ACU786438 AMN786438:AMQ786438 AWJ786438:AWM786438 BGF786438:BGI786438 BQB786438:BQE786438 BZX786438:CAA786438 CJT786438:CJW786438 CTP786438:CTS786438 DDL786438:DDO786438 DNH786438:DNK786438 DXD786438:DXG786438 EGZ786438:EHC786438 EQV786438:EQY786438 FAR786438:FAU786438 FKN786438:FKQ786438 FUJ786438:FUM786438 GEF786438:GEI786438 GOB786438:GOE786438 GXX786438:GYA786438 HHT786438:HHW786438 HRP786438:HRS786438 IBL786438:IBO786438 ILH786438:ILK786438 IVD786438:IVG786438 JEZ786438:JFC786438 JOV786438:JOY786438 JYR786438:JYU786438 KIN786438:KIQ786438 KSJ786438:KSM786438 LCF786438:LCI786438 LMB786438:LME786438 LVX786438:LWA786438 MFT786438:MFW786438 MPP786438:MPS786438 MZL786438:MZO786438 NJH786438:NJK786438 NTD786438:NTG786438 OCZ786438:ODC786438 OMV786438:OMY786438 OWR786438:OWU786438 PGN786438:PGQ786438 PQJ786438:PQM786438 QAF786438:QAI786438 QKB786438:QKE786438 QTX786438:QUA786438 RDT786438:RDW786438 RNP786438:RNS786438 RXL786438:RXO786438 SHH786438:SHK786438 SRD786438:SRG786438 TAZ786438:TBC786438 TKV786438:TKY786438 TUR786438:TUU786438 UEN786438:UEQ786438 UOJ786438:UOM786438 UYF786438:UYI786438 VIB786438:VIE786438 VRX786438:VSA786438 WBT786438:WBW786438 WLP786438:WLS786438 WVL786438:WVO786438 D851974:G851974 IZ851974:JC851974 SV851974:SY851974 ACR851974:ACU851974 AMN851974:AMQ851974 AWJ851974:AWM851974 BGF851974:BGI851974 BQB851974:BQE851974 BZX851974:CAA851974 CJT851974:CJW851974 CTP851974:CTS851974 DDL851974:DDO851974 DNH851974:DNK851974 DXD851974:DXG851974 EGZ851974:EHC851974 EQV851974:EQY851974 FAR851974:FAU851974 FKN851974:FKQ851974 FUJ851974:FUM851974 GEF851974:GEI851974 GOB851974:GOE851974 GXX851974:GYA851974 HHT851974:HHW851974 HRP851974:HRS851974 IBL851974:IBO851974 ILH851974:ILK851974 IVD851974:IVG851974 JEZ851974:JFC851974 JOV851974:JOY851974 JYR851974:JYU851974 KIN851974:KIQ851974 KSJ851974:KSM851974 LCF851974:LCI851974 LMB851974:LME851974 LVX851974:LWA851974 MFT851974:MFW851974 MPP851974:MPS851974 MZL851974:MZO851974 NJH851974:NJK851974 NTD851974:NTG851974 OCZ851974:ODC851974 OMV851974:OMY851974 OWR851974:OWU851974 PGN851974:PGQ851974 PQJ851974:PQM851974 QAF851974:QAI851974 QKB851974:QKE851974 QTX851974:QUA851974 RDT851974:RDW851974 RNP851974:RNS851974 RXL851974:RXO851974 SHH851974:SHK851974 SRD851974:SRG851974 TAZ851974:TBC851974 TKV851974:TKY851974 TUR851974:TUU851974 UEN851974:UEQ851974 UOJ851974:UOM851974 UYF851974:UYI851974 VIB851974:VIE851974 VRX851974:VSA851974 WBT851974:WBW851974 WLP851974:WLS851974 WVL851974:WVO851974 D917510:G917510 IZ917510:JC917510 SV917510:SY917510 ACR917510:ACU917510 AMN917510:AMQ917510 AWJ917510:AWM917510 BGF917510:BGI917510 BQB917510:BQE917510 BZX917510:CAA917510 CJT917510:CJW917510 CTP917510:CTS917510 DDL917510:DDO917510 DNH917510:DNK917510 DXD917510:DXG917510 EGZ917510:EHC917510 EQV917510:EQY917510 FAR917510:FAU917510 FKN917510:FKQ917510 FUJ917510:FUM917510 GEF917510:GEI917510 GOB917510:GOE917510 GXX917510:GYA917510 HHT917510:HHW917510 HRP917510:HRS917510 IBL917510:IBO917510 ILH917510:ILK917510 IVD917510:IVG917510 JEZ917510:JFC917510 JOV917510:JOY917510 JYR917510:JYU917510 KIN917510:KIQ917510 KSJ917510:KSM917510 LCF917510:LCI917510 LMB917510:LME917510 LVX917510:LWA917510 MFT917510:MFW917510 MPP917510:MPS917510 MZL917510:MZO917510 NJH917510:NJK917510 NTD917510:NTG917510 OCZ917510:ODC917510 OMV917510:OMY917510 OWR917510:OWU917510 PGN917510:PGQ917510 PQJ917510:PQM917510 QAF917510:QAI917510 QKB917510:QKE917510 QTX917510:QUA917510 RDT917510:RDW917510 RNP917510:RNS917510 RXL917510:RXO917510 SHH917510:SHK917510 SRD917510:SRG917510 TAZ917510:TBC917510 TKV917510:TKY917510 TUR917510:TUU917510 UEN917510:UEQ917510 UOJ917510:UOM917510 UYF917510:UYI917510 VIB917510:VIE917510 VRX917510:VSA917510 WBT917510:WBW917510 WLP917510:WLS917510 WVL917510:WVO917510 D983046:G983046 IZ983046:JC983046 SV983046:SY983046 ACR983046:ACU983046 AMN983046:AMQ983046 AWJ983046:AWM983046 BGF983046:BGI983046 BQB983046:BQE983046 BZX983046:CAA983046 CJT983046:CJW983046 CTP983046:CTS983046 DDL983046:DDO983046 DNH983046:DNK983046 DXD983046:DXG983046 EGZ983046:EHC983046 EQV983046:EQY983046 FAR983046:FAU983046 FKN983046:FKQ983046 FUJ983046:FUM983046 GEF983046:GEI983046 GOB983046:GOE983046 GXX983046:GYA983046 HHT983046:HHW983046 HRP983046:HRS983046 IBL983046:IBO983046 ILH983046:ILK983046 IVD983046:IVG983046 JEZ983046:JFC983046 JOV983046:JOY983046 JYR983046:JYU983046 KIN983046:KIQ983046 KSJ983046:KSM983046 LCF983046:LCI983046 LMB983046:LME983046 LVX983046:LWA983046 MFT983046:MFW983046 MPP983046:MPS983046 MZL983046:MZO983046 NJH983046:NJK983046 NTD983046:NTG983046 OCZ983046:ODC983046 OMV983046:OMY983046 OWR983046:OWU983046 PGN983046:PGQ983046 PQJ983046:PQM983046 QAF983046:QAI983046 QKB983046:QKE983046 QTX983046:QUA983046 RDT983046:RDW983046 RNP983046:RNS983046 RXL983046:RXO983046 SHH983046:SHK983046 SRD983046:SRG983046 TAZ983046:TBC983046 TKV983046:TKY983046 TUR983046:TUU983046 UEN983046:UEQ983046 UOJ983046:UOM983046 UYF983046:UYI983046 VIB983046:VIE983046 VRX983046:VSA983046 WBT983046:WBW983046 WLP983046:WLS983046 WVL983046:WVO983046">
      <formula1>Months</formula1>
    </dataValidation>
  </dataValidations>
  <pageMargins left="0.70866141732283472" right="0.70866141732283472" top="0.74803149606299213" bottom="0.74803149606299213" header="0.31496062992125984" footer="0.31496062992125984"/>
  <pageSetup paperSize="8" scale="59" fitToHeight="0" orientation="landscape" cellComments="asDisplayed" r:id="rId1"/>
  <headerFooter>
    <oddHeader xml:space="preserve">&amp;R10 March 2014
</oddHeader>
    <oddFooter>&amp;L&amp;F&amp;C&amp;A&amp;R&amp;P/&amp;N</oddFooter>
  </headerFooter>
  <rowBreaks count="1" manualBreakCount="1">
    <brk id="34" max="16383" man="1"/>
  </rowBreaks>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zoomScale="90" zoomScaleNormal="90" zoomScalePageLayoutView="90" workbookViewId="0">
      <selection activeCell="C5" sqref="C5"/>
    </sheetView>
  </sheetViews>
  <sheetFormatPr defaultColWidth="8.85546875" defaultRowHeight="12.75" x14ac:dyDescent="0.2"/>
  <cols>
    <col min="1" max="1" width="11.42578125" style="303" customWidth="1"/>
    <col min="3" max="3" width="173" bestFit="1" customWidth="1"/>
  </cols>
  <sheetData>
    <row r="1" spans="1:3" s="301" customFormat="1" x14ac:dyDescent="0.2">
      <c r="A1" s="595" t="s">
        <v>2507</v>
      </c>
      <c r="B1" s="596" t="s">
        <v>2508</v>
      </c>
      <c r="C1" s="596" t="s">
        <v>2509</v>
      </c>
    </row>
    <row r="2" spans="1:3" s="301" customFormat="1" x14ac:dyDescent="0.2">
      <c r="A2" s="302"/>
    </row>
    <row r="3" spans="1:3" s="301" customFormat="1" x14ac:dyDescent="0.2">
      <c r="A3" s="304"/>
      <c r="B3" s="305"/>
      <c r="C3" s="305"/>
    </row>
    <row r="4" spans="1:3" s="301" customFormat="1" ht="38.25" x14ac:dyDescent="0.2">
      <c r="A4" s="304">
        <v>41975</v>
      </c>
      <c r="B4" s="305" t="s">
        <v>3884</v>
      </c>
      <c r="C4" s="306" t="s">
        <v>4127</v>
      </c>
    </row>
    <row r="5" spans="1:3" s="301" customFormat="1" ht="38.25" x14ac:dyDescent="0.2">
      <c r="A5" s="304">
        <v>41974</v>
      </c>
      <c r="B5" s="305" t="s">
        <v>3884</v>
      </c>
      <c r="C5" s="306" t="s">
        <v>3911</v>
      </c>
    </row>
    <row r="6" spans="1:3" s="301" customFormat="1" ht="25.5" x14ac:dyDescent="0.2">
      <c r="A6" s="304">
        <v>41961</v>
      </c>
      <c r="B6" s="305" t="s">
        <v>3884</v>
      </c>
      <c r="C6" s="306" t="s">
        <v>3885</v>
      </c>
    </row>
    <row r="7" spans="1:3" s="301" customFormat="1" ht="38.25" x14ac:dyDescent="0.2">
      <c r="A7" s="487">
        <v>41901</v>
      </c>
      <c r="B7" s="305" t="s">
        <v>3598</v>
      </c>
      <c r="C7" s="306" t="s">
        <v>3846</v>
      </c>
    </row>
    <row r="8" spans="1:3" s="301" customFormat="1" ht="51.75" customHeight="1" x14ac:dyDescent="0.2">
      <c r="A8" s="487" t="s">
        <v>3867</v>
      </c>
      <c r="B8" s="488" t="s">
        <v>3818</v>
      </c>
      <c r="C8" s="489" t="s">
        <v>3880</v>
      </c>
    </row>
    <row r="9" spans="1:3" s="301" customFormat="1" ht="150.75" customHeight="1" x14ac:dyDescent="0.2">
      <c r="A9" s="487">
        <v>41901</v>
      </c>
      <c r="B9" s="488" t="s">
        <v>3818</v>
      </c>
      <c r="C9" s="489" t="s">
        <v>3835</v>
      </c>
    </row>
    <row r="10" spans="1:3" s="305" customFormat="1" ht="242.25" x14ac:dyDescent="0.2">
      <c r="A10" s="487">
        <v>41877</v>
      </c>
      <c r="B10" s="488" t="s">
        <v>3598</v>
      </c>
      <c r="C10" s="306" t="s">
        <v>3817</v>
      </c>
    </row>
    <row r="11" spans="1:3" s="305" customFormat="1" ht="102.75" customHeight="1" x14ac:dyDescent="0.2">
      <c r="A11" s="304">
        <v>41859</v>
      </c>
      <c r="B11" s="476" t="s">
        <v>3543</v>
      </c>
      <c r="C11" s="470" t="s">
        <v>3597</v>
      </c>
    </row>
    <row r="12" spans="1:3" s="305" customFormat="1" x14ac:dyDescent="0.2">
      <c r="A12" s="304">
        <v>41781</v>
      </c>
      <c r="B12" s="305" t="s">
        <v>2510</v>
      </c>
      <c r="C12" s="305" t="s">
        <v>3527</v>
      </c>
    </row>
    <row r="13" spans="1:3" s="305" customFormat="1" x14ac:dyDescent="0.2">
      <c r="A13" s="304">
        <v>41662</v>
      </c>
      <c r="B13" s="305" t="s">
        <v>2510</v>
      </c>
      <c r="C13" s="305" t="s">
        <v>2515</v>
      </c>
    </row>
    <row r="14" spans="1:3" s="305" customFormat="1" x14ac:dyDescent="0.2">
      <c r="A14" s="304">
        <v>41628</v>
      </c>
      <c r="B14" s="305" t="s">
        <v>2510</v>
      </c>
      <c r="C14" s="306" t="s">
        <v>2513</v>
      </c>
    </row>
    <row r="15" spans="1:3" x14ac:dyDescent="0.2">
      <c r="A15" s="303">
        <v>41586</v>
      </c>
      <c r="B15" t="s">
        <v>2510</v>
      </c>
      <c r="C15" t="s">
        <v>2511</v>
      </c>
    </row>
    <row r="16" spans="1:3" x14ac:dyDescent="0.2">
      <c r="A16" s="303">
        <v>406768</v>
      </c>
      <c r="B16" t="s">
        <v>2510</v>
      </c>
      <c r="C16" t="s">
        <v>2512</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opLeftCell="A37" zoomScale="115" zoomScaleNormal="115" zoomScaleSheetLayoutView="106" zoomScalePageLayoutView="150" workbookViewId="0">
      <selection activeCell="B25" sqref="B25"/>
    </sheetView>
  </sheetViews>
  <sheetFormatPr defaultColWidth="8.85546875" defaultRowHeight="12.75" x14ac:dyDescent="0.2"/>
  <cols>
    <col min="1" max="1" width="45.140625" style="479" customWidth="1"/>
    <col min="2" max="2" width="79.42578125" style="479" customWidth="1"/>
    <col min="3" max="16384" width="8.85546875" style="502"/>
  </cols>
  <sheetData>
    <row r="1" spans="1:8" ht="25.5" x14ac:dyDescent="0.2">
      <c r="A1" s="506" t="s">
        <v>4128</v>
      </c>
      <c r="B1" s="507" t="s">
        <v>4136</v>
      </c>
      <c r="D1" s="508"/>
      <c r="E1" s="508"/>
      <c r="F1" s="508"/>
      <c r="G1" s="508"/>
      <c r="H1" s="508"/>
    </row>
    <row r="2" spans="1:8" ht="25.5" x14ac:dyDescent="0.2">
      <c r="A2" s="509" t="s">
        <v>4129</v>
      </c>
      <c r="B2" s="510" t="s">
        <v>4137</v>
      </c>
      <c r="D2" s="508"/>
      <c r="E2" s="508"/>
      <c r="F2" s="508"/>
      <c r="G2" s="508"/>
      <c r="H2" s="508"/>
    </row>
    <row r="3" spans="1:8" ht="25.5" x14ac:dyDescent="0.2">
      <c r="A3" s="509" t="s">
        <v>4130</v>
      </c>
      <c r="B3" s="510" t="s">
        <v>4138</v>
      </c>
      <c r="D3" s="508"/>
      <c r="E3" s="508"/>
      <c r="F3" s="508"/>
      <c r="G3" s="508"/>
      <c r="H3" s="508"/>
    </row>
    <row r="4" spans="1:8" ht="26.25" thickBot="1" x14ac:dyDescent="0.25">
      <c r="A4" s="511" t="s">
        <v>4131</v>
      </c>
      <c r="B4" s="512" t="s">
        <v>4139</v>
      </c>
      <c r="D4" s="508"/>
      <c r="E4" s="508"/>
      <c r="F4" s="508"/>
      <c r="G4" s="508"/>
      <c r="H4" s="508"/>
    </row>
    <row r="5" spans="1:8" ht="15" x14ac:dyDescent="0.2">
      <c r="A5" s="921" t="str">
        <f ca="1">Translations!A124</f>
        <v>Instructions</v>
      </c>
      <c r="B5" s="921"/>
    </row>
    <row r="6" spans="1:8" ht="51" x14ac:dyDescent="0.2">
      <c r="A6" s="481" t="str">
        <f ca="1">Translations!G119</f>
        <v xml:space="preserve">Inserting new lines in any section </v>
      </c>
      <c r="B6" s="486" t="str">
        <f ca="1">Translations!G120</f>
        <v>If there is a need to insert more lines, please:
1. Select entire existing line(s)
2. Copy
3. Right-click and Insert Copied Cells (before the selected line)</v>
      </c>
    </row>
    <row r="7" spans="1:8" x14ac:dyDescent="0.2">
      <c r="A7" s="922" t="str">
        <f ca="1">Translations!A7</f>
        <v>A. Program details</v>
      </c>
      <c r="B7" s="922"/>
    </row>
    <row r="8" spans="1:8" x14ac:dyDescent="0.2">
      <c r="A8" s="482" t="str">
        <f ca="1">Translations!A8</f>
        <v>Country / Applicant</v>
      </c>
      <c r="B8" s="480" t="str">
        <f ca="1">Translations!G8</f>
        <v>Please select the name of the applicant.</v>
      </c>
    </row>
    <row r="9" spans="1:8" ht="51" x14ac:dyDescent="0.2">
      <c r="A9" s="482" t="str">
        <f ca="1">Translations!A9</f>
        <v>Component:</v>
      </c>
      <c r="B9" s="480" t="str">
        <f ca="1">Translations!G9</f>
        <v>Select the component for this funding request on on the Framework sheet. By doing so, the relevant drop-down boxes in various sections of the template will be activated. One can also choose to complete a blank version of the template which will not offer any drop-down boxes and all fields will have to be filled in manually.</v>
      </c>
    </row>
    <row r="10" spans="1:8" x14ac:dyDescent="0.2">
      <c r="A10" s="482" t="str">
        <f ca="1">Translations!A10</f>
        <v>Start Year</v>
      </c>
      <c r="B10" s="480" t="str">
        <f ca="1">Translations!G10</f>
        <v>Indicate the calendar year when the grant will start.</v>
      </c>
    </row>
    <row r="11" spans="1:8" x14ac:dyDescent="0.2">
      <c r="A11" s="482" t="str">
        <f ca="1">Translations!A11</f>
        <v>Start Month</v>
      </c>
      <c r="B11" s="480" t="str">
        <f ca="1">Translations!G11</f>
        <v>Indicate the month when the grant will start.</v>
      </c>
    </row>
    <row r="12" spans="1:8" ht="51" x14ac:dyDescent="0.2">
      <c r="A12" s="481" t="str">
        <f ca="1">Translations!A13</f>
        <v>Principal Recipients</v>
      </c>
      <c r="B12" s="480" t="s">
        <v>3847</v>
      </c>
    </row>
    <row r="13" spans="1:8" x14ac:dyDescent="0.2">
      <c r="A13" s="922" t="str">
        <f ca="1">Translations!A25</f>
        <v>B. Program goals and impact indicators</v>
      </c>
      <c r="B13" s="922"/>
    </row>
    <row r="14" spans="1:8" ht="25.5" x14ac:dyDescent="0.2">
      <c r="A14" s="481" t="str">
        <f ca="1">Translations!A26</f>
        <v>Goals</v>
      </c>
      <c r="B14" s="480" t="str">
        <f ca="1">Translations!G26</f>
        <v xml:space="preserve">Goal(s) are broad and overarching statements of a desired, medium to long-term impact of the program and should be consistent with the national strategic plan. </v>
      </c>
    </row>
    <row r="15" spans="1:8" ht="25.5" x14ac:dyDescent="0.2">
      <c r="A15" s="481" t="str">
        <f ca="1">Translations!A27</f>
        <v>Linked to goal(s) #</v>
      </c>
      <c r="B15" s="480" t="str">
        <f ca="1">Translations!G27</f>
        <v xml:space="preserve">For each of the indicators, specify the goal number(s) they relate to. One indicator may relate to multiple goals. </v>
      </c>
    </row>
    <row r="16" spans="1:8" ht="89.25" x14ac:dyDescent="0.2">
      <c r="A16" s="481" t="str">
        <f ca="1">Translations!A28</f>
        <v>Impact indicator</v>
      </c>
      <c r="B16" s="480" t="str">
        <f ca="1">Translations!G28</f>
        <v xml:space="preserve">Impact indicators are related to the defined goal(s). Under "impact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goals, appropriate country specific indicators could be included by overwriting this drop down box. The selected indicators should be in line with the national strategic plan and its respective M&amp;E plan. </v>
      </c>
    </row>
    <row r="17" spans="1:2" ht="51" x14ac:dyDescent="0.2">
      <c r="A17" s="482" t="str">
        <f ca="1">Translations!A121</f>
        <v>Baseline value</v>
      </c>
      <c r="B17" s="480" t="str">
        <f ca="1">Translations!G121</f>
        <v>Baselines serve as the starting point against which the performance of the program will be measured. Baselines refer to the latest available results from valid data sources. Baseline data (value, year and source) need to be provided for each indicator. If no data is available, then baselines should be determined during the implementation of the grant.</v>
      </c>
    </row>
    <row r="18" spans="1:2" x14ac:dyDescent="0.2">
      <c r="A18" s="482" t="str">
        <f ca="1">Translations!A122</f>
        <v>Baseline Year</v>
      </c>
      <c r="B18" s="480" t="str">
        <f ca="1">Translations!G122</f>
        <v>Indicate the baseline year</v>
      </c>
    </row>
    <row r="19" spans="1:2" ht="71.25" customHeight="1" x14ac:dyDescent="0.2">
      <c r="A19" s="482" t="str">
        <f ca="1">Translations!A123</f>
        <v>Baseline Source</v>
      </c>
      <c r="B19" s="480" t="str">
        <f ca="1">Translations!G123</f>
        <v>Indicate the data source for the baseline value. In the source field a non-exhaustive choice of sources is provided in a drop-down box. If necessary other sources may be included by overwriting the field. If the data source for the baseline is different from the data source that will be used to report on the indicator,  please specify this in the "comments" field.</v>
      </c>
    </row>
    <row r="20" spans="1:2" ht="76.5" x14ac:dyDescent="0.2">
      <c r="A20" s="482" t="str">
        <f ca="1">Translations!A30</f>
        <v xml:space="preserve">Targets </v>
      </c>
      <c r="B20" s="626" t="str">
        <f ca="1">Translations!G30</f>
        <v xml:space="preserve">Targets should be consistent with the national strategic plan or any other updated and agreed country targets. These should be included according to the frequency of their measurement. For example, if surveys are conducted in year 1 and 3, only in these years targets should be provided. Please include the targets in the calendar year during which the data will be collected. 
</v>
      </c>
    </row>
    <row r="21" spans="1:2" ht="76.5" x14ac:dyDescent="0.2">
      <c r="A21" s="481" t="str">
        <f ca="1">Translations!A78</f>
        <v>Comments and Assumptions</v>
      </c>
      <c r="B21" s="626" t="str">
        <f ca="1">Translations!G41</f>
        <v>This column should be used to include:
1. Data sources if they are different from baseline data sources.
2. Agency responsible for conducting the modelling or surveys.
3. Area covered by the surveys.
4. Estimated timeline when survey results will be available
5. Any change in methodology from previous year.</v>
      </c>
    </row>
    <row r="22" spans="1:2" x14ac:dyDescent="0.2">
      <c r="A22" s="922" t="str">
        <f ca="1">Translations!A42</f>
        <v>C. Program objectives and outcome indicators</v>
      </c>
      <c r="B22" s="922"/>
    </row>
    <row r="23" spans="1:2" ht="38.25" x14ac:dyDescent="0.2">
      <c r="A23" s="481" t="str">
        <f ca="1">Translations!A43</f>
        <v>Objectives</v>
      </c>
      <c r="B23" s="480" t="str">
        <f ca="1">Translations!G43</f>
        <v>Each goal should have a set of related, more specific objectives that will permit the program to reach the stated goal(s). These objectives should be consistent with the objectives of the national disease control strategic plan.</v>
      </c>
    </row>
    <row r="24" spans="1:2" ht="25.5" x14ac:dyDescent="0.2">
      <c r="A24" s="481" t="str">
        <f ca="1">Translations!A44</f>
        <v xml:space="preserve">Linked to objective(s) # </v>
      </c>
      <c r="B24" s="480" t="str">
        <f ca="1">Translations!G44</f>
        <v xml:space="preserve"> For each of the indicators, specify the objective number(s) they relate to. One indicator may relate to multiple objectives. </v>
      </c>
    </row>
    <row r="25" spans="1:2" ht="89.25" x14ac:dyDescent="0.2">
      <c r="A25" s="481" t="str">
        <f ca="1">Translations!A45</f>
        <v>Outcome indicator</v>
      </c>
      <c r="B25" s="626" t="str">
        <f ca="1">Translations!G45</f>
        <v xml:space="preserve">Outcome indicators are related to the defined objective(s). Under "outcome indicator" a drop-down box with standard indicators, as specified in the core list of indicators, is provided. The Global Fund encourages as far as possible the use of the proposed standard indicators. Only in cases where these indicators do not capture the performance towards desired objectives, appropriate country specific indicators could be included by overwriting this drop down box. The selected indicators should be in line with the national disease control strategic plan and its respective M&amp;E plan. </v>
      </c>
    </row>
    <row r="26" spans="1:2" ht="51" x14ac:dyDescent="0.2">
      <c r="A26" s="482" t="str">
        <f ca="1">Translations!A121</f>
        <v>Baseline value</v>
      </c>
      <c r="B26" s="480" t="str">
        <f ca="1">Translations!G121</f>
        <v>Baselines serve as the starting point against which the performance of the program will be measured. Baselines refer to the latest available results from valid data sources. Baseline data (value, year and source) need to be provided for each indicator. If no data is available, then baselines should be determined during the implementation of the grant.</v>
      </c>
    </row>
    <row r="27" spans="1:2" x14ac:dyDescent="0.2">
      <c r="A27" s="482" t="str">
        <f ca="1">Translations!A122</f>
        <v>Baseline Year</v>
      </c>
      <c r="B27" s="480" t="str">
        <f ca="1">Translations!G122</f>
        <v>Indicate the baseline year</v>
      </c>
    </row>
    <row r="28" spans="1:2" ht="51" x14ac:dyDescent="0.2">
      <c r="A28" s="482" t="str">
        <f ca="1">Translations!A123</f>
        <v>Baseline Source</v>
      </c>
      <c r="B28" s="480" t="str">
        <f ca="1">Translations!G123</f>
        <v>Indicate the data source for the baseline value. In the source field a non-exhaustive choice of sources is provided in a drop-down box. If necessary other sources may be included by overwriting the field. If the data source for the baseline is different from the data source that will be used to report on the indicator,  please specify this in the "comments" field.</v>
      </c>
    </row>
    <row r="29" spans="1:2" ht="76.5" x14ac:dyDescent="0.2">
      <c r="A29" s="482" t="str">
        <f ca="1">Translations!A30</f>
        <v xml:space="preserve">Targets </v>
      </c>
      <c r="B29" s="486" t="str">
        <f ca="1">Translations!G30</f>
        <v xml:space="preserve">Targets should be consistent with the national strategic plan or any other updated and agreed country targets. These should be included according to the frequency of their measurement. For example, if surveys are conducted in year 1 and 3, only in these years targets should be provided. Please include the targets in the calendar year during which the data will be collected. 
</v>
      </c>
    </row>
    <row r="30" spans="1:2" ht="76.5" x14ac:dyDescent="0.2">
      <c r="A30" s="481" t="str">
        <f ca="1">Translations!A78</f>
        <v>Comments and Assumptions</v>
      </c>
      <c r="B30" s="480" t="str">
        <f ca="1">Translations!G41</f>
        <v>This column should be used to include:
1. Data sources if they are different from baseline data sources.
2. Agency responsible for conducting the modelling or surveys.
3. Area covered by the surveys.
4. Estimated timeline when survey results will be available
5. Any change in methodology from previous year.</v>
      </c>
    </row>
    <row r="31" spans="1:2" x14ac:dyDescent="0.2">
      <c r="A31" s="922" t="str">
        <f ca="1">Translations!A79</f>
        <v>D. Modules</v>
      </c>
      <c r="B31" s="922"/>
    </row>
    <row r="32" spans="1:2" ht="191.25" x14ac:dyDescent="0.2">
      <c r="A32" s="483" t="str">
        <f ca="1">Translations!G80</f>
        <v>Modules</v>
      </c>
      <c r="B32" s="571" t="str">
        <f ca="1">Translations!G79</f>
        <v>Modules
To add a new module: Select all rows in the module (including measurement framework and module budget) + Copy  +  Insert copied  cells below the last module (repeat for each additional module you want to include in your funding request). 
Module Measurement Framework
• Do not delete or replace the pre-populated standard coverage indicator text (blue)
• Add new indicator, if needed, below the blue standard coverage indicators
• If not using an indicator, explain in short why it is not being used. The unused indicators will be removed from the final version.
Module budget
If you change the module selection, note that previously selected interventions under the original module budget will not blank out. You will need to delete them before selecting the relevant interventions under the newly selected module.</v>
      </c>
    </row>
    <row r="33" spans="1:2" x14ac:dyDescent="0.2">
      <c r="A33" s="919" t="str">
        <f ca="1">Translations!A81</f>
        <v>Measurement framework for module</v>
      </c>
      <c r="B33" s="919"/>
    </row>
    <row r="34" spans="1:2" ht="63.75" x14ac:dyDescent="0.2">
      <c r="A34" s="481" t="str">
        <f ca="1">Translations!A71</f>
        <v>Responsible Principal Recipient(s)</v>
      </c>
      <c r="B34" s="480" t="str">
        <f ca="1">Translations!G71</f>
        <v xml:space="preserve">If more than one Principal Recipient is envisioned in this request, please list in this field the PR (s) who will be responsible for the implementation of interventions related to this indicator. If more than one,  please disaggregate targets (to the extent possible) by PR. 
</v>
      </c>
    </row>
    <row r="35" spans="1:2" ht="204" x14ac:dyDescent="0.2">
      <c r="A35" s="481" t="str">
        <f ca="1">Translations!A70</f>
        <v>Tied to</v>
      </c>
      <c r="B35" s="480" t="str">
        <f ca="1">Translations!G70</f>
        <v xml:space="preserve"> Select one of the four options under this column to describe if targets are linked to one of the following sources of funding:
a) Current grant - when targets are a subset of the national targets and represent the portion funded exclusively by the Global Fund grant for one Principle Recipient
b) Multiple Global Fund grants - when targets are a subset of the national targets and represent the portion funded by more than one Global Fund grant. In such case specify in the comments the grant numbers that contribute to the achievement of these targets
c) Global Fund and other donors - when the targets are a subset of the national targets and represent the portion jointly funded by the Global Fund and other multilateral or bilateral donors.
d) National Program - when targets refer to the entire country (national). 
Exception: This option could also be selected in cases where targets refer to an entire region or province in the country (sub-national) to which Global Fund resources are contributing only partially. When the sub-national targets are fully funded by the Global Fund, option a (current grant) or b (Multiple Global Fund grants) should be selected as appropriate. Please specify in the comments box if targets are sub-national. </v>
      </c>
    </row>
    <row r="36" spans="1:2" x14ac:dyDescent="0.2">
      <c r="A36" s="481" t="str">
        <f>Translations!E115</f>
        <v>N #</v>
      </c>
      <c r="B36" s="480" t="str">
        <f ca="1">Translations!G115</f>
        <v>Include the numerator value</v>
      </c>
    </row>
    <row r="37" spans="1:2" x14ac:dyDescent="0.2">
      <c r="A37" s="481" t="str">
        <f>Translations!E116</f>
        <v>D #</v>
      </c>
      <c r="B37" s="480" t="str">
        <f ca="1">Translations!G116</f>
        <v>Include here the denominator value.  If denominator is not applicable, leave this cell blank.</v>
      </c>
    </row>
    <row r="38" spans="1:2" ht="25.5" x14ac:dyDescent="0.2">
      <c r="A38" s="481" t="str">
        <f>Translations!E117</f>
        <v>%</v>
      </c>
      <c r="B38" s="480" t="str">
        <f ca="1">Translations!G117</f>
        <v>percentage value is automatically calculated when the numerator and denominator values have been inserted.</v>
      </c>
    </row>
    <row r="39" spans="1:2" x14ac:dyDescent="0.2">
      <c r="A39" s="482" t="str">
        <f ca="1">Translations!A33</f>
        <v xml:space="preserve">Year </v>
      </c>
      <c r="B39" s="486" t="str">
        <f ca="1">Translations!G122</f>
        <v>Indicate the baseline year</v>
      </c>
    </row>
    <row r="40" spans="1:2" ht="51" x14ac:dyDescent="0.2">
      <c r="A40" s="482" t="str">
        <f ca="1">Translations!A34</f>
        <v>Source</v>
      </c>
      <c r="B40" s="486" t="str">
        <f ca="1">Translations!G123</f>
        <v>Indicate the data source for the baseline value. In the source field a non-exhaustive choice of sources is provided in a drop-down box. If necessary other sources may be included by overwriting the field. If the data source for the baseline is different from the data source that will be used to report on the indicator,  please specify this in the "comments" field.</v>
      </c>
    </row>
    <row r="41" spans="1:2" ht="76.5" x14ac:dyDescent="0.2">
      <c r="A41" s="482" t="str">
        <f ca="1">Translations!A83</f>
        <v>Allocation</v>
      </c>
      <c r="B41" s="486" t="str">
        <f ca="1">Translations!G83</f>
        <v xml:space="preserve">
This refers to the total targets that are expected to be achieved with the allocation amount and other resources (including domestic and from other donors). This corresponds to "row F" of the programmatic gap table, except for LLIN gap table. 
</v>
      </c>
    </row>
    <row r="42" spans="1:2" ht="52.5" customHeight="1" x14ac:dyDescent="0.2">
      <c r="A42" s="482" t="str">
        <f ca="1">Translations!A85</f>
        <v xml:space="preserve">Allocation + above + other </v>
      </c>
      <c r="B42" s="486" t="str">
        <f ca="1">Translations!G85</f>
        <v xml:space="preserve">This refers to the total targets that are expected to be achieved  with the allocation amount,  above allocation request and other resources (including domestic and from other donors). This corresponds to "row H" of the programmatic gap table, except for LLIN gap table. </v>
      </c>
    </row>
    <row r="43" spans="1:2" ht="76.5" x14ac:dyDescent="0.2">
      <c r="A43" s="482" t="str">
        <f ca="1">Translations!A30</f>
        <v xml:space="preserve">Targets </v>
      </c>
      <c r="B43" s="480" t="str">
        <f ca="1">Translations!G31</f>
        <v xml:space="preserve">
Targets - coverage/output indicator
Please include here the targets for each indicator. For coverage indicators provide numerator value, denominator value and percentage, for indicators that are not in percentage only provide the numerator value. Please note that not all indicators need to be reported during each period. Only include targets for periods when data will be collected.</v>
      </c>
    </row>
    <row r="44" spans="1:2" ht="114.75" x14ac:dyDescent="0.2">
      <c r="A44" s="482" t="str">
        <f ca="1">Translations!A89</f>
        <v>Target assumptions</v>
      </c>
      <c r="B44" s="480" t="str">
        <f ca="1">Translations!G89</f>
        <v xml:space="preserve">Please describe the assumptions that were used to calculate the targets. This should include: the anticipated rate of scale-up, coverage of related key services (e.g. describing ANC attendance rates when setting PMTCT targets), size of the target population and the  data sources used to  generate population size estimates. If no population size estimates are available, please describe timeframe and process required to obtain them. For interventions that include a package of services, describe components of the package. Provide a brief definition of the numerator and denominator of the indicator, the data sources that will be used for reporting, and if there are any M&amp;E systems issues that may limit the ability to report on this indicator. </v>
      </c>
    </row>
    <row r="45" spans="1:2" x14ac:dyDescent="0.2">
      <c r="A45" s="920" t="str">
        <f ca="1">Translations!A94</f>
        <v>Module budget</v>
      </c>
      <c r="B45" s="920"/>
    </row>
    <row r="46" spans="1:2" ht="63.75" x14ac:dyDescent="0.2">
      <c r="A46" s="481" t="str">
        <f ca="1">Translations!A93</f>
        <v>Intervention</v>
      </c>
      <c r="B46" s="480" t="str">
        <f ca="1">Translations!G93</f>
        <v>Please select the intervention for which funding is being requested from the drop down list. The drop down shows all interventions within the selected module. 
• If the intervention is not in the drop down, please select the intervention "other" and explain the nature of this intervention in the description. Applicants are encouraged to select from the standard measurement framework interventions as much as possible.</v>
      </c>
    </row>
    <row r="47" spans="1:2" ht="38.25" x14ac:dyDescent="0.2">
      <c r="A47" s="481" t="str">
        <f ca="1">Translations!A71</f>
        <v>Responsible Principal Recipient(s)</v>
      </c>
      <c r="B47" s="480" t="str">
        <f ca="1">Translations!G72</f>
        <v xml:space="preserve">Responsible Principal Recipient(s) - Module budget
If more than one PR will be responsible for an intervention, indicate funding amounts requested per PR. </v>
      </c>
    </row>
    <row r="48" spans="1:2" ht="89.25" x14ac:dyDescent="0.2">
      <c r="A48" s="481" t="str">
        <f ca="1">Translations!A95</f>
        <v>Description of Intervention</v>
      </c>
      <c r="B48" s="480" t="str">
        <f ca="1">Translations!G95</f>
        <v>This section should  explain why this intervention is needed and how it will deliver impact;  the modalities of this intervention and how they have been chosen. 
• Provide at least 1 sentence on the scope of the intervention (e.g.. Geographic, population reached etc.). 
• If more than one PR will be responsible for an intervention, please describe the division of  responsibilities in implementation  (e.g.. regional coverage, supporting different activities within the intervention).</v>
      </c>
    </row>
    <row r="49" spans="1:2" ht="18.75" customHeight="1" x14ac:dyDescent="0.2">
      <c r="A49" s="481" t="str">
        <f ca="1">Translations!A83</f>
        <v>Allocation</v>
      </c>
      <c r="B49" s="505" t="str">
        <f ca="1">Translations!G84</f>
        <v xml:space="preserve">
Funds requested from the Global Fund allocation amount.</v>
      </c>
    </row>
    <row r="50" spans="1:2" x14ac:dyDescent="0.2">
      <c r="A50" s="481" t="str">
        <f ca="1">Translations!A86</f>
        <v>Above</v>
      </c>
      <c r="B50" s="480" t="str">
        <f ca="1">Translations!G86</f>
        <v>Funds requested above the Global Fund allocation amount (incremental funding only).</v>
      </c>
    </row>
    <row r="51" spans="1:2" ht="25.5" x14ac:dyDescent="0.2">
      <c r="A51" s="481" t="str">
        <f ca="1">Translations!A33</f>
        <v xml:space="preserve">Year </v>
      </c>
      <c r="B51" s="480" t="str">
        <f ca="1">Translations!G35</f>
        <v>Complete the budget of your funding request to the Global Fund for this intervention for each year.</v>
      </c>
    </row>
    <row r="52" spans="1:2" ht="165.75" x14ac:dyDescent="0.2">
      <c r="A52" s="481" t="str">
        <f ca="1">Translations!A98</f>
        <v>Cost Assumptions for the request to the Global Fund</v>
      </c>
      <c r="B52" s="480" t="str">
        <f ca="1">Translations!G98</f>
        <v>Explain how the figures of the funding request to the Global fund for this intervention were estimated. 
(1) What sub interventions/activities are included within this cost, and their cost drivers. 
(2) Sources of costing (e.g. past experience, technical partner benchmark or costing tool, detailed budgeting etc.)
(3) Please provide cost assumption information for at least 80% of the value of the intervention. 
Specify  the number of services that will be provided, per year, due to the contribution of GF (e.g. number of additional people reached by BCC interventions). Please clearly indicate the number of services due to indicative funding and incremental number due to above indicative funding.  Please also explain if there are changes in number of services delivered across years or in the value of funding for the intervention.</v>
      </c>
    </row>
    <row r="53" spans="1:2" ht="89.25" x14ac:dyDescent="0.2">
      <c r="A53" s="481" t="str">
        <f ca="1">Translations!A100</f>
        <v>Other funding received for this intervention (including scope of activities funded)</v>
      </c>
      <c r="B53" s="480" t="str">
        <f ca="1">Translations!G100</f>
        <v xml:space="preserve">• Provide a brief explanation of which activities other donors and the government are already funding in support of this intervention. If the amount and coverage is known, please describe if the funding landscape is changing and how this affects your request to the Global Fund.
• The explanation should provide an understanding of why certain activities are not included in the funding request to the Global Fund. It is important to ensure that all of the required activities to implement an intervention are funded either by national resources or other donors.  </v>
      </c>
    </row>
  </sheetData>
  <sheetProtection password="C66B" sheet="1" objects="1" scenarios="1" formatCells="0" formatColumns="0" formatRows="0"/>
  <mergeCells count="7">
    <mergeCell ref="A33:B33"/>
    <mergeCell ref="A45:B45"/>
    <mergeCell ref="A5:B5"/>
    <mergeCell ref="A7:B7"/>
    <mergeCell ref="A13:B13"/>
    <mergeCell ref="A22:B22"/>
    <mergeCell ref="A31:B31"/>
  </mergeCells>
  <pageMargins left="0.70866141732283472" right="0.70866141732283472" top="0.74803149606299213" bottom="0.74803149606299213" header="0.31496062992125984" footer="0.31496062992125984"/>
  <pageSetup paperSize="9" scale="70" orientation="portrait"/>
  <headerFooter>
    <oddHeader>&amp;R27 August 2014</oddHeader>
    <oddFooter>&amp;L&amp;F&amp;CInstructions&amp;R&amp;P/&amp;N</oddFooter>
  </headerFooter>
  <rowBreaks count="2" manualBreakCount="2">
    <brk id="21" max="1" man="1"/>
    <brk id="35" max="1"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0"/>
  <sheetViews>
    <sheetView zoomScale="70" zoomScaleNormal="70" zoomScaleSheetLayoutView="85" workbookViewId="0">
      <pane ySplit="10" topLeftCell="A33" activePane="bottomLeft" state="frozen"/>
      <selection activeCell="I19" sqref="I19:J19"/>
      <selection pane="bottomLeft" activeCell="G34" sqref="G34"/>
    </sheetView>
  </sheetViews>
  <sheetFormatPr defaultColWidth="8.85546875" defaultRowHeight="12.75" x14ac:dyDescent="0.2"/>
  <cols>
    <col min="1" max="1" width="18" style="395" customWidth="1"/>
    <col min="2" max="2" width="25.140625" style="395" customWidth="1"/>
    <col min="3" max="3" width="1" style="396" hidden="1" customWidth="1"/>
    <col min="4" max="4" width="28" style="395" customWidth="1"/>
    <col min="5" max="5" width="11.85546875" style="397" hidden="1" customWidth="1"/>
    <col min="6" max="6" width="23.7109375" style="398" customWidth="1"/>
    <col min="7" max="7" width="9.140625" style="399" hidden="1" customWidth="1"/>
    <col min="8" max="8" width="24.140625" style="400" customWidth="1"/>
    <col min="9" max="9" width="98.140625" style="400" customWidth="1"/>
    <col min="10" max="16384" width="8.85546875" style="305"/>
  </cols>
  <sheetData>
    <row r="1" spans="1:23" ht="38.25" hidden="1" customHeight="1" x14ac:dyDescent="0.2">
      <c r="A1" s="923" t="s">
        <v>4140</v>
      </c>
      <c r="B1" s="924"/>
      <c r="C1" s="924"/>
      <c r="D1" s="924"/>
      <c r="E1" s="924"/>
      <c r="F1" s="924"/>
      <c r="G1" s="924"/>
      <c r="H1" s="924"/>
      <c r="I1" s="495" t="s">
        <v>4128</v>
      </c>
      <c r="J1" s="478"/>
      <c r="K1" s="478"/>
      <c r="L1" s="478"/>
      <c r="M1" s="478"/>
      <c r="N1" s="478"/>
      <c r="O1" s="478"/>
      <c r="P1" s="477"/>
      <c r="Q1" s="477"/>
      <c r="R1" s="477"/>
      <c r="S1" s="477"/>
      <c r="T1" s="477"/>
      <c r="U1" s="477"/>
      <c r="V1" s="477"/>
      <c r="W1" s="477"/>
    </row>
    <row r="2" spans="1:23" ht="38.25" hidden="1" customHeight="1" x14ac:dyDescent="0.2">
      <c r="A2" s="925" t="s">
        <v>4141</v>
      </c>
      <c r="B2" s="926"/>
      <c r="C2" s="926"/>
      <c r="D2" s="926"/>
      <c r="E2" s="926"/>
      <c r="F2" s="926"/>
      <c r="G2" s="926"/>
      <c r="H2" s="926"/>
      <c r="I2" s="496" t="s">
        <v>4129</v>
      </c>
      <c r="J2" s="478"/>
      <c r="K2" s="478"/>
      <c r="L2" s="478"/>
      <c r="M2" s="478"/>
      <c r="N2" s="478"/>
      <c r="O2" s="478"/>
      <c r="P2" s="477"/>
      <c r="Q2" s="477"/>
      <c r="R2" s="477"/>
      <c r="S2" s="477"/>
      <c r="T2" s="477"/>
      <c r="U2" s="477"/>
      <c r="V2" s="477"/>
      <c r="W2" s="477"/>
    </row>
    <row r="3" spans="1:23" ht="38.25" hidden="1" customHeight="1" x14ac:dyDescent="0.2">
      <c r="A3" s="925" t="s">
        <v>4142</v>
      </c>
      <c r="B3" s="926"/>
      <c r="C3" s="926"/>
      <c r="D3" s="926"/>
      <c r="E3" s="926"/>
      <c r="F3" s="926"/>
      <c r="G3" s="926"/>
      <c r="H3" s="926"/>
      <c r="I3" s="496" t="s">
        <v>4130</v>
      </c>
      <c r="J3" s="478"/>
      <c r="K3" s="478"/>
      <c r="L3" s="478"/>
      <c r="M3" s="478"/>
      <c r="N3" s="478"/>
      <c r="O3" s="478"/>
      <c r="P3" s="477"/>
      <c r="Q3" s="477"/>
      <c r="R3" s="477"/>
      <c r="S3" s="477"/>
      <c r="T3" s="477"/>
      <c r="U3" s="477"/>
      <c r="V3" s="477"/>
      <c r="W3" s="477"/>
    </row>
    <row r="4" spans="1:23" ht="38.25" hidden="1" customHeight="1" thickBot="1" x14ac:dyDescent="0.25">
      <c r="A4" s="927" t="s">
        <v>4143</v>
      </c>
      <c r="B4" s="928"/>
      <c r="C4" s="928"/>
      <c r="D4" s="928"/>
      <c r="E4" s="928"/>
      <c r="F4" s="928"/>
      <c r="G4" s="928"/>
      <c r="H4" s="928"/>
      <c r="I4" s="497" t="s">
        <v>4131</v>
      </c>
      <c r="J4" s="478"/>
      <c r="K4" s="478"/>
      <c r="L4" s="478"/>
      <c r="M4" s="478"/>
      <c r="N4" s="478"/>
      <c r="O4" s="478"/>
      <c r="P4" s="477"/>
      <c r="Q4" s="477"/>
      <c r="R4" s="477"/>
      <c r="S4" s="477"/>
      <c r="T4" s="477"/>
      <c r="U4" s="477"/>
      <c r="V4" s="477"/>
      <c r="W4" s="477"/>
    </row>
    <row r="5" spans="1:23" x14ac:dyDescent="0.2">
      <c r="A5" s="368"/>
      <c r="B5" s="368"/>
      <c r="C5" s="368"/>
      <c r="D5" s="368"/>
      <c r="E5" s="368"/>
      <c r="F5" s="369"/>
      <c r="G5" s="368"/>
      <c r="H5" s="368"/>
      <c r="I5" s="368"/>
    </row>
    <row r="6" spans="1:23" s="375" customFormat="1" ht="43.5" customHeight="1" x14ac:dyDescent="0.2">
      <c r="A6" s="370" t="str">
        <f ca="1">Translations!$A$87</f>
        <v>Language</v>
      </c>
      <c r="B6" s="371" t="s">
        <v>520</v>
      </c>
      <c r="C6" s="372"/>
      <c r="D6" s="931" t="str">
        <f ca="1">Translations!$A$111</f>
        <v>Make sure to update component selection if you change language =&gt;</v>
      </c>
      <c r="E6" s="931"/>
      <c r="F6" s="931"/>
      <c r="G6" s="372"/>
      <c r="H6" s="373" t="s">
        <v>1354</v>
      </c>
      <c r="I6" s="374" t="str">
        <f ca="1">Translations!$A$110</f>
        <v>Modular Approach - Measurement Framework</v>
      </c>
      <c r="K6" s="376"/>
    </row>
    <row r="7" spans="1:23" s="375" customFormat="1" x14ac:dyDescent="0.2">
      <c r="A7" s="368"/>
      <c r="B7" s="372"/>
      <c r="C7" s="372"/>
      <c r="D7" s="372"/>
      <c r="E7" s="372"/>
      <c r="F7" s="377"/>
      <c r="G7" s="372"/>
      <c r="H7" s="372"/>
      <c r="I7" s="378"/>
      <c r="J7" s="376"/>
      <c r="K7" s="376"/>
    </row>
    <row r="8" spans="1:23" ht="14.25" customHeight="1" x14ac:dyDescent="0.2">
      <c r="A8" s="933" t="str">
        <f ca="1">Translations!A125</f>
        <v>* Indicators with an (*) will require disaggregated results during grant implementation.</v>
      </c>
      <c r="B8" s="933"/>
      <c r="C8" s="933"/>
      <c r="D8" s="933"/>
      <c r="E8" s="933"/>
      <c r="F8" s="933"/>
      <c r="G8" s="933"/>
      <c r="H8" s="933"/>
      <c r="I8" s="933"/>
    </row>
    <row r="9" spans="1:23" ht="76.5" x14ac:dyDescent="0.2">
      <c r="A9" s="729" t="str">
        <f ca="1">Translations!$A$28</f>
        <v>Impact indicator</v>
      </c>
      <c r="B9" s="729" t="str">
        <f ca="1">Translations!$A$45</f>
        <v>Outcome indicator</v>
      </c>
      <c r="C9" s="367" t="s">
        <v>2468</v>
      </c>
      <c r="D9" s="729" t="str">
        <f ca="1">Translations!$A$50</f>
        <v xml:space="preserve">Coverage/Output indicator </v>
      </c>
      <c r="E9" s="367" t="s">
        <v>1359</v>
      </c>
      <c r="F9" s="729" t="str">
        <f ca="1">Translations!$A$80</f>
        <v>Module</v>
      </c>
      <c r="G9" s="379" t="s">
        <v>2467</v>
      </c>
      <c r="H9" s="929" t="str">
        <f ca="1">Translations!$A$93</f>
        <v>Intervention</v>
      </c>
      <c r="I9" s="380" t="str">
        <f ca="1">Translations!$A$108</f>
        <v>Scope and description of intervention package</v>
      </c>
    </row>
    <row r="10" spans="1:23" x14ac:dyDescent="0.2">
      <c r="A10" s="932"/>
      <c r="B10" s="932"/>
      <c r="C10" s="367"/>
      <c r="D10" s="730"/>
      <c r="E10" s="367"/>
      <c r="F10" s="730"/>
      <c r="G10" s="379"/>
      <c r="H10" s="930"/>
      <c r="I10" s="381" t="str">
        <f ca="1">Translations!$A$109</f>
        <v>(Includes human resources required under each intervention)</v>
      </c>
    </row>
    <row r="11" spans="1:23" s="386" customFormat="1" ht="114" customHeight="1" x14ac:dyDescent="0.2">
      <c r="A11" s="382" t="str">
        <f ca="1">IF(ImpactInCmp!C2&lt;&gt;"",ImpactInCmp!C2,"")</f>
        <v>HIV I-1: Percentage of young people aged 15–24 who are living with HIV</v>
      </c>
      <c r="B11" s="382" t="str">
        <f ca="1">IF(OutcomeInCmp!C2&lt;&gt;"",OutcomeInCmp!C2,"")</f>
        <v>HIV O-1: Percentage of adults and children with HIV known to be on treatment 12 months after initiation of antiretroviral therapy</v>
      </c>
      <c r="C11" s="382">
        <f ca="1">IFERROR(VLOOKUP(ROW(),ModInCmp!D:I,6,FALSE),IF(ROW()-MATCH(E11,Framework!E:E,0)&gt;=VLOOKUP(MATCH(E11,Framework!E:E,0),ModInCmp!D:H,5,FALSE),"",Framework!C10+1))</f>
        <v>2</v>
      </c>
      <c r="D11" s="382" t="str">
        <f ca="1">IF(C11&lt;&gt;"",INDIRECT(ADDRESS(C11,4,1,1,"CatCoverage")),"")</f>
        <v>GP-1: Number of women and men aged 15+ who received an HIV test and know their results *</v>
      </c>
      <c r="E11" s="382">
        <f ca="1">IFERROR(VLOOKUP(ROW(),ModInCmp!D:I,2,FALSE),Framework!E10)</f>
        <v>3</v>
      </c>
      <c r="F11" s="383" t="str">
        <f ca="1">IF(E11&lt;&gt;E10,VLOOKUP(E11,CatModules!B:C,2,FALSE),"")</f>
        <v>Prevention programs for general population</v>
      </c>
      <c r="G11" s="384">
        <f ca="1">IFERROR(VLOOKUP(ROW(),ModInCmp!D:G,4,FALSE),IF(ROW()-MATCH(E11,Framework!E:E,0)&gt;=VLOOKUP(MATCH(E11,Framework!E:E,0),ModInCmp!D:F,3,FALSE),"",Framework!G10+1))</f>
        <v>2</v>
      </c>
      <c r="H11" s="385" t="str">
        <f ca="1">IF(G11&lt;&gt;"",INDIRECT(ADDRESS(G11,4,1,1,"CatInt")),"")</f>
        <v>Behavioral change as part of programs for general population</v>
      </c>
      <c r="I11" s="385" t="str">
        <f ca="1">IF(G11&lt;&gt;"",INDIRECT(ADDRESS(G11,9,1,1,"CatInt")),"")</f>
        <v>Designing, developing and implementing behavioural change programs: including planning, human resources, training, IEC material, targeted mass media campaigns, outreach and peer education. Include programs  tailored for different needs of men, women and girls in the general population , to support male and female condoms, gender norms,  testing and counselling and Male Circumcision .   This includes workplace policies and programs.
Exclude programs for  Key and vulnerable populations and Youth.</v>
      </c>
    </row>
    <row r="12" spans="1:23" s="386" customFormat="1" ht="99.75" customHeight="1" x14ac:dyDescent="0.2">
      <c r="A12" s="385" t="str">
        <f ca="1">IF(ImpactInCmp!C3&lt;&gt;"",ImpactInCmp!C3,"")</f>
        <v>HIV I-2: HIV incidence among 15-49 age group</v>
      </c>
      <c r="B12" s="385" t="str">
        <f ca="1">IF(OutcomeInCmp!C3&lt;&gt;"",OutcomeInCmp!C3,"")</f>
        <v>HIV O-2: Percentage of women and men aged 15-49 who have had sexual intercourse with more than one partner in the past 12 months</v>
      </c>
      <c r="C12" s="385">
        <f ca="1">IFERROR(VLOOKUP(ROW(),ModInCmp!D:I,6,FALSE),IF(ROW()-MATCH(E12,Framework!E:E,0)&gt;=VLOOKUP(MATCH(E12,Framework!E:E,0),ModInCmp!D:H,5,FALSE),"",Framework!C11+1))</f>
        <v>3</v>
      </c>
      <c r="D12" s="385" t="str">
        <f t="shared" ref="D12:D75" ca="1" si="0">IF(C12&lt;&gt;"",INDIRECT(ADDRESS(C12,4,1,1,"CatCoverage")),"")</f>
        <v xml:space="preserve">GP-2: Percentage of individuals from targeted population reached through community outreach with standardized HIV prevention interventions </v>
      </c>
      <c r="E12" s="385">
        <f ca="1">IFERROR(VLOOKUP(ROW(),ModInCmp!D:I,2,FALSE),Framework!E11)</f>
        <v>3</v>
      </c>
      <c r="F12" s="383" t="str">
        <f ca="1">IF(E12&lt;&gt;E11,VLOOKUP(E12,CatModules!B:C,2,FALSE),"")</f>
        <v/>
      </c>
      <c r="G12" s="384">
        <f ca="1">IFERROR(VLOOKUP(ROW(),ModInCmp!D:G,4,FALSE),IF(ROW()-MATCH(E12,Framework!E:E,0)&gt;=VLOOKUP(MATCH(E12,Framework!E:E,0),ModInCmp!D:F,3,FALSE),"",Framework!G11+1))</f>
        <v>3</v>
      </c>
      <c r="H12" s="385" t="str">
        <f t="shared" ref="H12:H75" ca="1" si="1">IF(G12&lt;&gt;"",INDIRECT(ADDRESS(G12,4,1,1,"CatInt")),"")</f>
        <v>Condoms as part of programs for general population</v>
      </c>
      <c r="I12" s="385" t="str">
        <f ca="1">IF(G12&lt;&gt;"",INDIRECT(ADDRESS(G12,9,1,1,"CatInt")),"")</f>
        <v>Promotion and distribution of female and male condoms for HIV prevention including links to Behaviour Change programs. Exclude condoms included as part of PMTCT Prong 2. Exclude programs for  Key and vulnerable populations and Youth.</v>
      </c>
      <c r="K12" s="387"/>
      <c r="L12" s="387"/>
      <c r="M12" s="387"/>
    </row>
    <row r="13" spans="1:23" s="386" customFormat="1" ht="89.25" x14ac:dyDescent="0.2">
      <c r="A13" s="385" t="str">
        <f ca="1">IF(ImpactInCmp!C4&lt;&gt;"",ImpactInCmp!C4,"")</f>
        <v>HIV I-3a: Percentage of antenatal care attendees who were positive for syphilis</v>
      </c>
      <c r="B13" s="385" t="str">
        <f ca="1">IF(OutcomeInCmp!C4&lt;&gt;"",OutcomeInCmp!C4,"")</f>
        <v>HIV O-3: Percentage of women and men aged 15-49 who had more than one partner in the past 12 months who used a condom during their last sexual intercourse</v>
      </c>
      <c r="C13" s="385">
        <f ca="1">IFERROR(VLOOKUP(ROW(),ModInCmp!D:I,6,FALSE),IF(ROW()-MATCH(E13,Framework!E:E,0)&gt;=VLOOKUP(MATCH(E13,Framework!E:E,0),ModInCmp!D:H,5,FALSE),"",Framework!C12+1))</f>
        <v>4</v>
      </c>
      <c r="D13" s="385" t="str">
        <f t="shared" ca="1" si="0"/>
        <v xml:space="preserve">GP-3: Proportion of new individuals who test positive for HIV, enrolled in care (pre-ART or ART) services </v>
      </c>
      <c r="E13" s="385">
        <f ca="1">IFERROR(VLOOKUP(ROW(),ModInCmp!D:I,2,FALSE),Framework!E12)</f>
        <v>3</v>
      </c>
      <c r="F13" s="383" t="str">
        <f ca="1">IF(E13&lt;&gt;E12,VLOOKUP(E13,CatModules!B:C,2,FALSE),"")</f>
        <v/>
      </c>
      <c r="G13" s="384">
        <f ca="1">IFERROR(VLOOKUP(ROW(),ModInCmp!D:G,4,FALSE),IF(ROW()-MATCH(E13,Framework!E:E,0)&gt;=VLOOKUP(MATCH(E13,Framework!E:E,0),ModInCmp!D:F,3,FALSE),"",Framework!G12+1))</f>
        <v>4</v>
      </c>
      <c r="H13" s="385" t="str">
        <f t="shared" ca="1" si="1"/>
        <v>Male circumcision</v>
      </c>
      <c r="I13" s="385" t="str">
        <f t="shared" ref="I13:I34" ca="1" si="2">IF(G13&lt;&gt;"",INDIRECT(ADDRESS(G13,9,1,1,"CatInt")),"")</f>
        <v>Promotion and provision of medical male circumcision for adults, adolescents and youth including links to Behaviour Change programs, HIV testing and counselling and STI diagnosis and treatment.</v>
      </c>
      <c r="K13" s="387"/>
      <c r="L13" s="387"/>
      <c r="M13" s="387"/>
    </row>
    <row r="14" spans="1:23" s="386" customFormat="1" ht="66.75" customHeight="1" x14ac:dyDescent="0.2">
      <c r="A14" s="385" t="str">
        <f ca="1">IF(ImpactInCmp!C5&lt;&gt;"",ImpactInCmp!C5,"")</f>
        <v>HIV I-3b: Percentage of men who have sex with men with active syphilis</v>
      </c>
      <c r="B14" s="385" t="str">
        <f ca="1">IF(OutcomeInCmp!C5&lt;&gt;"",OutcomeInCmp!C5,"")</f>
        <v>HIV O-4a: Percentage of men reporting the use of a condom the last time they had anal sex with a male partner</v>
      </c>
      <c r="C14" s="385">
        <f ca="1">IFERROR(VLOOKUP(ROW(),ModInCmp!D:I,6,FALSE),IF(ROW()-MATCH(E14,Framework!E:E,0)&gt;=VLOOKUP(MATCH(E14,Framework!E:E,0),ModInCmp!D:H,5,FALSE),"",Framework!C13+1))</f>
        <v>5</v>
      </c>
      <c r="D14" s="385" t="str">
        <f t="shared" ca="1" si="0"/>
        <v xml:space="preserve">GP-4: Percentage of antenatal care attendees tested for syphilis  </v>
      </c>
      <c r="E14" s="385">
        <f ca="1">IFERROR(VLOOKUP(ROW(),ModInCmp!D:I,2,FALSE),Framework!E13)</f>
        <v>3</v>
      </c>
      <c r="F14" s="383" t="str">
        <f ca="1">IF(E14&lt;&gt;E13,VLOOKUP(E14,CatModules!B:C,2,FALSE),"")</f>
        <v/>
      </c>
      <c r="G14" s="384">
        <f ca="1">IFERROR(VLOOKUP(ROW(),ModInCmp!D:G,4,FALSE),IF(ROW()-MATCH(E14,Framework!E:E,0)&gt;=VLOOKUP(MATCH(E14,Framework!E:E,0),ModInCmp!D:F,3,FALSE),"",Framework!G13+1))</f>
        <v>5</v>
      </c>
      <c r="H14" s="385" t="str">
        <f t="shared" ca="1" si="1"/>
        <v>HIV testing and counseling as part of programs for general population</v>
      </c>
      <c r="I14" s="385" t="str">
        <f t="shared" ca="1" si="2"/>
        <v xml:space="preserve">Designing, developing and implementing    provider and client-initiated testing,  community-based HIV Testing and Counselling including outreach, home-based and targeted campaigns.   Include all HIV testing and counselling programs targeting general populations.
Exclude programs for  Key and vulnerable populations. </v>
      </c>
      <c r="K14" s="387"/>
      <c r="L14" s="387"/>
      <c r="M14" s="387"/>
    </row>
    <row r="15" spans="1:23" s="386" customFormat="1" ht="63.75" x14ac:dyDescent="0.2">
      <c r="A15" s="385" t="str">
        <f ca="1">IF(ImpactInCmp!C6&lt;&gt;"",ImpactInCmp!C6,"")</f>
        <v>HIV I-3c: Percentage of sex workers with active syphilis</v>
      </c>
      <c r="B15" s="385" t="str">
        <f ca="1">IF(OutcomeInCmp!C6&lt;&gt;"",OutcomeInCmp!C6,"")</f>
        <v>HIV O-4b: Percentage of transgender people who sell sex reporting the use of a condom with their most recent client</v>
      </c>
      <c r="C15" s="385">
        <f ca="1">IFERROR(VLOOKUP(ROW(),ModInCmp!D:I,6,FALSE),IF(ROW()-MATCH(E15,Framework!E:E,0)&gt;=VLOOKUP(MATCH(E15,Framework!E:E,0),ModInCmp!D:H,5,FALSE),"",Framework!C14+1))</f>
        <v>6</v>
      </c>
      <c r="D15" s="385" t="str">
        <f t="shared" ca="1" si="0"/>
        <v xml:space="preserve">GP-5: Number of male circumcisions performed according to national standards </v>
      </c>
      <c r="E15" s="385">
        <f ca="1">IFERROR(VLOOKUP(ROW(),ModInCmp!D:I,2,FALSE),Framework!E14)</f>
        <v>3</v>
      </c>
      <c r="F15" s="383" t="str">
        <f ca="1">IF(E15&lt;&gt;E14,VLOOKUP(E15,CatModules!B:C,2,FALSE),"")</f>
        <v/>
      </c>
      <c r="G15" s="384">
        <f ca="1">IFERROR(VLOOKUP(ROW(),ModInCmp!D:G,4,FALSE),IF(ROW()-MATCH(E15,Framework!E:E,0)&gt;=VLOOKUP(MATCH(E15,Framework!E:E,0),ModInCmp!D:F,3,FALSE),"",Framework!G14+1))</f>
        <v>6</v>
      </c>
      <c r="H15" s="385" t="str">
        <f t="shared" ca="1" si="1"/>
        <v>Diagnosis and treatment of STIs as part of programs for general population</v>
      </c>
      <c r="I15" s="385" t="str">
        <f t="shared" ca="1" si="2"/>
        <v xml:space="preserve">Designing, developing and implementing Syndromic and Clinical management  programs of sexually transmitted infections. Exclude programs for  Key and vulnerable populations. </v>
      </c>
    </row>
    <row r="16" spans="1:23" s="386" customFormat="1" ht="76.5" x14ac:dyDescent="0.2">
      <c r="A16" s="385" t="str">
        <f ca="1">IF(ImpactInCmp!C7&lt;&gt;"",ImpactInCmp!C7,"")</f>
        <v>HIV I-4: AIDS related mortality per 100,000 population</v>
      </c>
      <c r="B16" s="385" t="str">
        <f ca="1">IF(OutcomeInCmp!C7&lt;&gt;"",OutcomeInCmp!C7,"")</f>
        <v>HIV O-5: Percentage of sex workers reporting the use of a condom with their most recent client</v>
      </c>
      <c r="C16" s="385">
        <f ca="1">IFERROR(VLOOKUP(ROW(),ModInCmp!D:I,6,FALSE),IF(ROW()-MATCH(E16,Framework!E:E,0)&gt;=VLOOKUP(MATCH(E16,Framework!E:E,0),ModInCmp!D:H,5,FALSE),"",Framework!C15+1))</f>
        <v>7</v>
      </c>
      <c r="D16" s="385" t="str">
        <f t="shared" ca="1" si="0"/>
        <v xml:space="preserve">GP-6: Percentage of orphaned and vulnerable children aged 0–17 years whose households received free basic external support in caring for the child according to national guidelines </v>
      </c>
      <c r="E16" s="388">
        <f ca="1">IFERROR(VLOOKUP(ROW(),ModInCmp!D:I,2,FALSE),Framework!E15)</f>
        <v>3</v>
      </c>
      <c r="F16" s="383" t="str">
        <f ca="1">IF(E16&lt;&gt;E15,VLOOKUP(E16,CatModules!B:C,2,FALSE),"")</f>
        <v/>
      </c>
      <c r="G16" s="384">
        <f ca="1">IFERROR(VLOOKUP(ROW(),ModInCmp!D:G,4,FALSE),IF(ROW()-MATCH(E16,Framework!E:E,0)&gt;=VLOOKUP(MATCH(E16,Framework!E:E,0),ModInCmp!D:F,3,FALSE),"",Framework!G15+1))</f>
        <v>7</v>
      </c>
      <c r="H16" s="385" t="str">
        <f t="shared" ca="1" si="1"/>
        <v>Blood safety</v>
      </c>
      <c r="I16" s="385" t="str">
        <f t="shared" ca="1" si="2"/>
        <v>Designing, developing and implementing interventions to assure blood safety and apply universal precautions</v>
      </c>
    </row>
    <row r="17" spans="1:9" s="386" customFormat="1" ht="63.75" x14ac:dyDescent="0.2">
      <c r="A17" s="385" t="str">
        <f ca="1">IF(ImpactInCmp!C8&lt;&gt;"",ImpactInCmp!C8,"")</f>
        <v>HIV I-5: New HIV infections among children</v>
      </c>
      <c r="B17" s="385" t="str">
        <f ca="1">IF(OutcomeInCmp!C8&lt;&gt;"",OutcomeInCmp!C8,"")</f>
        <v>HIV O-6: Percentage of people who inject drugs reporting the use of sterile injecting equipment the last time they injected</v>
      </c>
      <c r="C17" s="385" t="str">
        <f ca="1">IFERROR(VLOOKUP(ROW(),ModInCmp!D:I,6,FALSE),IF(ROW()-MATCH(E17,Framework!E:E,0)&gt;=VLOOKUP(MATCH(E17,Framework!E:E,0),ModInCmp!D:H,5,FALSE),"",Framework!C16+1))</f>
        <v/>
      </c>
      <c r="D17" s="385" t="str">
        <f t="shared" ca="1" si="0"/>
        <v/>
      </c>
      <c r="E17" s="382">
        <f ca="1">IFERROR(VLOOKUP(ROW(),ModInCmp!D:I,2,FALSE),Framework!E16)</f>
        <v>3</v>
      </c>
      <c r="F17" s="383" t="str">
        <f ca="1">IF(E17&lt;&gt;E16,VLOOKUP(E17,CatModules!B:C,2,FALSE),"")</f>
        <v/>
      </c>
      <c r="G17" s="384">
        <f ca="1">IFERROR(VLOOKUP(ROW(),ModInCmp!D:G,4,FALSE),IF(ROW()-MATCH(E17,Framework!E:E,0)&gt;=VLOOKUP(MATCH(E17,Framework!E:E,0),ModInCmp!D:F,3,FALSE),"",Framework!G16+1))</f>
        <v>8</v>
      </c>
      <c r="H17" s="385" t="str">
        <f t="shared" ca="1" si="1"/>
        <v>Orphan and vulnerable children (OVC) package</v>
      </c>
      <c r="I17" s="385" t="str">
        <f t="shared" ca="1" si="2"/>
        <v>Designing and implementing programs aimed to  strengthen the capacity of families to protect and care for OVC by prolonging the lives of parents and providing economic, psychosocial ,addressing young girls vulnerabilities and other support including  community-based responses and access  to essential services including education, health care, birth registration and others.</v>
      </c>
    </row>
    <row r="18" spans="1:9" s="386" customFormat="1" ht="76.5" x14ac:dyDescent="0.2">
      <c r="A18" s="385" t="str">
        <f ca="1">IF(ImpactInCmp!C9&lt;&gt;"",ImpactInCmp!C9,"")</f>
        <v>HIV I-6: Estimated percentage of child HIV infections from HIV-positive women delivering in the past 12 months</v>
      </c>
      <c r="B18" s="385" t="str">
        <f ca="1">IF(OutcomeInCmp!C9&lt;&gt;"",OutcomeInCmp!C9,"")</f>
        <v>HIV O-7: Percentage of other vulnerable populations who report the use of a condom at last sexual intercourse</v>
      </c>
      <c r="C18" s="385" t="str">
        <f ca="1">IFERROR(VLOOKUP(ROW(),ModInCmp!D:I,6,FALSE),IF(ROW()-MATCH(E18,Framework!E:E,0)&gt;=VLOOKUP(MATCH(E18,Framework!E:E,0),ModInCmp!D:H,5,FALSE),"",Framework!C17+1))</f>
        <v/>
      </c>
      <c r="D18" s="385" t="str">
        <f t="shared" ca="1" si="0"/>
        <v/>
      </c>
      <c r="E18" s="385">
        <f ca="1">IFERROR(VLOOKUP(ROW(),ModInCmp!D:I,2,FALSE),Framework!E17)</f>
        <v>3</v>
      </c>
      <c r="F18" s="383" t="str">
        <f ca="1">IF(E18&lt;&gt;E17,VLOOKUP(E18,CatModules!B:C,2,FALSE),"")</f>
        <v/>
      </c>
      <c r="G18" s="384">
        <f ca="1">IFERROR(VLOOKUP(ROW(),ModInCmp!D:G,4,FALSE),IF(ROW()-MATCH(E18,Framework!E:E,0)&gt;=VLOOKUP(MATCH(E18,Framework!E:E,0),ModInCmp!D:F,3,FALSE),"",Framework!G17+1))</f>
        <v>9</v>
      </c>
      <c r="H18" s="385" t="str">
        <f t="shared" ca="1" si="1"/>
        <v>RMNCH linkages and gender-based violence (GBV)</v>
      </c>
      <c r="I18" s="385" t="str">
        <f t="shared" ca="1" si="2"/>
        <v>Designing, developing and implementing gender responsive, women and girls focused HIV services including prevention and responses to gender-based violence, HIV service integration into RMNCH services, promotion of sexual and reproductive health</v>
      </c>
    </row>
    <row r="19" spans="1:9" s="386" customFormat="1" ht="63.75" x14ac:dyDescent="0.2">
      <c r="A19" s="385" t="str">
        <f ca="1">IF(ImpactInCmp!C10&lt;&gt;"",ImpactInCmp!C10,"")</f>
        <v>HIV I-7: Modelled lives saved based on latest epidemiological data</v>
      </c>
      <c r="B19" s="385" t="str">
        <f ca="1">IF(OutcomeInCmp!C10&lt;&gt;"",OutcomeInCmp!C10,"")</f>
        <v>HIV O-8: Current school attendance rate among orphans compared to non-orphans</v>
      </c>
      <c r="C19" s="385" t="str">
        <f ca="1">IFERROR(VLOOKUP(ROW(),ModInCmp!D:I,6,FALSE),IF(ROW()-MATCH(E19,Framework!E:E,0)&gt;=VLOOKUP(MATCH(E19,Framework!E:E,0),ModInCmp!D:H,5,FALSE),"",Framework!C18+1))</f>
        <v/>
      </c>
      <c r="D19" s="385" t="str">
        <f t="shared" ca="1" si="0"/>
        <v/>
      </c>
      <c r="E19" s="388">
        <f ca="1">IFERROR(VLOOKUP(ROW(),ModInCmp!D:I,2,FALSE),Framework!E18)</f>
        <v>3</v>
      </c>
      <c r="F19" s="383" t="str">
        <f ca="1">IF(E19&lt;&gt;E18,VLOOKUP(E19,CatModules!B:C,2,FALSE),"")</f>
        <v/>
      </c>
      <c r="G19" s="384">
        <f ca="1">IFERROR(VLOOKUP(ROW(),ModInCmp!D:G,4,FALSE),IF(ROW()-MATCH(E19,Framework!E:E,0)&gt;=VLOOKUP(MATCH(E19,Framework!E:E,0),ModInCmp!D:F,3,FALSE),"",Framework!G18+1))</f>
        <v>10</v>
      </c>
      <c r="H19" s="385" t="str">
        <f t="shared" ca="1" si="1"/>
        <v>Other interventions for general population - Please specify</v>
      </c>
      <c r="I19" s="385" t="str">
        <f t="shared" ca="1" si="2"/>
        <v/>
      </c>
    </row>
    <row r="20" spans="1:9" s="386" customFormat="1" ht="63.75" x14ac:dyDescent="0.2">
      <c r="A20" s="385" t="str">
        <f ca="1">IF(ImpactInCmp!C11&lt;&gt;"",ImpactInCmp!C11,"")</f>
        <v>HIV I-8: Modelled infections averted based on latest epidemiological data</v>
      </c>
      <c r="B20" s="385" t="str">
        <f ca="1">IF(OutcomeInCmp!C11&lt;&gt;"",OutcomeInCmp!C11,"")</f>
        <v>HSS O-1: Percentage of women attending antenatal care</v>
      </c>
      <c r="C20" s="385">
        <f ca="1">IFERROR(VLOOKUP(ROW(),ModInCmp!D:I,6,FALSE),IF(ROW()-MATCH(E20,Framework!E:E,0)&gt;=VLOOKUP(MATCH(E20,Framework!E:E,0),ModInCmp!D:H,5,FALSE),"",Framework!C19+1))</f>
        <v>8</v>
      </c>
      <c r="D20" s="385" t="str">
        <f t="shared" ca="1" si="0"/>
        <v xml:space="preserve">KP-1a: Percentage of MSM reached with HIV prevention programs - defined package of services </v>
      </c>
      <c r="E20" s="385">
        <f ca="1">IFERROR(VLOOKUP(ROW(),ModInCmp!D:I,2,FALSE),Framework!E19)</f>
        <v>7</v>
      </c>
      <c r="F20" s="383" t="str">
        <f ca="1">IF(E20&lt;&gt;E19,VLOOKUP(E20,CatModules!B:C,2,FALSE),"")</f>
        <v>Prevention programs for MSM and TGs</v>
      </c>
      <c r="G20" s="384">
        <f ca="1">IFERROR(VLOOKUP(ROW(),ModInCmp!D:G,4,FALSE),IF(ROW()-MATCH(E20,Framework!E:E,0)&gt;=VLOOKUP(MATCH(E20,Framework!E:E,0),ModInCmp!D:F,3,FALSE),"",Framework!G19+1))</f>
        <v>11</v>
      </c>
      <c r="H20" s="385" t="str">
        <f t="shared" ca="1" si="1"/>
        <v>Behavioral change as part of programs for MSM and TGs</v>
      </c>
      <c r="I20" s="385" t="str">
        <f t="shared" ca="1" si="2"/>
        <v>Designing, developing and implementing behavioural change programs  such as  individual-level ,Community-level behavioural interventions, Targeted internet-based strategies, Social marketing-based strategies, Sex venue-based outreach strategies. SGOI strategy.                               
Exclude programs for general population,  youth, and other Key Populations.</v>
      </c>
    </row>
    <row r="21" spans="1:9" s="386" customFormat="1" ht="63.75" x14ac:dyDescent="0.2">
      <c r="A21" s="385" t="str">
        <f ca="1">IF(ImpactInCmp!C12&lt;&gt;"",ImpactInCmp!C12,"")</f>
        <v xml:space="preserve">HIV I-9a: Percentage of men who have sex with men who are living with HIV </v>
      </c>
      <c r="B21" s="385" t="str">
        <f ca="1">IF(OutcomeInCmp!C12&lt;&gt;"",OutcomeInCmp!C12,"")</f>
        <v>HSS O-2: Percentage of births attended by skilled health professional</v>
      </c>
      <c r="C21" s="385">
        <f ca="1">IFERROR(VLOOKUP(ROW(),ModInCmp!D:I,6,FALSE),IF(ROW()-MATCH(E21,Framework!E:E,0)&gt;=VLOOKUP(MATCH(E21,Framework!E:E,0),ModInCmp!D:H,5,FALSE),"",Framework!C20+1))</f>
        <v>9</v>
      </c>
      <c r="D21" s="385" t="str">
        <f t="shared" ca="1" si="0"/>
        <v xml:space="preserve">KP-1b: Percentage of TG reached with HIV prevention programs - defined package of services </v>
      </c>
      <c r="E21" s="385">
        <f ca="1">IFERROR(VLOOKUP(ROW(),ModInCmp!D:I,2,FALSE),Framework!E20)</f>
        <v>7</v>
      </c>
      <c r="F21" s="383" t="str">
        <f ca="1">IF(E21&lt;&gt;E20,VLOOKUP(E21,CatModules!B:C,2,FALSE),"")</f>
        <v/>
      </c>
      <c r="G21" s="384">
        <f ca="1">IFERROR(VLOOKUP(ROW(),ModInCmp!D:G,4,FALSE),IF(ROW()-MATCH(E21,Framework!E:E,0)&gt;=VLOOKUP(MATCH(E21,Framework!E:E,0),ModInCmp!D:F,3,FALSE),"",Framework!G20+1))</f>
        <v>12</v>
      </c>
      <c r="H21" s="385" t="str">
        <f t="shared" ca="1" si="1"/>
        <v>Condoms as part of programs for MSM and TGs</v>
      </c>
      <c r="I21" s="385" t="str">
        <f t="shared" ca="1" si="2"/>
        <v xml:space="preserve">Promotion and distribution of female and male condoms and condom-compatible lubricants for HIV prevention Links to Behaviour Change programs.     </v>
      </c>
    </row>
    <row r="22" spans="1:9" s="386" customFormat="1" ht="63.75" x14ac:dyDescent="0.2">
      <c r="A22" s="385" t="str">
        <f ca="1">IF(ImpactInCmp!C13&lt;&gt;"",ImpactInCmp!C13,"")</f>
        <v>HIV I-9b: Percentage of transgender people who are living with HIV</v>
      </c>
      <c r="B22" s="385" t="str">
        <f ca="1">IF(OutcomeInCmp!C13&lt;&gt;"",OutcomeInCmp!C13,"")</f>
        <v>HSS O-3: Ratio of household out-of-pocket payments for health to total expenditure on health</v>
      </c>
      <c r="C22" s="385">
        <f ca="1">IFERROR(VLOOKUP(ROW(),ModInCmp!D:I,6,FALSE),IF(ROW()-MATCH(E22,Framework!E:E,0)&gt;=VLOOKUP(MATCH(E22,Framework!E:E,0),ModInCmp!D:H,5,FALSE),"",Framework!C21+1))</f>
        <v>10</v>
      </c>
      <c r="D22" s="385" t="str">
        <f t="shared" ca="1" si="0"/>
        <v xml:space="preserve">KP-2a: Percentage of MSM reached with HIV prevention programs - individual and/or smaller group level interventions </v>
      </c>
      <c r="E22" s="385">
        <f ca="1">IFERROR(VLOOKUP(ROW(),ModInCmp!D:I,2,FALSE),Framework!E21)</f>
        <v>7</v>
      </c>
      <c r="F22" s="383" t="str">
        <f ca="1">IF(E22&lt;&gt;E21,VLOOKUP(E22,CatModules!B:C,2,FALSE),"")</f>
        <v/>
      </c>
      <c r="G22" s="384">
        <f ca="1">IFERROR(VLOOKUP(ROW(),ModInCmp!D:G,4,FALSE),IF(ROW()-MATCH(E22,Framework!E:E,0)&gt;=VLOOKUP(MATCH(E22,Framework!E:E,0),ModInCmp!D:F,3,FALSE),"",Framework!G21+1))</f>
        <v>13</v>
      </c>
      <c r="H22" s="385" t="str">
        <f t="shared" ca="1" si="1"/>
        <v>HIV testing and counseling as part of programs for MSM and TGs</v>
      </c>
      <c r="I22" s="385" t="str">
        <f t="shared" ca="1" si="2"/>
        <v>Designing, developing and implementing    provider and client-initiated testing,  community-based HIV testing and counselling including outreach, mobile services and partner's testing and targeted campaign, links to care and treatment.  
Exclude HIV testing and counselling programs for general population,  youth, and other Key Populations.</v>
      </c>
    </row>
    <row r="23" spans="1:9" s="386" customFormat="1" ht="51" x14ac:dyDescent="0.2">
      <c r="A23" s="385" t="str">
        <f ca="1">IF(ImpactInCmp!C14&lt;&gt;"",ImpactInCmp!C14,"")</f>
        <v>HIV I-10: Percentage of sex workers who are living with HIV</v>
      </c>
      <c r="B23" s="385" t="str">
        <f ca="1">IF(OutcomeInCmp!C14&lt;&gt;"",OutcomeInCmp!C14,"")</f>
        <v>HSS O-5: Specific services readiness score for health facilities</v>
      </c>
      <c r="C23" s="385">
        <f ca="1">IFERROR(VLOOKUP(ROW(),ModInCmp!D:I,6,FALSE),IF(ROW()-MATCH(E23,Framework!E:E,0)&gt;=VLOOKUP(MATCH(E23,Framework!E:E,0),ModInCmp!D:H,5,FALSE),"",Framework!C22+1))</f>
        <v>11</v>
      </c>
      <c r="D23" s="385" t="str">
        <f t="shared" ca="1" si="0"/>
        <v xml:space="preserve">KP-2b: Percentage of TG reached with HIV prevention programs - individual and/or smaller group level interventions </v>
      </c>
      <c r="E23" s="385">
        <f ca="1">IFERROR(VLOOKUP(ROW(),ModInCmp!D:I,2,FALSE),Framework!E22)</f>
        <v>7</v>
      </c>
      <c r="F23" s="383" t="str">
        <f ca="1">IF(E23&lt;&gt;E22,VLOOKUP(E23,CatModules!B:C,2,FALSE),"")</f>
        <v/>
      </c>
      <c r="G23" s="384">
        <f ca="1">IFERROR(VLOOKUP(ROW(),ModInCmp!D:G,4,FALSE),IF(ROW()-MATCH(E23,Framework!E:E,0)&gt;=VLOOKUP(MATCH(E23,Framework!E:E,0),ModInCmp!D:F,3,FALSE),"",Framework!G22+1))</f>
        <v>14</v>
      </c>
      <c r="H23" s="385" t="str">
        <f t="shared" ca="1" si="1"/>
        <v>Diagnosis and treatment of STIs as part of programs for MSM and TGs</v>
      </c>
      <c r="I23" s="385" t="str">
        <f t="shared" ca="1" si="2"/>
        <v xml:space="preserve">Designing, developing and implementing Syndromic and Clinical management  programs of sexually transmitted infections </v>
      </c>
    </row>
    <row r="24" spans="1:9" s="386" customFormat="1" ht="63.75" x14ac:dyDescent="0.2">
      <c r="A24" s="385" t="str">
        <f ca="1">IF(ImpactInCmp!C15&lt;&gt;"",ImpactInCmp!C15,"")</f>
        <v>HIV I-11: Percentage of people who inject drugs who are living with HIV</v>
      </c>
      <c r="B24" s="385" t="str">
        <f ca="1">IF(OutcomeInCmp!C15&lt;&gt;"",OutcomeInCmp!C15,"")</f>
        <v/>
      </c>
      <c r="C24" s="385">
        <f ca="1">IFERROR(VLOOKUP(ROW(),ModInCmp!D:I,6,FALSE),IF(ROW()-MATCH(E24,Framework!E:E,0)&gt;=VLOOKUP(MATCH(E24,Framework!E:E,0),ModInCmp!D:H,5,FALSE),"",Framework!C23+1))</f>
        <v>12</v>
      </c>
      <c r="D24" s="385" t="str">
        <f t="shared" ca="1" si="0"/>
        <v xml:space="preserve">KP-3a: Percentage of MSM that have received an HIV test during the reporting period and know their results </v>
      </c>
      <c r="E24" s="385">
        <f ca="1">IFERROR(VLOOKUP(ROW(),ModInCmp!D:I,2,FALSE),Framework!E23)</f>
        <v>7</v>
      </c>
      <c r="F24" s="383" t="str">
        <f ca="1">IF(E24&lt;&gt;E23,VLOOKUP(E24,CatModules!B:C,2,FALSE),"")</f>
        <v/>
      </c>
      <c r="G24" s="384">
        <f ca="1">IFERROR(VLOOKUP(ROW(),ModInCmp!D:G,4,FALSE),IF(ROW()-MATCH(E24,Framework!E:E,0)&gt;=VLOOKUP(MATCH(E24,Framework!E:E,0),ModInCmp!D:F,3,FALSE),"",Framework!G23+1))</f>
        <v>15</v>
      </c>
      <c r="H24" s="385" t="str">
        <f t="shared" ca="1" si="1"/>
        <v>Diagnosis and treatment of viral hepatitis as part of programs for MSM and TGs</v>
      </c>
      <c r="I24" s="385" t="str">
        <f t="shared" ca="1" si="2"/>
        <v>Designing, developing and implementing Viral Hepatitis programs targeting PWID including human resources and training , links to Behaviour Change programs, HIV testing and counselling, care and treatment.                                  
Exclude programs for general population and other KPs.</v>
      </c>
    </row>
    <row r="25" spans="1:9" s="386" customFormat="1" ht="76.5" x14ac:dyDescent="0.2">
      <c r="A25" s="385" t="str">
        <f ca="1">IF(ImpactInCmp!C16&lt;&gt;"",ImpactInCmp!C16,"")</f>
        <v>HIV I-12: Percentage of other vulnerable populations (specify) who are living with HIV</v>
      </c>
      <c r="B25" s="385" t="str">
        <f ca="1">IF(OutcomeInCmp!C16&lt;&gt;"",OutcomeInCmp!C16,"")</f>
        <v/>
      </c>
      <c r="C25" s="385">
        <f ca="1">IFERROR(VLOOKUP(ROW(),ModInCmp!D:I,6,FALSE),IF(ROW()-MATCH(E25,Framework!E:E,0)&gt;=VLOOKUP(MATCH(E25,Framework!E:E,0),ModInCmp!D:H,5,FALSE),"",Framework!C24+1))</f>
        <v>13</v>
      </c>
      <c r="D25" s="385" t="str">
        <f t="shared" ca="1" si="0"/>
        <v xml:space="preserve">KP-3b: Percentage of TG that have received an HIV test during the reporting period and know their results </v>
      </c>
      <c r="E25" s="385">
        <f ca="1">IFERROR(VLOOKUP(ROW(),ModInCmp!D:I,2,FALSE),Framework!E24)</f>
        <v>7</v>
      </c>
      <c r="F25" s="383" t="str">
        <f ca="1">IF(E25&lt;&gt;E24,VLOOKUP(E25,CatModules!B:C,2,FALSE),"")</f>
        <v/>
      </c>
      <c r="G25" s="384">
        <f ca="1">IFERROR(VLOOKUP(ROW(),ModInCmp!D:G,4,FALSE),IF(ROW()-MATCH(E25,Framework!E:E,0)&gt;=VLOOKUP(MATCH(E25,Framework!E:E,0),ModInCmp!D:F,3,FALSE),"",Framework!G24+1))</f>
        <v>16</v>
      </c>
      <c r="H25" s="385" t="str">
        <f t="shared" ca="1" si="1"/>
        <v>Other interventions for MSM and TGs - Please specify</v>
      </c>
      <c r="I25" s="385" t="str">
        <f t="shared" ca="1" si="2"/>
        <v/>
      </c>
    </row>
    <row r="26" spans="1:9" s="386" customFormat="1" ht="51" x14ac:dyDescent="0.2">
      <c r="A26" s="385" t="str">
        <f ca="1">IF(ImpactInCmp!C17&lt;&gt;"",ImpactInCmp!C17,"")</f>
        <v>TB/HIV I-1: TB/HIV mortality rate, per 100,000 population</v>
      </c>
      <c r="B26" s="385" t="str">
        <f ca="1">IF(OutcomeInCmp!C17&lt;&gt;"",OutcomeInCmp!C17,"")</f>
        <v/>
      </c>
      <c r="C26" s="385">
        <f ca="1">IFERROR(VLOOKUP(ROW(),ModInCmp!D:I,6,FALSE),IF(ROW()-MATCH(E26,Framework!E:E,0)&gt;=VLOOKUP(MATCH(E26,Framework!E:E,0),ModInCmp!D:H,5,FALSE),"",Framework!C25+1))</f>
        <v>14</v>
      </c>
      <c r="D26" s="385" t="str">
        <f t="shared" ca="1" si="0"/>
        <v xml:space="preserve">KP-1c: Percentage of sex workers reached with HIV prevention programs - defined package of services </v>
      </c>
      <c r="E26" s="385">
        <f ca="1">IFERROR(VLOOKUP(ROW(),ModInCmp!D:I,2,FALSE),Framework!E25)</f>
        <v>9</v>
      </c>
      <c r="F26" s="383" t="str">
        <f ca="1">IF(E26&lt;&gt;E25,VLOOKUP(E26,CatModules!B:C,2,FALSE),"")</f>
        <v>Prevention programs for sex workers and their clients</v>
      </c>
      <c r="G26" s="384">
        <f ca="1">IFERROR(VLOOKUP(ROW(),ModInCmp!D:G,4,FALSE),IF(ROW()-MATCH(E26,Framework!E:E,0)&gt;=VLOOKUP(MATCH(E26,Framework!E:E,0),ModInCmp!D:F,3,FALSE),"",Framework!G25+1))</f>
        <v>17</v>
      </c>
      <c r="H26" s="385" t="str">
        <f t="shared" ca="1" si="1"/>
        <v>Behavioral change as part of programs for sex workers and their clients</v>
      </c>
      <c r="I26" s="385" t="str">
        <f t="shared" ca="1" si="2"/>
        <v>Designing, developing and implementing behavioural change programs  such as  individual-level ,Community-level behavioural interventions , Targeted internet-based strategies, Social marketing-based strategies, Sex venue-based outreach strategies: including planning, human resources, training, material,  outreach and peer education.                                         
Exclude programs for general population,  youth, and other Key Populations.</v>
      </c>
    </row>
    <row r="27" spans="1:9" s="386" customFormat="1" ht="63.75" x14ac:dyDescent="0.2">
      <c r="A27" s="385" t="str">
        <f ca="1">IF(ImpactInCmp!C18&lt;&gt;"",ImpactInCmp!C18,"")</f>
        <v>HSS I-1: Under 5 mortality rate per 1000 live births</v>
      </c>
      <c r="B27" s="385" t="str">
        <f ca="1">IF(OutcomeInCmp!C18&lt;&gt;"",OutcomeInCmp!C18,"")</f>
        <v/>
      </c>
      <c r="C27" s="385">
        <f ca="1">IFERROR(VLOOKUP(ROW(),ModInCmp!D:I,6,FALSE),IF(ROW()-MATCH(E27,Framework!E:E,0)&gt;=VLOOKUP(MATCH(E27,Framework!E:E,0),ModInCmp!D:H,5,FALSE),"",Framework!C26+1))</f>
        <v>15</v>
      </c>
      <c r="D27" s="385" t="str">
        <f t="shared" ca="1" si="0"/>
        <v xml:space="preserve">KP-2c: Percentage of sex workers reached with HIV prevention programs - individual and/or smaller group level interventions </v>
      </c>
      <c r="E27" s="388">
        <f ca="1">IFERROR(VLOOKUP(ROW(),ModInCmp!D:I,2,FALSE),Framework!E26)</f>
        <v>9</v>
      </c>
      <c r="F27" s="383" t="str">
        <f ca="1">IF(E27&lt;&gt;E26,VLOOKUP(E27,CatModules!B:C,2,FALSE),"")</f>
        <v/>
      </c>
      <c r="G27" s="384">
        <f ca="1">IFERROR(VLOOKUP(ROW(),ModInCmp!D:G,4,FALSE),IF(ROW()-MATCH(E27,Framework!E:E,0)&gt;=VLOOKUP(MATCH(E27,Framework!E:E,0),ModInCmp!D:F,3,FALSE),"",Framework!G26+1))</f>
        <v>18</v>
      </c>
      <c r="H27" s="385" t="str">
        <f t="shared" ca="1" si="1"/>
        <v>Condoms as part of programs for sex workers and their clients</v>
      </c>
      <c r="I27" s="385" t="str">
        <f t="shared" ca="1" si="2"/>
        <v xml:space="preserve">Promotion and distribution of female and male condoms for HIV prevention  - this includes demand creation , training and distribution. Links to behaviour change programs.     </v>
      </c>
    </row>
    <row r="28" spans="1:9" s="386" customFormat="1" ht="51" x14ac:dyDescent="0.2">
      <c r="A28" s="385" t="str">
        <f ca="1">IF(ImpactInCmp!C19&lt;&gt;"",ImpactInCmp!C19,"")</f>
        <v>HSS I-2: Neonatal mortality rate, per 100,000 population</v>
      </c>
      <c r="B28" s="385" t="str">
        <f ca="1">IF(OutcomeInCmp!C19&lt;&gt;"",OutcomeInCmp!C19,"")</f>
        <v/>
      </c>
      <c r="C28" s="385">
        <f ca="1">IFERROR(VLOOKUP(ROW(),ModInCmp!D:I,6,FALSE),IF(ROW()-MATCH(E28,Framework!E:E,0)&gt;=VLOOKUP(MATCH(E28,Framework!E:E,0),ModInCmp!D:H,5,FALSE),"",Framework!C27+1))</f>
        <v>16</v>
      </c>
      <c r="D28" s="385" t="str">
        <f t="shared" ca="1" si="0"/>
        <v xml:space="preserve">KP-3c: Percentage of sex workers that have received an HIV test during the reporting period and know their results </v>
      </c>
      <c r="E28" s="388">
        <f ca="1">IFERROR(VLOOKUP(ROW(),ModInCmp!D:I,2,FALSE),Framework!E27)</f>
        <v>9</v>
      </c>
      <c r="F28" s="383" t="str">
        <f ca="1">IF(E28&lt;&gt;E27,VLOOKUP(E28,CatModules!B:C,2,FALSE),"")</f>
        <v/>
      </c>
      <c r="G28" s="384">
        <f ca="1">IFERROR(VLOOKUP(ROW(),ModInCmp!D:G,4,FALSE),IF(ROW()-MATCH(E28,Framework!E:E,0)&gt;=VLOOKUP(MATCH(E28,Framework!E:E,0),ModInCmp!D:F,3,FALSE),"",Framework!G27+1))</f>
        <v>19</v>
      </c>
      <c r="H28" s="385" t="str">
        <f t="shared" ca="1" si="1"/>
        <v>HIV testing and counseling as part of programs for sex workers and their clients</v>
      </c>
      <c r="I28" s="385" t="str">
        <f t="shared" ca="1" si="2"/>
        <v>Designing, developing and implementing    provider and client-initiated testing,  community-based HIV testing and counselling including outreach, mobile services and partner's testing and targeted campaign. Links to care and treatment.  Exclude programs for general population,  youth, and other Key Populations.</v>
      </c>
    </row>
    <row r="29" spans="1:9" s="386" customFormat="1" ht="38.25" x14ac:dyDescent="0.2">
      <c r="A29" s="385" t="str">
        <f ca="1">IF(ImpactInCmp!C20&lt;&gt;"",ImpactInCmp!C20,"")</f>
        <v>HSS I-3: Maternal mortality ratio, per 100,000 population</v>
      </c>
      <c r="B29" s="385" t="str">
        <f ca="1">IF(OutcomeInCmp!C20&lt;&gt;"",OutcomeInCmp!C20,"")</f>
        <v/>
      </c>
      <c r="C29" s="385" t="str">
        <f ca="1">IFERROR(VLOOKUP(ROW(),ModInCmp!D:I,6,FALSE),IF(ROW()-MATCH(E29,Framework!E:E,0)&gt;=VLOOKUP(MATCH(E29,Framework!E:E,0),ModInCmp!D:H,5,FALSE),"",Framework!C28+1))</f>
        <v/>
      </c>
      <c r="D29" s="385" t="str">
        <f t="shared" ca="1" si="0"/>
        <v/>
      </c>
      <c r="E29" s="389">
        <f ca="1">IFERROR(VLOOKUP(ROW(),ModInCmp!D:I,2,FALSE),Framework!E28)</f>
        <v>9</v>
      </c>
      <c r="F29" s="383" t="str">
        <f ca="1">IF(E29&lt;&gt;E28,VLOOKUP(E29,CatModules!B:C,2,FALSE),"")</f>
        <v/>
      </c>
      <c r="G29" s="384">
        <f ca="1">IFERROR(VLOOKUP(ROW(),ModInCmp!D:G,4,FALSE),IF(ROW()-MATCH(E29,Framework!E:E,0)&gt;=VLOOKUP(MATCH(E29,Framework!E:E,0),ModInCmp!D:F,3,FALSE),"",Framework!G28+1))</f>
        <v>20</v>
      </c>
      <c r="H29" s="385" t="str">
        <f t="shared" ca="1" si="1"/>
        <v>Diagnosis and treatment of STIs (sex workers and their clients)</v>
      </c>
      <c r="I29" s="385" t="str">
        <f t="shared" ca="1" si="2"/>
        <v>Designing, developing and implementing Syndromic and Clinical management  programs of sexually transmitted infections including links to Reproductive Health services.</v>
      </c>
    </row>
    <row r="30" spans="1:9" s="386" customFormat="1" ht="38.25" x14ac:dyDescent="0.2">
      <c r="A30" s="385" t="str">
        <f ca="1">IF(ImpactInCmp!C21&lt;&gt;"",ImpactInCmp!C21,"")</f>
        <v/>
      </c>
      <c r="B30" s="385" t="str">
        <f ca="1">IF(OutcomeInCmp!C21&lt;&gt;"",OutcomeInCmp!C21,"")</f>
        <v/>
      </c>
      <c r="C30" s="385" t="str">
        <f ca="1">IFERROR(VLOOKUP(ROW(),ModInCmp!D:I,6,FALSE),IF(ROW()-MATCH(E30,Framework!E:E,0)&gt;=VLOOKUP(MATCH(E30,Framework!E:E,0),ModInCmp!D:H,5,FALSE),"",Framework!C29+1))</f>
        <v/>
      </c>
      <c r="D30" s="385" t="str">
        <f t="shared" ca="1" si="0"/>
        <v/>
      </c>
      <c r="E30" s="389">
        <f ca="1">IFERROR(VLOOKUP(ROW(),ModInCmp!D:I,2,FALSE),Framework!E29)</f>
        <v>9</v>
      </c>
      <c r="F30" s="383" t="str">
        <f ca="1">IF(E30&lt;&gt;E29,VLOOKUP(E30,CatModules!B:C,2,FALSE),"")</f>
        <v/>
      </c>
      <c r="G30" s="384">
        <f ca="1">IFERROR(VLOOKUP(ROW(),ModInCmp!D:G,4,FALSE),IF(ROW()-MATCH(E30,Framework!E:E,0)&gt;=VLOOKUP(MATCH(E30,Framework!E:E,0),ModInCmp!D:F,3,FALSE),"",Framework!G29+1))</f>
        <v>21</v>
      </c>
      <c r="H30" s="385" t="str">
        <f t="shared" ca="1" si="1"/>
        <v>Harm reduction as part of programs for sex workers and their clients</v>
      </c>
      <c r="I30" s="385" t="str">
        <f t="shared" ca="1" si="2"/>
        <v xml:space="preserve">Designing, developing and implementing gender responsive, sex workers friendly services including prevention and responses to gender-based violence, RMNCH services, promotion of sexual and reproductive health. Exclude programs for general population and other Key Populations. </v>
      </c>
    </row>
    <row r="31" spans="1:9" s="386" customFormat="1" ht="38.25" x14ac:dyDescent="0.2">
      <c r="A31" s="385" t="str">
        <f ca="1">IF(ImpactInCmp!C22&lt;&gt;"",ImpactInCmp!C22,"")</f>
        <v/>
      </c>
      <c r="B31" s="385" t="str">
        <f ca="1">IF(OutcomeInCmp!C22&lt;&gt;"",OutcomeInCmp!C22,"")</f>
        <v/>
      </c>
      <c r="C31" s="385" t="str">
        <f ca="1">IFERROR(VLOOKUP(ROW(),ModInCmp!D:I,6,FALSE),IF(ROW()-MATCH(E31,Framework!E:E,0)&gt;=VLOOKUP(MATCH(E31,Framework!E:E,0),ModInCmp!D:H,5,FALSE),"",Framework!C30+1))</f>
        <v/>
      </c>
      <c r="D31" s="385" t="str">
        <f t="shared" ca="1" si="0"/>
        <v/>
      </c>
      <c r="E31" s="389">
        <f ca="1">IFERROR(VLOOKUP(ROW(),ModInCmp!D:I,2,FALSE),Framework!E30)</f>
        <v>9</v>
      </c>
      <c r="F31" s="383" t="str">
        <f ca="1">IF(E31&lt;&gt;E30,VLOOKUP(E31,CatModules!B:C,2,FALSE),"")</f>
        <v/>
      </c>
      <c r="G31" s="384">
        <f ca="1">IFERROR(VLOOKUP(ROW(),ModInCmp!D:G,4,FALSE),IF(ROW()-MATCH(E31,Framework!E:E,0)&gt;=VLOOKUP(MATCH(E31,Framework!E:E,0),ModInCmp!D:F,3,FALSE),"",Framework!G30+1))</f>
        <v>22</v>
      </c>
      <c r="H31" s="385" t="str">
        <f t="shared" ca="1" si="1"/>
        <v>Other interventions for sex workers and their clients - Please specify</v>
      </c>
      <c r="I31" s="385" t="str">
        <f t="shared" ca="1" si="2"/>
        <v/>
      </c>
    </row>
    <row r="32" spans="1:9" s="386" customFormat="1" ht="222.75" customHeight="1" x14ac:dyDescent="0.2">
      <c r="A32" s="385" t="str">
        <f ca="1">IF(ImpactInCmp!C23&lt;&gt;"",ImpactInCmp!C23,"")</f>
        <v/>
      </c>
      <c r="B32" s="385" t="str">
        <f ca="1">IF(OutcomeInCmp!C23&lt;&gt;"",OutcomeInCmp!C23,"")</f>
        <v/>
      </c>
      <c r="C32" s="385">
        <f ca="1">IFERROR(VLOOKUP(ROW(),ModInCmp!D:I,6,FALSE),IF(ROW()-MATCH(E32,Framework!E:E,0)&gt;=VLOOKUP(MATCH(E32,Framework!E:E,0),ModInCmp!D:H,5,FALSE),"",Framework!C31+1))</f>
        <v>17</v>
      </c>
      <c r="D32" s="385" t="str">
        <f t="shared" ca="1" si="0"/>
        <v xml:space="preserve">KP-1d: Percentage of PWID reached with HIV prevention programs - defined package of services </v>
      </c>
      <c r="E32" s="389">
        <f ca="1">IFERROR(VLOOKUP(ROW(),ModInCmp!D:I,2,FALSE),Framework!E31)</f>
        <v>11</v>
      </c>
      <c r="F32" s="383" t="str">
        <f ca="1">IF(E32&lt;&gt;E31,VLOOKUP(E32,CatModules!B:C,2,FALSE),"")</f>
        <v>Prevention programs for people who inject drugs (PWID) and their partners</v>
      </c>
      <c r="G32" s="384">
        <f ca="1">IFERROR(VLOOKUP(ROW(),ModInCmp!D:G,4,FALSE),IF(ROW()-MATCH(E32,Framework!E:E,0)&gt;=VLOOKUP(MATCH(E32,Framework!E:E,0),ModInCmp!D:F,3,FALSE),"",Framework!G31+1))</f>
        <v>23</v>
      </c>
      <c r="H32" s="385" t="str">
        <f t="shared" ca="1" si="1"/>
        <v>Behavioural change as part of programs for PWID and their partners</v>
      </c>
      <c r="I32" s="385" t="str">
        <f t="shared" ca="1" si="2"/>
        <v>Designing, developing and implementing behavioural change programs  such as  individual-level ,Community-level behavioural interventions, Targeted internet-based strategies, Social marketing-based strategies, Sex venue-based outreach strategies: including planning, human resources, training, material,  outreach and peer education. Exclude programs for general population,  youth, and other Key Populations.</v>
      </c>
    </row>
    <row r="33" spans="1:9" s="386" customFormat="1" ht="51" x14ac:dyDescent="0.2">
      <c r="A33" s="385" t="str">
        <f ca="1">IF(ImpactInCmp!C24&lt;&gt;"",ImpactInCmp!C24,"")</f>
        <v/>
      </c>
      <c r="B33" s="385" t="str">
        <f ca="1">IF(OutcomeInCmp!C24&lt;&gt;"",OutcomeInCmp!C24,"")</f>
        <v/>
      </c>
      <c r="C33" s="385">
        <f ca="1">IFERROR(VLOOKUP(ROW(),ModInCmp!D:I,6,FALSE),IF(ROW()-MATCH(E33,Framework!E:E,0)&gt;=VLOOKUP(MATCH(E33,Framework!E:E,0),ModInCmp!D:H,5,FALSE),"",Framework!C32+1))</f>
        <v>18</v>
      </c>
      <c r="D33" s="385" t="str">
        <f t="shared" ca="1" si="0"/>
        <v xml:space="preserve">KP-2d: Percentage of PWID reached with HIV prevention programs - individual and/or smaller group level interventions </v>
      </c>
      <c r="E33" s="389">
        <f ca="1">IFERROR(VLOOKUP(ROW(),ModInCmp!D:I,2,FALSE),Framework!E32)</f>
        <v>11</v>
      </c>
      <c r="F33" s="383" t="str">
        <f ca="1">IF(E33&lt;&gt;E32,VLOOKUP(E33,CatModules!B:C,2,FALSE),"")</f>
        <v/>
      </c>
      <c r="G33" s="384">
        <f ca="1">IFERROR(VLOOKUP(ROW(),ModInCmp!D:G,4,FALSE),IF(ROW()-MATCH(E33,Framework!E:E,0)&gt;=VLOOKUP(MATCH(E33,Framework!E:E,0),ModInCmp!D:F,3,FALSE),"",Framework!G32+1))</f>
        <v>24</v>
      </c>
      <c r="H33" s="385" t="str">
        <f t="shared" ca="1" si="1"/>
        <v>Condoms as part of programs for PWID and their partners</v>
      </c>
      <c r="I33" s="385" t="str">
        <f t="shared" ca="1" si="2"/>
        <v xml:space="preserve">Promotion and distribution  male and female condoms - this includes demand creation , training and distribution. Links to Behaviour Change programs. </v>
      </c>
    </row>
    <row r="34" spans="1:9" s="386" customFormat="1" ht="185.25" customHeight="1" x14ac:dyDescent="0.2">
      <c r="A34" s="385" t="str">
        <f ca="1">IF(ImpactInCmp!C25&lt;&gt;"",ImpactInCmp!C25,"")</f>
        <v/>
      </c>
      <c r="B34" s="385" t="str">
        <f ca="1">IF(OutcomeInCmp!C25&lt;&gt;"",OutcomeInCmp!C25,"")</f>
        <v/>
      </c>
      <c r="C34" s="385">
        <f ca="1">IFERROR(VLOOKUP(ROW(),ModInCmp!D:I,6,FALSE),IF(ROW()-MATCH(E34,Framework!E:E,0)&gt;=VLOOKUP(MATCH(E34,Framework!E:E,0),ModInCmp!D:H,5,FALSE),"",Framework!C33+1))</f>
        <v>19</v>
      </c>
      <c r="D34" s="385" t="str">
        <f t="shared" ca="1" si="0"/>
        <v xml:space="preserve">KP-3d: Percentage of PWID that have received an HIV test during the reporting period and know their results </v>
      </c>
      <c r="E34" s="389">
        <f ca="1">IFERROR(VLOOKUP(ROW(),ModInCmp!D:I,2,FALSE),Framework!E33)</f>
        <v>11</v>
      </c>
      <c r="F34" s="383" t="str">
        <f ca="1">IF(E34&lt;&gt;E33,VLOOKUP(E34,CatModules!B:C,2,FALSE),"")</f>
        <v/>
      </c>
      <c r="G34" s="384">
        <f ca="1">IFERROR(VLOOKUP(ROW(),ModInCmp!D:G,4,FALSE),IF(ROW()-MATCH(E34,Framework!E:E,0)&gt;=VLOOKUP(MATCH(E34,Framework!E:E,0),ModInCmp!D:F,3,FALSE),"",Framework!G33+1))</f>
        <v>25</v>
      </c>
      <c r="H34" s="385" t="str">
        <f t="shared" ca="1" si="1"/>
        <v>HIV testing and counseling as part of programs for sex workers and their clients</v>
      </c>
      <c r="I34" s="385" t="str">
        <f t="shared" ca="1" si="2"/>
        <v>Designing, developing and implementing    provider and client-initiated testing,  community-based HTC including outreach, mobile services and partner's testing and targeted campaign. Links to care and treatment.  Exclude programs for general population,  youth, and other Key Populations.</v>
      </c>
    </row>
    <row r="35" spans="1:9" s="386" customFormat="1" ht="51" x14ac:dyDescent="0.2">
      <c r="A35" s="385" t="str">
        <f ca="1">IF(ImpactInCmp!C26&lt;&gt;"",ImpactInCmp!C26,"")</f>
        <v/>
      </c>
      <c r="B35" s="385" t="str">
        <f ca="1">IF(OutcomeInCmp!C26&lt;&gt;"",OutcomeInCmp!C26,"")</f>
        <v/>
      </c>
      <c r="C35" s="385">
        <f ca="1">IFERROR(VLOOKUP(ROW(),ModInCmp!D:I,6,FALSE),IF(ROW()-MATCH(E35,Framework!E:E,0)&gt;=VLOOKUP(MATCH(E35,Framework!E:E,0),ModInCmp!D:H,5,FALSE),"",Framework!C34+1))</f>
        <v>20</v>
      </c>
      <c r="D35" s="385" t="str">
        <f t="shared" ca="1" si="0"/>
        <v xml:space="preserve">KP-4: Number of needles and syringes distributed per person who injects drugs per year by needle and syringe programs </v>
      </c>
      <c r="E35" s="389">
        <f ca="1">IFERROR(VLOOKUP(ROW(),ModInCmp!D:I,2,FALSE),Framework!E34)</f>
        <v>11</v>
      </c>
      <c r="F35" s="383" t="str">
        <f ca="1">IF(E35&lt;&gt;E34,VLOOKUP(E35,CatModules!B:C,2,FALSE),"")</f>
        <v/>
      </c>
      <c r="G35" s="384">
        <f ca="1">IFERROR(VLOOKUP(ROW(),ModInCmp!D:G,4,FALSE),IF(ROW()-MATCH(E35,Framework!E:E,0)&gt;=VLOOKUP(MATCH(E35,Framework!E:E,0),ModInCmp!D:F,3,FALSE),"",Framework!G34+1))</f>
        <v>26</v>
      </c>
      <c r="H35" s="385" t="str">
        <f t="shared" ca="1" si="1"/>
        <v>Diagnosis and treatment of STIs as part of programs for PWID and their partners</v>
      </c>
      <c r="I35" s="385" t="str">
        <f t="shared" ref="I35:I98" ca="1" si="3">IF(G35&lt;&gt;"",INDIRECT(ADDRESS(G35,9,1,1,"CatInt")),"")</f>
        <v>Designing, developing and implementing Syndromic and Clinical management  programs of sexually transmitted infections</v>
      </c>
    </row>
    <row r="36" spans="1:9" s="386" customFormat="1" ht="51" x14ac:dyDescent="0.2">
      <c r="A36" s="385" t="str">
        <f ca="1">IF(ImpactInCmp!C27&lt;&gt;"",ImpactInCmp!C27,"")</f>
        <v/>
      </c>
      <c r="B36" s="385" t="str">
        <f ca="1">IF(OutcomeInCmp!C27&lt;&gt;"",OutcomeInCmp!C27,"")</f>
        <v/>
      </c>
      <c r="C36" s="385">
        <f ca="1">IFERROR(VLOOKUP(ROW(),ModInCmp!D:I,6,FALSE),IF(ROW()-MATCH(E36,Framework!E:E,0)&gt;=VLOOKUP(MATCH(E36,Framework!E:E,0),ModInCmp!D:H,5,FALSE),"",Framework!C35+1))</f>
        <v>21</v>
      </c>
      <c r="D36" s="385" t="str">
        <f t="shared" ca="1" si="0"/>
        <v xml:space="preserve">KP-5: Percentage of individuals receiving Opioid Substitution Therapy who received treatment for at least 6 months </v>
      </c>
      <c r="E36" s="389">
        <f ca="1">IFERROR(VLOOKUP(ROW(),ModInCmp!D:I,2,FALSE),Framework!E35)</f>
        <v>11</v>
      </c>
      <c r="F36" s="383" t="str">
        <f ca="1">IF(E36&lt;&gt;E35,VLOOKUP(E36,CatModules!B:C,2,FALSE),"")</f>
        <v/>
      </c>
      <c r="G36" s="384">
        <f ca="1">IFERROR(VLOOKUP(ROW(),ModInCmp!D:G,4,FALSE),IF(ROW()-MATCH(E36,Framework!E:E,0)&gt;=VLOOKUP(MATCH(E36,Framework!E:E,0),ModInCmp!D:F,3,FALSE),"",Framework!G35+1))</f>
        <v>27</v>
      </c>
      <c r="H36" s="385" t="str">
        <f t="shared" ca="1" si="1"/>
        <v>Needle and Syringe programs as part of programs for PWID and their partners</v>
      </c>
      <c r="I36" s="385" t="str">
        <f t="shared" ca="1" si="3"/>
        <v xml:space="preserve">Designing, developing and implementing Needle &amp; Syringe programs including human resources and training , links to behaviour change programs, HIV testing and counselling, care and treatment. </v>
      </c>
    </row>
    <row r="37" spans="1:9" s="386" customFormat="1" ht="38.25" x14ac:dyDescent="0.2">
      <c r="A37" s="385" t="str">
        <f ca="1">IF(ImpactInCmp!C28&lt;&gt;"",ImpactInCmp!C28,"")</f>
        <v/>
      </c>
      <c r="B37" s="385" t="str">
        <f ca="1">IF(OutcomeInCmp!C28&lt;&gt;"",OutcomeInCmp!C28,"")</f>
        <v/>
      </c>
      <c r="C37" s="385" t="str">
        <f ca="1">IFERROR(VLOOKUP(ROW(),ModInCmp!D:I,6,FALSE),IF(ROW()-MATCH(E37,Framework!E:E,0)&gt;=VLOOKUP(MATCH(E37,Framework!E:E,0),ModInCmp!D:H,5,FALSE),"",Framework!C36+1))</f>
        <v/>
      </c>
      <c r="D37" s="385" t="str">
        <f t="shared" ca="1" si="0"/>
        <v/>
      </c>
      <c r="E37" s="389">
        <f ca="1">IFERROR(VLOOKUP(ROW(),ModInCmp!D:I,2,FALSE),Framework!E36)</f>
        <v>11</v>
      </c>
      <c r="F37" s="383" t="str">
        <f ca="1">IF(E37&lt;&gt;E36,VLOOKUP(E37,CatModules!B:C,2,FALSE),"")</f>
        <v/>
      </c>
      <c r="G37" s="384">
        <f ca="1">IFERROR(VLOOKUP(ROW(),ModInCmp!D:G,4,FALSE),IF(ROW()-MATCH(E37,Framework!E:E,0)&gt;=VLOOKUP(MATCH(E37,Framework!E:E,0),ModInCmp!D:F,3,FALSE),"",Framework!G36+1))</f>
        <v>28</v>
      </c>
      <c r="H37" s="385" t="str">
        <f t="shared" ca="1" si="1"/>
        <v>OST and other drug dependence treatment (PWIDs and their partners)</v>
      </c>
      <c r="I37" s="385" t="str">
        <f t="shared" ca="1" si="3"/>
        <v>Designing, developing and implementing OST programs including human resources and training , links to Behaviour Change programs, HIV testing and counselling, care and treatment.</v>
      </c>
    </row>
    <row r="38" spans="1:9" s="386" customFormat="1" ht="38.25" x14ac:dyDescent="0.2">
      <c r="A38" s="385" t="str">
        <f ca="1">IF(ImpactInCmp!C29&lt;&gt;"",ImpactInCmp!C29,"")</f>
        <v/>
      </c>
      <c r="B38" s="385" t="str">
        <f ca="1">IF(OutcomeInCmp!C29&lt;&gt;"",OutcomeInCmp!C29,"")</f>
        <v/>
      </c>
      <c r="C38" s="385" t="str">
        <f ca="1">IFERROR(VLOOKUP(ROW(),ModInCmp!D:I,6,FALSE),IF(ROW()-MATCH(E38,Framework!E:E,0)&gt;=VLOOKUP(MATCH(E38,Framework!E:E,0),ModInCmp!D:H,5,FALSE),"",Framework!C37+1))</f>
        <v/>
      </c>
      <c r="D38" s="385" t="str">
        <f t="shared" ca="1" si="0"/>
        <v/>
      </c>
      <c r="E38" s="389">
        <f ca="1">IFERROR(VLOOKUP(ROW(),ModInCmp!D:I,2,FALSE),Framework!E37)</f>
        <v>11</v>
      </c>
      <c r="F38" s="383" t="str">
        <f ca="1">IF(E38&lt;&gt;E37,VLOOKUP(E38,CatModules!B:C,2,FALSE),"")</f>
        <v/>
      </c>
      <c r="G38" s="384">
        <f ca="1">IFERROR(VLOOKUP(ROW(),ModInCmp!D:G,4,FALSE),IF(ROW()-MATCH(E38,Framework!E:E,0)&gt;=VLOOKUP(MATCH(E38,Framework!E:E,0),ModInCmp!D:F,3,FALSE),"",Framework!G37+1))</f>
        <v>29</v>
      </c>
      <c r="H38" s="385" t="str">
        <f t="shared" ca="1" si="1"/>
        <v>Diagnosis and treatment of viral hepatitis (PWIDs and their partners)</v>
      </c>
      <c r="I38" s="385" t="str">
        <f ca="1">IF(G38&lt;&gt;"",INDIRECT(ADDRESS(G38,9,1,1,"CatInt")),"")</f>
        <v>Designing, developing and implementing Viral Hepatitis programs targeting PWID including human resources and training , links to Behaviour Change programs, HIV testing and counselling, care and treatment. Exclude programs for general population and other Key Populations.</v>
      </c>
    </row>
    <row r="39" spans="1:9" s="386" customFormat="1" ht="38.25" x14ac:dyDescent="0.2">
      <c r="A39" s="385" t="str">
        <f ca="1">IF(ImpactInCmp!C30&lt;&gt;"",ImpactInCmp!C30,"")</f>
        <v/>
      </c>
      <c r="B39" s="385" t="str">
        <f ca="1">IF(OutcomeInCmp!C30&lt;&gt;"",OutcomeInCmp!C30,"")</f>
        <v/>
      </c>
      <c r="C39" s="385" t="str">
        <f ca="1">IFERROR(VLOOKUP(ROW(),ModInCmp!D:I,6,FALSE),IF(ROW()-MATCH(E39,Framework!E:E,0)&gt;=VLOOKUP(MATCH(E39,Framework!E:E,0),ModInCmp!D:H,5,FALSE),"",Framework!C38+1))</f>
        <v/>
      </c>
      <c r="D39" s="385" t="str">
        <f t="shared" ca="1" si="0"/>
        <v/>
      </c>
      <c r="E39" s="389">
        <f ca="1">IFERROR(VLOOKUP(ROW(),ModInCmp!D:I,2,FALSE),Framework!E38)</f>
        <v>11</v>
      </c>
      <c r="F39" s="383" t="str">
        <f ca="1">IF(E39&lt;&gt;E38,VLOOKUP(E39,CatModules!B:C,2,FALSE),"")</f>
        <v/>
      </c>
      <c r="G39" s="384">
        <f ca="1">IFERROR(VLOOKUP(ROW(),ModInCmp!D:G,4,FALSE),IF(ROW()-MATCH(E39,Framework!E:E,0)&gt;=VLOOKUP(MATCH(E39,Framework!E:E,0),ModInCmp!D:F,3,FALSE),"",Framework!G38+1))</f>
        <v>30</v>
      </c>
      <c r="H39" s="385" t="str">
        <f t="shared" ca="1" si="1"/>
        <v>Other interventions for IDUs and their partners - Please specify</v>
      </c>
      <c r="I39" s="385" t="str">
        <f t="shared" ca="1" si="3"/>
        <v/>
      </c>
    </row>
    <row r="40" spans="1:9" s="386" customFormat="1" ht="51" x14ac:dyDescent="0.2">
      <c r="A40" s="385" t="str">
        <f ca="1">IF(ImpactInCmp!C31&lt;&gt;"",ImpactInCmp!C31,"")</f>
        <v/>
      </c>
      <c r="B40" s="385" t="str">
        <f ca="1">IF(OutcomeInCmp!C31&lt;&gt;"",OutcomeInCmp!C31,"")</f>
        <v/>
      </c>
      <c r="C40" s="385">
        <f ca="1">IFERROR(VLOOKUP(ROW(),ModInCmp!D:I,6,FALSE),IF(ROW()-MATCH(E40,Framework!E:E,0)&gt;=VLOOKUP(MATCH(E40,Framework!E:E,0),ModInCmp!D:H,5,FALSE),"",Framework!C39+1))</f>
        <v>22</v>
      </c>
      <c r="D40" s="385" t="str">
        <f t="shared" ca="1" si="0"/>
        <v xml:space="preserve">KP-1e: Percentage of other vulnerable populations reached with HIV prevention programs - defined package of services </v>
      </c>
      <c r="E40" s="389">
        <f ca="1">IFERROR(VLOOKUP(ROW(),ModInCmp!D:I,2,FALSE),Framework!E39)</f>
        <v>13</v>
      </c>
      <c r="F40" s="383" t="str">
        <f ca="1">IF(E40&lt;&gt;E39,VLOOKUP(E40,CatModules!B:C,2,FALSE),"")</f>
        <v>Prevention programs for other vulnerable populations (please specify)</v>
      </c>
      <c r="G40" s="384">
        <f ca="1">IFERROR(VLOOKUP(ROW(),ModInCmp!D:G,4,FALSE),IF(ROW()-MATCH(E40,Framework!E:E,0)&gt;=VLOOKUP(MATCH(E40,Framework!E:E,0),ModInCmp!D:F,3,FALSE),"",Framework!G39+1))</f>
        <v>31</v>
      </c>
      <c r="H40" s="385" t="str">
        <f t="shared" ca="1" si="1"/>
        <v>Behavioral change as part of programs for other vulnerable populations</v>
      </c>
      <c r="I40" s="385" t="str">
        <f t="shared" ca="1" si="3"/>
        <v>Designing, developing and implementing behavioural change programs  such as  individual-level ,Community-level behavioural interventions, Targeted internet-based strategies, Social marketing-based strategies, Sex venue-based outreach strategies: including planning, human resources, training, material,  outreach and peer education. Exclude programs for general population,  youth, and other Key Populations.</v>
      </c>
    </row>
    <row r="41" spans="1:9" s="386" customFormat="1" ht="63.75" x14ac:dyDescent="0.2">
      <c r="A41" s="385" t="str">
        <f ca="1">IF(ImpactInCmp!C32&lt;&gt;"",ImpactInCmp!C32,"")</f>
        <v/>
      </c>
      <c r="B41" s="385" t="str">
        <f ca="1">IF(OutcomeInCmp!C32&lt;&gt;"",OutcomeInCmp!C32,"")</f>
        <v/>
      </c>
      <c r="C41" s="385">
        <f ca="1">IFERROR(VLOOKUP(ROW(),ModInCmp!D:I,6,FALSE),IF(ROW()-MATCH(E41,Framework!E:E,0)&gt;=VLOOKUP(MATCH(E41,Framework!E:E,0),ModInCmp!D:H,5,FALSE),"",Framework!C40+1))</f>
        <v>23</v>
      </c>
      <c r="D41" s="385" t="str">
        <f t="shared" ca="1" si="0"/>
        <v xml:space="preserve">KP-2e: Percentage of other vulnerable populations reached with HIV prevention programs - individual and/or smaller group level interventions </v>
      </c>
      <c r="E41" s="389">
        <f ca="1">IFERROR(VLOOKUP(ROW(),ModInCmp!D:I,2,FALSE),Framework!E40)</f>
        <v>13</v>
      </c>
      <c r="F41" s="383" t="str">
        <f ca="1">IF(E41&lt;&gt;E40,VLOOKUP(E41,CatModules!B:C,2,FALSE),"")</f>
        <v/>
      </c>
      <c r="G41" s="384">
        <f ca="1">IFERROR(VLOOKUP(ROW(),ModInCmp!D:G,4,FALSE),IF(ROW()-MATCH(E41,Framework!E:E,0)&gt;=VLOOKUP(MATCH(E41,Framework!E:E,0),ModInCmp!D:F,3,FALSE),"",Framework!G40+1))</f>
        <v>32</v>
      </c>
      <c r="H41" s="385" t="str">
        <f t="shared" ca="1" si="1"/>
        <v>Condoms as part of programs for other vulnerable populations</v>
      </c>
      <c r="I41" s="385" t="str">
        <f t="shared" ca="1" si="3"/>
        <v xml:space="preserve">Promotion and distribution of female and male condoms for HIV prevention  - this includes demand creation , training and distribution. Links to Behaviour Change programs.     </v>
      </c>
    </row>
    <row r="42" spans="1:9" s="386" customFormat="1" ht="63.75" x14ac:dyDescent="0.2">
      <c r="A42" s="385" t="str">
        <f ca="1">IF(ImpactInCmp!C33&lt;&gt;"",ImpactInCmp!C33,"")</f>
        <v/>
      </c>
      <c r="B42" s="385" t="str">
        <f ca="1">IF(OutcomeInCmp!C33&lt;&gt;"",OutcomeInCmp!C33,"")</f>
        <v/>
      </c>
      <c r="C42" s="385">
        <f ca="1">IFERROR(VLOOKUP(ROW(),ModInCmp!D:I,6,FALSE),IF(ROW()-MATCH(E42,Framework!E:E,0)&gt;=VLOOKUP(MATCH(E42,Framework!E:E,0),ModInCmp!D:H,5,FALSE),"",Framework!C41+1))</f>
        <v>24</v>
      </c>
      <c r="D42" s="385" t="str">
        <f t="shared" ca="1" si="0"/>
        <v xml:space="preserve">KP-3e: Percentage of other vulnerable populations that have received an HIV test during the reporting period and know their results </v>
      </c>
      <c r="E42" s="389">
        <f ca="1">IFERROR(VLOOKUP(ROW(),ModInCmp!D:I,2,FALSE),Framework!E41)</f>
        <v>13</v>
      </c>
      <c r="F42" s="383" t="str">
        <f ca="1">IF(E42&lt;&gt;E41,VLOOKUP(E42,CatModules!B:C,2,FALSE),"")</f>
        <v/>
      </c>
      <c r="G42" s="384">
        <f ca="1">IFERROR(VLOOKUP(ROW(),ModInCmp!D:G,4,FALSE),IF(ROW()-MATCH(E42,Framework!E:E,0)&gt;=VLOOKUP(MATCH(E42,Framework!E:E,0),ModInCmp!D:F,3,FALSE),"",Framework!G41+1))</f>
        <v>33</v>
      </c>
      <c r="H42" s="385" t="str">
        <f t="shared" ca="1" si="1"/>
        <v>HIV testing and counseling as part of programs for other vulnerable populations</v>
      </c>
      <c r="I42" s="385" t="str">
        <f t="shared" ca="1" si="3"/>
        <v xml:space="preserve">Designing, developing and implementing HIV testing and counselling:  provider-initiated ,client-initiated and community-based including mobile services and partner's testing. This includes demand creation , training, human resources and links to care and treatment.  </v>
      </c>
    </row>
    <row r="43" spans="1:9" s="386" customFormat="1" ht="38.25" x14ac:dyDescent="0.2">
      <c r="A43" s="385" t="str">
        <f ca="1">IF(ImpactInCmp!C34&lt;&gt;"",ImpactInCmp!C34,"")</f>
        <v/>
      </c>
      <c r="B43" s="385" t="str">
        <f ca="1">IF(OutcomeInCmp!C34&lt;&gt;"",OutcomeInCmp!C34,"")</f>
        <v/>
      </c>
      <c r="C43" s="385" t="str">
        <f ca="1">IFERROR(VLOOKUP(ROW(),ModInCmp!D:I,6,FALSE),IF(ROW()-MATCH(E43,Framework!E:E,0)&gt;=VLOOKUP(MATCH(E43,Framework!E:E,0),ModInCmp!D:H,5,FALSE),"",Framework!C42+1))</f>
        <v/>
      </c>
      <c r="D43" s="385" t="str">
        <f t="shared" ca="1" si="0"/>
        <v/>
      </c>
      <c r="E43" s="389">
        <f ca="1">IFERROR(VLOOKUP(ROW(),ModInCmp!D:I,2,FALSE),Framework!E42)</f>
        <v>13</v>
      </c>
      <c r="F43" s="383" t="str">
        <f ca="1">IF(E43&lt;&gt;E42,VLOOKUP(E43,CatModules!B:C,2,FALSE),"")</f>
        <v/>
      </c>
      <c r="G43" s="384">
        <f ca="1">IFERROR(VLOOKUP(ROW(),ModInCmp!D:G,4,FALSE),IF(ROW()-MATCH(E43,Framework!E:E,0)&gt;=VLOOKUP(MATCH(E43,Framework!E:E,0),ModInCmp!D:F,3,FALSE),"",Framework!G42+1))</f>
        <v>34</v>
      </c>
      <c r="H43" s="385" t="str">
        <f t="shared" ca="1" si="1"/>
        <v>Diagnosis and treatment of STIs (other vulnerable populations)</v>
      </c>
      <c r="I43" s="385" t="str">
        <f t="shared" ca="1" si="3"/>
        <v>Designing, developing and implementing Syndromic and Clinical management  programs of sexually transmitted infections</v>
      </c>
    </row>
    <row r="44" spans="1:9" s="386" customFormat="1" ht="38.25" x14ac:dyDescent="0.2">
      <c r="A44" s="385" t="str">
        <f ca="1">IF(ImpactInCmp!C35&lt;&gt;"",ImpactInCmp!C35,"")</f>
        <v/>
      </c>
      <c r="B44" s="385" t="str">
        <f ca="1">IF(OutcomeInCmp!C35&lt;&gt;"",OutcomeInCmp!C35,"")</f>
        <v/>
      </c>
      <c r="C44" s="385" t="str">
        <f ca="1">IFERROR(VLOOKUP(ROW(),ModInCmp!D:I,6,FALSE),IF(ROW()-MATCH(E44,Framework!E:E,0)&gt;=VLOOKUP(MATCH(E44,Framework!E:E,0),ModInCmp!D:H,5,FALSE),"",Framework!C43+1))</f>
        <v/>
      </c>
      <c r="D44" s="385" t="str">
        <f t="shared" ca="1" si="0"/>
        <v/>
      </c>
      <c r="E44" s="389">
        <f ca="1">IFERROR(VLOOKUP(ROW(),ModInCmp!D:I,2,FALSE),Framework!E43)</f>
        <v>13</v>
      </c>
      <c r="F44" s="383" t="str">
        <f ca="1">IF(E44&lt;&gt;E43,VLOOKUP(E44,CatModules!B:C,2,FALSE),"")</f>
        <v/>
      </c>
      <c r="G44" s="384">
        <f ca="1">IFERROR(VLOOKUP(ROW(),ModInCmp!D:G,4,FALSE),IF(ROW()-MATCH(E44,Framework!E:E,0)&gt;=VLOOKUP(MATCH(E44,Framework!E:E,0),ModInCmp!D:F,3,FALSE),"",Framework!G43+1))</f>
        <v>35</v>
      </c>
      <c r="H44" s="385" t="str">
        <f t="shared" ca="1" si="1"/>
        <v>Other interventions for other vulnerable populations - Please specify</v>
      </c>
      <c r="I44" s="385" t="str">
        <f t="shared" ca="1" si="3"/>
        <v/>
      </c>
    </row>
    <row r="45" spans="1:9" s="386" customFormat="1" ht="150.75" customHeight="1" x14ac:dyDescent="0.2">
      <c r="A45" s="385" t="str">
        <f ca="1">IF(ImpactInCmp!C36&lt;&gt;"",ImpactInCmp!C36,"")</f>
        <v/>
      </c>
      <c r="B45" s="385" t="str">
        <f ca="1">IF(OutcomeInCmp!C36&lt;&gt;"",OutcomeInCmp!C36,"")</f>
        <v/>
      </c>
      <c r="C45" s="385">
        <f ca="1">IFERROR(VLOOKUP(ROW(),ModInCmp!D:I,6,FALSE),IF(ROW()-MATCH(E45,Framework!E:E,0)&gt;=VLOOKUP(MATCH(E45,Framework!E:E,0),ModInCmp!D:H,5,FALSE),"",Framework!C44+1))</f>
        <v>25</v>
      </c>
      <c r="D45" s="385" t="str">
        <f t="shared" ca="1" si="0"/>
        <v xml:space="preserve">YP-1: Percentage of young people aged 10–24 years reached by life skills–based HIV education in schools </v>
      </c>
      <c r="E45" s="389">
        <f ca="1">IFERROR(VLOOKUP(ROW(),ModInCmp!D:I,2,FALSE),Framework!E44)</f>
        <v>15</v>
      </c>
      <c r="F45" s="383" t="str">
        <f ca="1">IF(E45&lt;&gt;E44,VLOOKUP(E45,CatModules!B:C,2,FALSE),"")</f>
        <v>Prevention programs for adolescents and youth, in and out of school</v>
      </c>
      <c r="G45" s="384">
        <f ca="1">IFERROR(VLOOKUP(ROW(),ModInCmp!D:G,4,FALSE),IF(ROW()-MATCH(E45,Framework!E:E,0)&gt;=VLOOKUP(MATCH(E45,Framework!E:E,0),ModInCmp!D:F,3,FALSE),"",Framework!G44+1))</f>
        <v>36</v>
      </c>
      <c r="H45" s="385" t="str">
        <f t="shared" ca="1" si="1"/>
        <v>Behavioral change as part of programs for adolescent and youth</v>
      </c>
      <c r="I45" s="385" t="str">
        <f t="shared" ca="1" si="3"/>
        <v>Designing, developing and implementing behavioural change programs aimed at young people including   individual-level ,Community-level behavioural interventions, Targeted internet-based strategies, Social marketing-based strategies, Sex venue-based outreach strategies: including   outreach and peer education, life and risk-reduction skills. Exclude programs for general population and other Key Populations.</v>
      </c>
    </row>
    <row r="46" spans="1:9" s="386" customFormat="1" ht="25.5" x14ac:dyDescent="0.2">
      <c r="A46" s="385" t="str">
        <f ca="1">IF(ImpactInCmp!C37&lt;&gt;"",ImpactInCmp!C37,"")</f>
        <v/>
      </c>
      <c r="B46" s="385" t="str">
        <f ca="1">IF(OutcomeInCmp!C37&lt;&gt;"",OutcomeInCmp!C37,"")</f>
        <v/>
      </c>
      <c r="C46" s="385" t="str">
        <f ca="1">IFERROR(VLOOKUP(ROW(),ModInCmp!D:I,6,FALSE),IF(ROW()-MATCH(E46,Framework!E:E,0)&gt;=VLOOKUP(MATCH(E46,Framework!E:E,0),ModInCmp!D:H,5,FALSE),"",Framework!C45+1))</f>
        <v/>
      </c>
      <c r="D46" s="385" t="str">
        <f t="shared" ca="1" si="0"/>
        <v/>
      </c>
      <c r="E46" s="389">
        <f ca="1">IFERROR(VLOOKUP(ROW(),ModInCmp!D:I,2,FALSE),Framework!E45)</f>
        <v>15</v>
      </c>
      <c r="F46" s="383" t="str">
        <f ca="1">IF(E46&lt;&gt;E45,VLOOKUP(E46,CatModules!B:C,2,FALSE),"")</f>
        <v/>
      </c>
      <c r="G46" s="384">
        <f ca="1">IFERROR(VLOOKUP(ROW(),ModInCmp!D:G,4,FALSE),IF(ROW()-MATCH(E46,Framework!E:E,0)&gt;=VLOOKUP(MATCH(E46,Framework!E:E,0),ModInCmp!D:F,3,FALSE),"",Framework!G45+1))</f>
        <v>37</v>
      </c>
      <c r="H46" s="385" t="str">
        <f t="shared" ca="1" si="1"/>
        <v>Condoms part of programs for adolescent and youth</v>
      </c>
      <c r="I46" s="385" t="str">
        <f t="shared" ca="1" si="3"/>
        <v xml:space="preserve">Promotion and distribution of condoms for sexually active young people  this includes demand creation , training and distribution; Links to Behaviour Change programs.     </v>
      </c>
    </row>
    <row r="47" spans="1:9" s="386" customFormat="1" ht="38.25" x14ac:dyDescent="0.2">
      <c r="A47" s="385" t="str">
        <f ca="1">IF(ImpactInCmp!C38&lt;&gt;"",ImpactInCmp!C38,"")</f>
        <v/>
      </c>
      <c r="B47" s="385" t="str">
        <f ca="1">IF(OutcomeInCmp!C38&lt;&gt;"",OutcomeInCmp!C38,"")</f>
        <v/>
      </c>
      <c r="C47" s="385" t="str">
        <f ca="1">IFERROR(VLOOKUP(ROW(),ModInCmp!D:I,6,FALSE),IF(ROW()-MATCH(E47,Framework!E:E,0)&gt;=VLOOKUP(MATCH(E47,Framework!E:E,0),ModInCmp!D:H,5,FALSE),"",Framework!C46+1))</f>
        <v/>
      </c>
      <c r="D47" s="385" t="str">
        <f t="shared" ca="1" si="0"/>
        <v/>
      </c>
      <c r="E47" s="389">
        <f ca="1">IFERROR(VLOOKUP(ROW(),ModInCmp!D:I,2,FALSE),Framework!E46)</f>
        <v>15</v>
      </c>
      <c r="F47" s="383" t="str">
        <f ca="1">IF(E47&lt;&gt;E46,VLOOKUP(E47,CatModules!B:C,2,FALSE),"")</f>
        <v/>
      </c>
      <c r="G47" s="384">
        <f ca="1">IFERROR(VLOOKUP(ROW(),ModInCmp!D:G,4,FALSE),IF(ROW()-MATCH(E47,Framework!E:E,0)&gt;=VLOOKUP(MATCH(E47,Framework!E:E,0),ModInCmp!D:F,3,FALSE),"",Framework!G46+1))</f>
        <v>38</v>
      </c>
      <c r="H47" s="385" t="str">
        <f t="shared" ca="1" si="1"/>
        <v>HIV testing and counseling as part of programs for adolescent and youth</v>
      </c>
      <c r="I47" s="385" t="str">
        <f t="shared" ca="1" si="3"/>
        <v xml:space="preserve">Designing, developing and implementing youth-friendly  HIV testing and counselling programs including   provider-initiated ,client-initiated and community-based HIV testing and counselling including mobile services and partner's testing. This includes demand creation , training, human resources and links to care and treatment.  </v>
      </c>
    </row>
    <row r="48" spans="1:9" s="386" customFormat="1" ht="38.25" x14ac:dyDescent="0.2">
      <c r="A48" s="385" t="str">
        <f ca="1">IF(ImpactInCmp!C39&lt;&gt;"",ImpactInCmp!C39,"")</f>
        <v/>
      </c>
      <c r="B48" s="385" t="str">
        <f ca="1">IF(OutcomeInCmp!C39&lt;&gt;"",OutcomeInCmp!C39,"")</f>
        <v/>
      </c>
      <c r="C48" s="385" t="str">
        <f ca="1">IFERROR(VLOOKUP(ROW(),ModInCmp!D:I,6,FALSE),IF(ROW()-MATCH(E48,Framework!E:E,0)&gt;=VLOOKUP(MATCH(E48,Framework!E:E,0),ModInCmp!D:H,5,FALSE),"",Framework!C47+1))</f>
        <v/>
      </c>
      <c r="D48" s="385" t="str">
        <f t="shared" ca="1" si="0"/>
        <v/>
      </c>
      <c r="E48" s="389">
        <f ca="1">IFERROR(VLOOKUP(ROW(),ModInCmp!D:I,2,FALSE),Framework!E47)</f>
        <v>15</v>
      </c>
      <c r="F48" s="383" t="str">
        <f ca="1">IF(E48&lt;&gt;E47,VLOOKUP(E48,CatModules!B:C,2,FALSE),"")</f>
        <v/>
      </c>
      <c r="G48" s="384">
        <f ca="1">IFERROR(VLOOKUP(ROW(),ModInCmp!D:G,4,FALSE),IF(ROW()-MATCH(E48,Framework!E:E,0)&gt;=VLOOKUP(MATCH(E48,Framework!E:E,0),ModInCmp!D:F,3,FALSE),"",Framework!G47+1))</f>
        <v>39</v>
      </c>
      <c r="H48" s="385" t="str">
        <f t="shared" ca="1" si="1"/>
        <v>RMNCH linkages and GBV as part of programs for adolescent youth</v>
      </c>
      <c r="I48" s="385" t="str">
        <f t="shared" ca="1" si="3"/>
        <v xml:space="preserve">Designing, developing and implementing gender responsive, adolescents and youth friendly services including prevention and responses to violence against children, youth-friendly RMNCH services, promotion of sexual and reproductive health. Exclude programs for general population and other Key Populations. </v>
      </c>
    </row>
    <row r="49" spans="1:9" s="386" customFormat="1" ht="51" x14ac:dyDescent="0.2">
      <c r="A49" s="385" t="str">
        <f ca="1">IF(ImpactInCmp!C40&lt;&gt;"",ImpactInCmp!C40,"")</f>
        <v/>
      </c>
      <c r="B49" s="385" t="str">
        <f ca="1">IF(OutcomeInCmp!C40&lt;&gt;"",OutcomeInCmp!C40,"")</f>
        <v/>
      </c>
      <c r="C49" s="385" t="str">
        <f ca="1">IFERROR(VLOOKUP(ROW(),ModInCmp!D:I,6,FALSE),IF(ROW()-MATCH(E49,Framework!E:E,0)&gt;=VLOOKUP(MATCH(E49,Framework!E:E,0),ModInCmp!D:H,5,FALSE),"",Framework!C48+1))</f>
        <v/>
      </c>
      <c r="D49" s="385" t="str">
        <f t="shared" ca="1" si="0"/>
        <v/>
      </c>
      <c r="E49" s="389">
        <f ca="1">IFERROR(VLOOKUP(ROW(),ModInCmp!D:I,2,FALSE),Framework!E48)</f>
        <v>15</v>
      </c>
      <c r="F49" s="383" t="str">
        <f ca="1">IF(E49&lt;&gt;E48,VLOOKUP(E49,CatModules!B:C,2,FALSE),"")</f>
        <v/>
      </c>
      <c r="G49" s="384">
        <f ca="1">IFERROR(VLOOKUP(ROW(),ModInCmp!D:G,4,FALSE),IF(ROW()-MATCH(E49,Framework!E:E,0)&gt;=VLOOKUP(MATCH(E49,Framework!E:E,0),ModInCmp!D:F,3,FALSE),"",Framework!G48+1))</f>
        <v>40</v>
      </c>
      <c r="H49" s="385" t="str">
        <f t="shared" ca="1" si="1"/>
        <v>Young Key Population interventions as part of programs for adolescent and youth</v>
      </c>
      <c r="I49" s="385" t="str">
        <f t="shared" ca="1" si="3"/>
        <v>Designing and implementing other specific interventions for young key populations e.g. interventions aimed at young MSM and harm reduction for young people who are injecting drug users.</v>
      </c>
    </row>
    <row r="50" spans="1:9" s="386" customFormat="1" ht="25.5" x14ac:dyDescent="0.2">
      <c r="A50" s="385" t="str">
        <f ca="1">IF(ImpactInCmp!C41&lt;&gt;"",ImpactInCmp!C41,"")</f>
        <v/>
      </c>
      <c r="B50" s="385" t="str">
        <f ca="1">IF(OutcomeInCmp!C41&lt;&gt;"",OutcomeInCmp!C41,"")</f>
        <v/>
      </c>
      <c r="C50" s="385" t="str">
        <f ca="1">IFERROR(VLOOKUP(ROW(),ModInCmp!D:I,6,FALSE),IF(ROW()-MATCH(E50,Framework!E:E,0)&gt;=VLOOKUP(MATCH(E50,Framework!E:E,0),ModInCmp!D:H,5,FALSE),"",Framework!C49+1))</f>
        <v/>
      </c>
      <c r="D50" s="385" t="str">
        <f t="shared" ca="1" si="0"/>
        <v/>
      </c>
      <c r="E50" s="389">
        <f ca="1">IFERROR(VLOOKUP(ROW(),ModInCmp!D:I,2,FALSE),Framework!E49)</f>
        <v>15</v>
      </c>
      <c r="F50" s="383" t="str">
        <f ca="1">IF(E50&lt;&gt;E49,VLOOKUP(E50,CatModules!B:C,2,FALSE),"")</f>
        <v/>
      </c>
      <c r="G50" s="384">
        <f ca="1">IFERROR(VLOOKUP(ROW(),ModInCmp!D:G,4,FALSE),IF(ROW()-MATCH(E50,Framework!E:E,0)&gt;=VLOOKUP(MATCH(E50,Framework!E:E,0),ModInCmp!D:F,3,FALSE),"",Framework!G49+1))</f>
        <v>41</v>
      </c>
      <c r="H50" s="385" t="str">
        <f t="shared" ca="1" si="1"/>
        <v>Other interventions for adolescent and youth</v>
      </c>
      <c r="I50" s="385" t="str">
        <f t="shared" ca="1" si="3"/>
        <v/>
      </c>
    </row>
    <row r="51" spans="1:9" s="386" customFormat="1" ht="51" x14ac:dyDescent="0.2">
      <c r="A51" s="385" t="str">
        <f ca="1">IF(ImpactInCmp!C42&lt;&gt;"",ImpactInCmp!C42,"")</f>
        <v/>
      </c>
      <c r="B51" s="385" t="str">
        <f ca="1">IF(OutcomeInCmp!C42&lt;&gt;"",OutcomeInCmp!C42,"")</f>
        <v/>
      </c>
      <c r="C51" s="385">
        <f ca="1">IFERROR(VLOOKUP(ROW(),ModInCmp!D:I,6,FALSE),IF(ROW()-MATCH(E51,Framework!E:E,0)&gt;=VLOOKUP(MATCH(E51,Framework!E:E,0),ModInCmp!D:H,5,FALSE),"",Framework!C50+1))</f>
        <v>26</v>
      </c>
      <c r="D51" s="385" t="str">
        <f t="shared" ca="1" si="0"/>
        <v>PMTCT-1: Percentage of pregnant women who know their HIV status *</v>
      </c>
      <c r="E51" s="389">
        <f ca="1">IFERROR(VLOOKUP(ROW(),ModInCmp!D:I,2,FALSE),Framework!E50)</f>
        <v>20</v>
      </c>
      <c r="F51" s="383" t="str">
        <f ca="1">IF(E51&lt;&gt;E50,VLOOKUP(E51,CatModules!B:C,2,FALSE),"")</f>
        <v>PMTCT</v>
      </c>
      <c r="G51" s="384">
        <f ca="1">IFERROR(VLOOKUP(ROW(),ModInCmp!D:G,4,FALSE),IF(ROW()-MATCH(E51,Framework!E:E,0)&gt;=VLOOKUP(MATCH(E51,Framework!E:E,0),ModInCmp!D:F,3,FALSE),"",Framework!G50+1))</f>
        <v>42</v>
      </c>
      <c r="H51" s="385" t="str">
        <f t="shared" ca="1" si="1"/>
        <v>Prong 1: Primary prevention of HIV infection among women of childbearing age</v>
      </c>
      <c r="I51" s="385" t="str">
        <f t="shared" ca="1" si="3"/>
        <v xml:space="preserve">Designing, developing and implementing programs aimed at primary prevention of HIV among women of reproductive age within services related to reproductive health such as antenatal care, postpartum/natal care and other health and HIV service delivery points, including working with community structures. </v>
      </c>
    </row>
    <row r="52" spans="1:9" s="386" customFormat="1" ht="243" customHeight="1" x14ac:dyDescent="0.2">
      <c r="A52" s="385" t="str">
        <f ca="1">IF(ImpactInCmp!C43&lt;&gt;"",ImpactInCmp!C43,"")</f>
        <v/>
      </c>
      <c r="B52" s="385" t="str">
        <f ca="1">IF(OutcomeInCmp!C43&lt;&gt;"",OutcomeInCmp!C43,"")</f>
        <v/>
      </c>
      <c r="C52" s="385">
        <f ca="1">IFERROR(VLOOKUP(ROW(),ModInCmp!D:I,6,FALSE),IF(ROW()-MATCH(E52,Framework!E:E,0)&gt;=VLOOKUP(MATCH(E52,Framework!E:E,0),ModInCmp!D:H,5,FALSE),"",Framework!C51+1))</f>
        <v>27</v>
      </c>
      <c r="D52" s="385" t="str">
        <f t="shared" ca="1" si="0"/>
        <v>PMTCT-2: Percentage of HIV-positive pregnant women who received antiretrovirals to reduce the risk of mother-to-child transmission *</v>
      </c>
      <c r="E52" s="389">
        <f ca="1">IFERROR(VLOOKUP(ROW(),ModInCmp!D:I,2,FALSE),Framework!E51)</f>
        <v>20</v>
      </c>
      <c r="F52" s="383" t="str">
        <f ca="1">IF(E52&lt;&gt;E51,VLOOKUP(E52,CatModules!B:C,2,FALSE),"")</f>
        <v/>
      </c>
      <c r="G52" s="384">
        <f ca="1">IFERROR(VLOOKUP(ROW(),ModInCmp!D:G,4,FALSE),IF(ROW()-MATCH(E52,Framework!E:E,0)&gt;=VLOOKUP(MATCH(E52,Framework!E:E,0),ModInCmp!D:F,3,FALSE),"",Framework!G51+1))</f>
        <v>43</v>
      </c>
      <c r="H52" s="385" t="str">
        <f t="shared" ca="1" si="1"/>
        <v>Prong 2: Preventing unintended pregnancies among women living with HIV</v>
      </c>
      <c r="I52" s="385" t="str">
        <f t="shared" ca="1" si="3"/>
        <v>Designing, developing and implementing reproductive health programs targeting women living with HIV including linkages and referrals.</v>
      </c>
    </row>
    <row r="53" spans="1:9" s="386" customFormat="1" ht="51" x14ac:dyDescent="0.2">
      <c r="A53" s="385" t="str">
        <f ca="1">IF(ImpactInCmp!C44&lt;&gt;"",ImpactInCmp!C44,"")</f>
        <v/>
      </c>
      <c r="B53" s="385" t="str">
        <f ca="1">IF(OutcomeInCmp!C44&lt;&gt;"",OutcomeInCmp!C44,"")</f>
        <v/>
      </c>
      <c r="C53" s="385">
        <f ca="1">IFERROR(VLOOKUP(ROW(),ModInCmp!D:I,6,FALSE),IF(ROW()-MATCH(E53,Framework!E:E,0)&gt;=VLOOKUP(MATCH(E53,Framework!E:E,0),ModInCmp!D:H,5,FALSE),"",Framework!C52+1))</f>
        <v>28</v>
      </c>
      <c r="D53" s="385" t="str">
        <f t="shared" ca="1" si="0"/>
        <v xml:space="preserve">PMTCT-3: Percentage of infants born to HIV-positive women receiving a virological test for HIV within 2 months of birth </v>
      </c>
      <c r="E53" s="389">
        <f ca="1">IFERROR(VLOOKUP(ROW(),ModInCmp!D:I,2,FALSE),Framework!E52)</f>
        <v>20</v>
      </c>
      <c r="F53" s="383" t="str">
        <f ca="1">IF(E53&lt;&gt;E52,VLOOKUP(E53,CatModules!B:C,2,FALSE),"")</f>
        <v/>
      </c>
      <c r="G53" s="384">
        <f ca="1">IFERROR(VLOOKUP(ROW(),ModInCmp!D:G,4,FALSE),IF(ROW()-MATCH(E53,Framework!E:E,0)&gt;=VLOOKUP(MATCH(E53,Framework!E:E,0),ModInCmp!D:F,3,FALSE),"",Framework!G52+1))</f>
        <v>44</v>
      </c>
      <c r="H53" s="385" t="str">
        <f t="shared" ca="1" si="1"/>
        <v>Prong 3: Preventing vertical HIV transmission</v>
      </c>
      <c r="I53" s="385" t="str">
        <f t="shared" ca="1" si="3"/>
        <v xml:space="preserve">Designing, developing and implementing programs aimed at preventing vertical transmission this includes HIV testing and counselling, ARVs,  interventions along the continuum pregnancy, delivery and breastfeeding. Please include provisions for option A and B. </v>
      </c>
    </row>
    <row r="54" spans="1:9" s="386" customFormat="1" ht="198" customHeight="1" x14ac:dyDescent="0.2">
      <c r="A54" s="385" t="str">
        <f ca="1">IF(ImpactInCmp!C45&lt;&gt;"",ImpactInCmp!C45,"")</f>
        <v/>
      </c>
      <c r="B54" s="385" t="str">
        <f ca="1">IF(OutcomeInCmp!C45&lt;&gt;"",OutcomeInCmp!C45,"")</f>
        <v/>
      </c>
      <c r="C54" s="385" t="str">
        <f ca="1">IFERROR(VLOOKUP(ROW(),ModInCmp!D:I,6,FALSE),IF(ROW()-MATCH(E54,Framework!E:E,0)&gt;=VLOOKUP(MATCH(E54,Framework!E:E,0),ModInCmp!D:H,5,FALSE),"",Framework!C53+1))</f>
        <v/>
      </c>
      <c r="D54" s="385" t="str">
        <f t="shared" ca="1" si="0"/>
        <v/>
      </c>
      <c r="E54" s="389">
        <f ca="1">IFERROR(VLOOKUP(ROW(),ModInCmp!D:I,2,FALSE),Framework!E53)</f>
        <v>20</v>
      </c>
      <c r="F54" s="383" t="str">
        <f ca="1">IF(E54&lt;&gt;E53,VLOOKUP(E54,CatModules!B:C,2,FALSE),"")</f>
        <v/>
      </c>
      <c r="G54" s="384">
        <f ca="1">IFERROR(VLOOKUP(ROW(),ModInCmp!D:G,4,FALSE),IF(ROW()-MATCH(E54,Framework!E:E,0)&gt;=VLOOKUP(MATCH(E54,Framework!E:E,0),ModInCmp!D:F,3,FALSE),"",Framework!G53+1))</f>
        <v>45</v>
      </c>
      <c r="H54" s="385" t="str">
        <f t="shared" ca="1" si="1"/>
        <v>Prong 4: Treatment, care &amp; support to mothers living with HIV, their children &amp;</v>
      </c>
      <c r="I54" s="385" t="str">
        <f t="shared" ca="1" si="3"/>
        <v xml:space="preserve">Designing, developing and implementing programs aimed to provide HIV care, treatment and support for women found to be positive and their families including Early Infant Diagnosis (EID) </v>
      </c>
    </row>
    <row r="55" spans="1:9" s="386" customFormat="1" ht="25.5" x14ac:dyDescent="0.2">
      <c r="A55" s="385" t="str">
        <f ca="1">IF(ImpactInCmp!C46&lt;&gt;"",ImpactInCmp!C46,"")</f>
        <v/>
      </c>
      <c r="B55" s="385" t="str">
        <f ca="1">IF(OutcomeInCmp!C46&lt;&gt;"",OutcomeInCmp!C46,"")</f>
        <v/>
      </c>
      <c r="C55" s="385" t="str">
        <f ca="1">IFERROR(VLOOKUP(ROW(),ModInCmp!D:I,6,FALSE),IF(ROW()-MATCH(E55,Framework!E:E,0)&gt;=VLOOKUP(MATCH(E55,Framework!E:E,0),ModInCmp!D:H,5,FALSE),"",Framework!C54+1))</f>
        <v/>
      </c>
      <c r="D55" s="385" t="str">
        <f t="shared" ca="1" si="0"/>
        <v/>
      </c>
      <c r="E55" s="389">
        <f ca="1">IFERROR(VLOOKUP(ROW(),ModInCmp!D:I,2,FALSE),Framework!E54)</f>
        <v>20</v>
      </c>
      <c r="F55" s="383" t="str">
        <f ca="1">IF(E55&lt;&gt;E54,VLOOKUP(E55,CatModules!B:C,2,FALSE),"")</f>
        <v/>
      </c>
      <c r="G55" s="384">
        <f ca="1">IFERROR(VLOOKUP(ROW(),ModInCmp!D:G,4,FALSE),IF(ROW()-MATCH(E55,Framework!E:E,0)&gt;=VLOOKUP(MATCH(E55,Framework!E:E,0),ModInCmp!D:F,3,FALSE),"",Framework!G54+1))</f>
        <v>46</v>
      </c>
      <c r="H55" s="385" t="str">
        <f t="shared" ca="1" si="1"/>
        <v>Other interventions for PMTCT- Please specify</v>
      </c>
      <c r="I55" s="385" t="str">
        <f t="shared" ca="1" si="3"/>
        <v/>
      </c>
    </row>
    <row r="56" spans="1:9" s="386" customFormat="1" ht="281.25" customHeight="1" x14ac:dyDescent="0.2">
      <c r="A56" s="385" t="str">
        <f ca="1">IF(ImpactInCmp!C47&lt;&gt;"",ImpactInCmp!C47,"")</f>
        <v/>
      </c>
      <c r="B56" s="385" t="str">
        <f ca="1">IF(OutcomeInCmp!C47&lt;&gt;"",OutcomeInCmp!C47,"")</f>
        <v/>
      </c>
      <c r="C56" s="385">
        <f ca="1">IFERROR(VLOOKUP(ROW(),ModInCmp!D:I,6,FALSE),IF(ROW()-MATCH(E56,Framework!E:E,0)&gt;=VLOOKUP(MATCH(E56,Framework!E:E,0),ModInCmp!D:H,5,FALSE),"",Framework!C55+1))</f>
        <v>29</v>
      </c>
      <c r="D56" s="385" t="str">
        <f t="shared" ca="1" si="0"/>
        <v>TCS-1: Percentage of adults and children currently receiving antiretroviral therapy among all adults and children living with HIV *</v>
      </c>
      <c r="E56" s="389">
        <f ca="1">IFERROR(VLOOKUP(ROW(),ModInCmp!D:I,2,FALSE),Framework!E55)</f>
        <v>22</v>
      </c>
      <c r="F56" s="383" t="str">
        <f ca="1">IF(E56&lt;&gt;E55,VLOOKUP(E56,CatModules!B:C,2,FALSE),"")</f>
        <v>Treatment, care and support</v>
      </c>
      <c r="G56" s="384">
        <f ca="1">IFERROR(VLOOKUP(ROW(),ModInCmp!D:G,4,FALSE),IF(ROW()-MATCH(E56,Framework!E:E,0)&gt;=VLOOKUP(MATCH(E56,Framework!E:E,0),ModInCmp!D:F,3,FALSE),"",Framework!G55+1))</f>
        <v>47</v>
      </c>
      <c r="H56" s="385" t="str">
        <f t="shared" ca="1" si="1"/>
        <v>Pre-ART care</v>
      </c>
      <c r="I56" s="385" t="str">
        <f t="shared" ca="1" si="3"/>
        <v>Designing, developing and implementing comprehensive  pre-ART interventions including confirmation of HIV infection status, staging of the disease, baseline clinical assessment and monitoring before treatment initiation including treatment preparedness.</v>
      </c>
    </row>
    <row r="57" spans="1:9" s="386" customFormat="1" ht="51" x14ac:dyDescent="0.2">
      <c r="A57" s="385" t="str">
        <f ca="1">IF(ImpactInCmp!C48&lt;&gt;"",ImpactInCmp!C48,"")</f>
        <v/>
      </c>
      <c r="B57" s="385" t="str">
        <f ca="1">IF(OutcomeInCmp!C48&lt;&gt;"",OutcomeInCmp!C48,"")</f>
        <v/>
      </c>
      <c r="C57" s="385">
        <f ca="1">IFERROR(VLOOKUP(ROW(),ModInCmp!D:I,6,FALSE),IF(ROW()-MATCH(E57,Framework!E:E,0)&gt;=VLOOKUP(MATCH(E57,Framework!E:E,0),ModInCmp!D:H,5,FALSE),"",Framework!C56+1))</f>
        <v>30</v>
      </c>
      <c r="D57" s="385" t="str">
        <f t="shared" ca="1" si="0"/>
        <v>TCS-2: Percentage of people living with HIV that initiated ART with CD4 count of &lt;200 cells/mm³ *</v>
      </c>
      <c r="E57" s="389">
        <f ca="1">IFERROR(VLOOKUP(ROW(),ModInCmp!D:I,2,FALSE),Framework!E56)</f>
        <v>22</v>
      </c>
      <c r="F57" s="383" t="str">
        <f ca="1">IF(E57&lt;&gt;E56,VLOOKUP(E57,CatModules!B:C,2,FALSE),"")</f>
        <v/>
      </c>
      <c r="G57" s="384">
        <f ca="1">IFERROR(VLOOKUP(ROW(),ModInCmp!D:G,4,FALSE),IF(ROW()-MATCH(E57,Framework!E:E,0)&gt;=VLOOKUP(MATCH(E57,Framework!E:E,0),ModInCmp!D:F,3,FALSE),"",Framework!G56+1))</f>
        <v>48</v>
      </c>
      <c r="H57" s="385" t="str">
        <f t="shared" ca="1" si="1"/>
        <v>Antiretroviral Therapy (ART)</v>
      </c>
      <c r="I57" s="385" t="str">
        <f t="shared" ca="1" si="3"/>
        <v xml:space="preserve">Designing, developing and implementing ART programs  for all populations with the exception of prophylaxis under options A and B which are included in the PMTCT module. This includes, first , second and third-line for both adults and children, Treatment as Prevention and provisions for expansion to option B+ as well as Pre and Post-exposure prophylaxis (PrEP and PEP). This includes  links and referrals to  care and support.  </v>
      </c>
    </row>
    <row r="58" spans="1:9" s="386" customFormat="1" ht="51" x14ac:dyDescent="0.2">
      <c r="A58" s="385" t="str">
        <f ca="1">IF(ImpactInCmp!C49&lt;&gt;"",ImpactInCmp!C49,"")</f>
        <v/>
      </c>
      <c r="B58" s="385" t="str">
        <f ca="1">IF(OutcomeInCmp!C49&lt;&gt;"",OutcomeInCmp!C49,"")</f>
        <v/>
      </c>
      <c r="C58" s="385">
        <f ca="1">IFERROR(VLOOKUP(ROW(),ModInCmp!D:I,6,FALSE),IF(ROW()-MATCH(E58,Framework!E:E,0)&gt;=VLOOKUP(MATCH(E58,Framework!E:E,0),ModInCmp!D:H,5,FALSE),"",Framework!C57+1))</f>
        <v>31</v>
      </c>
      <c r="D58" s="385" t="str">
        <f t="shared" ca="1" si="0"/>
        <v xml:space="preserve">TCS-3: Percentage of adults and children that initiated ART, with an undetectable viral load at 12 months (&lt;1000 copies/ml) </v>
      </c>
      <c r="E58" s="389">
        <f ca="1">IFERROR(VLOOKUP(ROW(),ModInCmp!D:I,2,FALSE),Framework!E57)</f>
        <v>22</v>
      </c>
      <c r="F58" s="383" t="str">
        <f ca="1">IF(E58&lt;&gt;E57,VLOOKUP(E58,CatModules!B:C,2,FALSE),"")</f>
        <v/>
      </c>
      <c r="G58" s="384">
        <f ca="1">IFERROR(VLOOKUP(ROW(),ModInCmp!D:G,4,FALSE),IF(ROW()-MATCH(E58,Framework!E:E,0)&gt;=VLOOKUP(MATCH(E58,Framework!E:E,0),ModInCmp!D:F,3,FALSE),"",Framework!G57+1))</f>
        <v>49</v>
      </c>
      <c r="H58" s="385" t="str">
        <f t="shared" ca="1" si="1"/>
        <v>Treatment monitoring</v>
      </c>
      <c r="I58" s="385" t="str">
        <f t="shared" ca="1" si="3"/>
        <v xml:space="preserve">This includes  Clinical and laboratory monitoring at treatment initiation and during ART. </v>
      </c>
    </row>
    <row r="59" spans="1:9" s="386" customFormat="1" ht="76.5" x14ac:dyDescent="0.2">
      <c r="A59" s="385" t="str">
        <f ca="1">IF(ImpactInCmp!C50&lt;&gt;"",ImpactInCmp!C50,"")</f>
        <v/>
      </c>
      <c r="B59" s="385" t="str">
        <f ca="1">IF(OutcomeInCmp!C50&lt;&gt;"",OutcomeInCmp!C50,"")</f>
        <v/>
      </c>
      <c r="C59" s="385">
        <f ca="1">IFERROR(VLOOKUP(ROW(),ModInCmp!D:I,6,FALSE),IF(ROW()-MATCH(E59,Framework!E:E,0)&gt;=VLOOKUP(MATCH(E59,Framework!E:E,0),ModInCmp!D:H,5,FALSE),"",Framework!C58+1))</f>
        <v>32</v>
      </c>
      <c r="D59" s="385" t="str">
        <f t="shared" ca="1" si="0"/>
        <v xml:space="preserve">TCS-4: Percentage of health facilities dispensing antiretroviral therapy that experienced a stock-out of at least one required antiretroviral drug in the last 12 month </v>
      </c>
      <c r="E59" s="389">
        <f ca="1">IFERROR(VLOOKUP(ROW(),ModInCmp!D:I,2,FALSE),Framework!E58)</f>
        <v>22</v>
      </c>
      <c r="F59" s="383" t="str">
        <f ca="1">IF(E59&lt;&gt;E58,VLOOKUP(E59,CatModules!B:C,2,FALSE),"")</f>
        <v/>
      </c>
      <c r="G59" s="384">
        <f ca="1">IFERROR(VLOOKUP(ROW(),ModInCmp!D:G,4,FALSE),IF(ROW()-MATCH(E59,Framework!E:E,0)&gt;=VLOOKUP(MATCH(E59,Framework!E:E,0),ModInCmp!D:F,3,FALSE),"",Framework!G58+1))</f>
        <v>50</v>
      </c>
      <c r="H59" s="385" t="str">
        <f t="shared" ca="1" si="1"/>
        <v>Treatment adherence</v>
      </c>
      <c r="I59" s="385" t="str">
        <f t="shared" ca="1" si="3"/>
        <v>Designing, developing and implementing a comprehensive treatment adherence strategy both at the programmatic/facility level and at the community level.</v>
      </c>
    </row>
    <row r="60" spans="1:9" s="386" customFormat="1" ht="225.75" customHeight="1" x14ac:dyDescent="0.2">
      <c r="A60" s="385" t="str">
        <f>IF(ImpactInCmp!C51&lt;&gt;"",ImpactInCmp!C51,"")</f>
        <v/>
      </c>
      <c r="B60" s="385" t="str">
        <f>IF(OutcomeInCmp!C51&lt;&gt;"",OutcomeInCmp!C51,"")</f>
        <v/>
      </c>
      <c r="C60" s="385">
        <f ca="1">IFERROR(VLOOKUP(ROW(),ModInCmp!D:I,6,FALSE),IF(ROW()-MATCH(E60,Framework!E:E,0)&gt;=VLOOKUP(MATCH(E60,Framework!E:E,0),ModInCmp!D:H,5,FALSE),"",Framework!C59+1))</f>
        <v>33</v>
      </c>
      <c r="D60" s="385" t="str">
        <f t="shared" ca="1" si="0"/>
        <v xml:space="preserve">TCS-5: Proportion of undernourished PLHIV that received therapeutic or supplementary food at any point during the reporting period </v>
      </c>
      <c r="E60" s="389">
        <f ca="1">IFERROR(VLOOKUP(ROW(),ModInCmp!D:I,2,FALSE),Framework!E59)</f>
        <v>22</v>
      </c>
      <c r="F60" s="383" t="str">
        <f ca="1">IF(E60&lt;&gt;E59,VLOOKUP(E60,CatModules!B:C,2,FALSE),"")</f>
        <v/>
      </c>
      <c r="G60" s="384">
        <f ca="1">IFERROR(VLOOKUP(ROW(),ModInCmp!D:G,4,FALSE),IF(ROW()-MATCH(E60,Framework!E:E,0)&gt;=VLOOKUP(MATCH(E60,Framework!E:E,0),ModInCmp!D:F,3,FALSE),"",Framework!G59+1))</f>
        <v>51</v>
      </c>
      <c r="H60" s="385" t="str">
        <f t="shared" ca="1" si="1"/>
        <v>Prevention, diagnosis and treatment of opportunistic infections</v>
      </c>
      <c r="I60" s="385" t="str">
        <f t="shared" ca="1" si="3"/>
        <v>Designing, developing and implementing diagnosis and treatment programs of OIs including Vaccination, diagnosis and treatment of  viral hepatitis- excluding TB.</v>
      </c>
    </row>
    <row r="61" spans="1:9" s="386" customFormat="1" ht="25.5" x14ac:dyDescent="0.2">
      <c r="A61" s="385" t="str">
        <f>IF(ImpactInCmp!C52&lt;&gt;"",ImpactInCmp!C52,"")</f>
        <v/>
      </c>
      <c r="B61" s="385" t="str">
        <f>IF(OutcomeInCmp!C52&lt;&gt;"",OutcomeInCmp!C52,"")</f>
        <v/>
      </c>
      <c r="C61" s="385" t="str">
        <f ca="1">IFERROR(VLOOKUP(ROW(),ModInCmp!D:I,6,FALSE),IF(ROW()-MATCH(E61,Framework!E:E,0)&gt;=VLOOKUP(MATCH(E61,Framework!E:E,0),ModInCmp!D:H,5,FALSE),"",Framework!C60+1))</f>
        <v/>
      </c>
      <c r="D61" s="385" t="str">
        <f t="shared" ca="1" si="0"/>
        <v/>
      </c>
      <c r="E61" s="389">
        <f ca="1">IFERROR(VLOOKUP(ROW(),ModInCmp!D:I,2,FALSE),Framework!E60)</f>
        <v>22</v>
      </c>
      <c r="F61" s="383" t="str">
        <f ca="1">IF(E61&lt;&gt;E60,VLOOKUP(E61,CatModules!B:C,2,FALSE),"")</f>
        <v/>
      </c>
      <c r="G61" s="384">
        <f ca="1">IFERROR(VLOOKUP(ROW(),ModInCmp!D:G,4,FALSE),IF(ROW()-MATCH(E61,Framework!E:E,0)&gt;=VLOOKUP(MATCH(E61,Framework!E:E,0),ModInCmp!D:F,3,FALSE),"",Framework!G60+1))</f>
        <v>52</v>
      </c>
      <c r="H61" s="385" t="str">
        <f t="shared" ca="1" si="1"/>
        <v>Counseling and psycho-social support</v>
      </c>
      <c r="I61" s="385" t="str">
        <f t="shared" ca="1" si="3"/>
        <v xml:space="preserve"> Designing, developing and implementing a comprehensive support program including  psychosocial support; optimizing nutrition and  income generation ..etc. </v>
      </c>
    </row>
    <row r="62" spans="1:9" s="386" customFormat="1" x14ac:dyDescent="0.2">
      <c r="A62" s="385" t="str">
        <f>IF(ImpactInCmp!C53&lt;&gt;"",ImpactInCmp!C53,"")</f>
        <v/>
      </c>
      <c r="B62" s="385" t="str">
        <f>IF(OutcomeInCmp!C53&lt;&gt;"",OutcomeInCmp!C53,"")</f>
        <v/>
      </c>
      <c r="C62" s="385" t="str">
        <f ca="1">IFERROR(VLOOKUP(ROW(),ModInCmp!D:I,6,FALSE),IF(ROW()-MATCH(E62,Framework!E:E,0)&gt;=VLOOKUP(MATCH(E62,Framework!E:E,0),ModInCmp!D:H,5,FALSE),"",Framework!C61+1))</f>
        <v/>
      </c>
      <c r="D62" s="385" t="str">
        <f t="shared" ca="1" si="0"/>
        <v/>
      </c>
      <c r="E62" s="389">
        <f ca="1">IFERROR(VLOOKUP(ROW(),ModInCmp!D:I,2,FALSE),Framework!E61)</f>
        <v>22</v>
      </c>
      <c r="F62" s="383" t="str">
        <f ca="1">IF(E62&lt;&gt;E61,VLOOKUP(E62,CatModules!B:C,2,FALSE),"")</f>
        <v/>
      </c>
      <c r="G62" s="384">
        <f ca="1">IFERROR(VLOOKUP(ROW(),ModInCmp!D:G,4,FALSE),IF(ROW()-MATCH(E62,Framework!E:E,0)&gt;=VLOOKUP(MATCH(E62,Framework!E:E,0),ModInCmp!D:F,3,FALSE),"",Framework!G61+1))</f>
        <v>53</v>
      </c>
      <c r="H62" s="385" t="str">
        <f t="shared" ca="1" si="1"/>
        <v>Out-patient care</v>
      </c>
      <c r="I62" s="385" t="str">
        <f t="shared" ca="1" si="3"/>
        <v>This includes other outpatient health services.</v>
      </c>
    </row>
    <row r="63" spans="1:9" s="386" customFormat="1" x14ac:dyDescent="0.2">
      <c r="A63" s="385" t="str">
        <f>IF(ImpactInCmp!C54&lt;&gt;"",ImpactInCmp!C54,"")</f>
        <v/>
      </c>
      <c r="B63" s="385" t="str">
        <f>IF(OutcomeInCmp!C54&lt;&gt;"",OutcomeInCmp!C54,"")</f>
        <v/>
      </c>
      <c r="C63" s="385" t="str">
        <f ca="1">IFERROR(VLOOKUP(ROW(),ModInCmp!D:I,6,FALSE),IF(ROW()-MATCH(E63,Framework!E:E,0)&gt;=VLOOKUP(MATCH(E63,Framework!E:E,0),ModInCmp!D:H,5,FALSE),"",Framework!C62+1))</f>
        <v/>
      </c>
      <c r="D63" s="385" t="str">
        <f t="shared" ca="1" si="0"/>
        <v/>
      </c>
      <c r="E63" s="389">
        <f ca="1">IFERROR(VLOOKUP(ROW(),ModInCmp!D:I,2,FALSE),Framework!E62)</f>
        <v>22</v>
      </c>
      <c r="F63" s="383" t="str">
        <f ca="1">IF(E63&lt;&gt;E62,VLOOKUP(E63,CatModules!B:C,2,FALSE),"")</f>
        <v/>
      </c>
      <c r="G63" s="384">
        <f ca="1">IFERROR(VLOOKUP(ROW(),ModInCmp!D:G,4,FALSE),IF(ROW()-MATCH(E63,Framework!E:E,0)&gt;=VLOOKUP(MATCH(E63,Framework!E:E,0),ModInCmp!D:F,3,FALSE),"",Framework!G62+1))</f>
        <v>54</v>
      </c>
      <c r="H63" s="385" t="str">
        <f t="shared" ca="1" si="1"/>
        <v>In-patient care</v>
      </c>
      <c r="I63" s="385" t="str">
        <f t="shared" ca="1" si="3"/>
        <v xml:space="preserve">This includes inpatient care including palliative care.  </v>
      </c>
    </row>
    <row r="64" spans="1:9" s="386" customFormat="1" ht="25.5" x14ac:dyDescent="0.2">
      <c r="A64" s="385" t="str">
        <f>IF(ImpactInCmp!C55&lt;&gt;"",ImpactInCmp!C55,"")</f>
        <v/>
      </c>
      <c r="B64" s="385" t="str">
        <f>IF(OutcomeInCmp!C55&lt;&gt;"",OutcomeInCmp!C55,"")</f>
        <v/>
      </c>
      <c r="C64" s="385" t="str">
        <f ca="1">IFERROR(VLOOKUP(ROW(),ModInCmp!D:I,6,FALSE),IF(ROW()-MATCH(E64,Framework!E:E,0)&gt;=VLOOKUP(MATCH(E64,Framework!E:E,0),ModInCmp!D:H,5,FALSE),"",Framework!C63+1))</f>
        <v/>
      </c>
      <c r="D64" s="385" t="str">
        <f t="shared" ca="1" si="0"/>
        <v/>
      </c>
      <c r="E64" s="389">
        <f ca="1">IFERROR(VLOOKUP(ROW(),ModInCmp!D:I,2,FALSE),Framework!E63)</f>
        <v>22</v>
      </c>
      <c r="F64" s="383" t="str">
        <f ca="1">IF(E64&lt;&gt;E63,VLOOKUP(E64,CatModules!B:C,2,FALSE),"")</f>
        <v/>
      </c>
      <c r="G64" s="384">
        <f ca="1">IFERROR(VLOOKUP(ROW(),ModInCmp!D:G,4,FALSE),IF(ROW()-MATCH(E64,Framework!E:E,0)&gt;=VLOOKUP(MATCH(E64,Framework!E:E,0),ModInCmp!D:F,3,FALSE),"",Framework!G63+1))</f>
        <v>55</v>
      </c>
      <c r="H64" s="385" t="str">
        <f t="shared" ca="1" si="1"/>
        <v>Other interventions for treatment - Please specify</v>
      </c>
      <c r="I64" s="385" t="str">
        <f t="shared" ca="1" si="3"/>
        <v/>
      </c>
    </row>
    <row r="65" spans="1:9" s="386" customFormat="1" ht="76.5" x14ac:dyDescent="0.2">
      <c r="A65" s="385" t="str">
        <f>IF(ImpactInCmp!C56&lt;&gt;"",ImpactInCmp!C56,"")</f>
        <v/>
      </c>
      <c r="B65" s="385" t="str">
        <f>IF(OutcomeInCmp!C56&lt;&gt;"",OutcomeInCmp!C56,"")</f>
        <v/>
      </c>
      <c r="C65" s="385">
        <f ca="1">IFERROR(VLOOKUP(ROW(),ModInCmp!D:I,6,FALSE),IF(ROW()-MATCH(E65,Framework!E:E,0)&gt;=VLOOKUP(MATCH(E65,Framework!E:E,0),ModInCmp!D:H,5,FALSE),"",Framework!C64+1))</f>
        <v>45</v>
      </c>
      <c r="D65" s="385" t="str">
        <f t="shared" ca="1" si="0"/>
        <v xml:space="preserve">TB/HIV-1: Percentage of TB patients who had an HIV test result recorded in the TB register </v>
      </c>
      <c r="E65" s="389">
        <f ca="1">IFERROR(VLOOKUP(ROW(),ModInCmp!D:I,2,FALSE),Framework!E64)</f>
        <v>35</v>
      </c>
      <c r="F65" s="383" t="str">
        <f ca="1">IF(E65&lt;&gt;E64,VLOOKUP(E65,CatModules!B:C,2,FALSE),"")</f>
        <v>TB/HIV</v>
      </c>
      <c r="G65" s="384">
        <f ca="1">IFERROR(VLOOKUP(ROW(),ModInCmp!D:G,4,FALSE),IF(ROW()-MATCH(E65,Framework!E:E,0)&gt;=VLOOKUP(MATCH(E65,Framework!E:E,0),ModInCmp!D:F,3,FALSE),"",Framework!G64+1))</f>
        <v>64</v>
      </c>
      <c r="H65" s="385" t="str">
        <f t="shared" ca="1" si="1"/>
        <v>TB/HIV collaborative interventions</v>
      </c>
      <c r="I65" s="385" t="str">
        <f t="shared" ca="1" si="3"/>
        <v>This intervention refers to implementation of the 12 elements of TB/HIV collaborative activities, that are aligned with the HIV program. These include- setting up and strengthening a coordinating body for collaborative TB/HIV activities functional at all levels, joint TB and HIV planning to integrate the delivery of TB and HIV services; HIV testing of TB patients and early initiation of ART and CPT for co-infected patients; It also includes screening of PLHIV for TB and rapid molecular tools for TB diagnosis among PLHIV with presumptive TB; IPT, infection control measures. It includes procurement of consumables and drugs which are not covered by the HIV program.</v>
      </c>
    </row>
    <row r="66" spans="1:9" s="386" customFormat="1" ht="51" x14ac:dyDescent="0.2">
      <c r="A66" s="385" t="str">
        <f>IF(ImpactInCmp!C57&lt;&gt;"",ImpactInCmp!C57,"")</f>
        <v/>
      </c>
      <c r="B66" s="385" t="str">
        <f>IF(OutcomeInCmp!C57&lt;&gt;"",OutcomeInCmp!C57,"")</f>
        <v/>
      </c>
      <c r="C66" s="385">
        <f ca="1">IFERROR(VLOOKUP(ROW(),ModInCmp!D:I,6,FALSE),IF(ROW()-MATCH(E66,Framework!E:E,0)&gt;=VLOOKUP(MATCH(E66,Framework!E:E,0),ModInCmp!D:H,5,FALSE),"",Framework!C65+1))</f>
        <v>46</v>
      </c>
      <c r="D66" s="385" t="str">
        <f t="shared" ca="1" si="0"/>
        <v xml:space="preserve">TB/HIV-2: Percentage of HIV-positive registered TB patients given anti-retroviral therapy during TB treatment </v>
      </c>
      <c r="E66" s="389">
        <f ca="1">IFERROR(VLOOKUP(ROW(),ModInCmp!D:I,2,FALSE),Framework!E65)</f>
        <v>35</v>
      </c>
      <c r="F66" s="383" t="str">
        <f ca="1">IF(E66&lt;&gt;E65,VLOOKUP(E66,CatModules!B:C,2,FALSE),"")</f>
        <v/>
      </c>
      <c r="G66" s="384">
        <f ca="1">IFERROR(VLOOKUP(ROW(),ModInCmp!D:G,4,FALSE),IF(ROW()-MATCH(E66,Framework!E:E,0)&gt;=VLOOKUP(MATCH(E66,Framework!E:E,0),ModInCmp!D:F,3,FALSE),"",Framework!G65+1))</f>
        <v>65</v>
      </c>
      <c r="H66" s="385" t="str">
        <f t="shared" ca="1" si="1"/>
        <v>Engaging all care providers</v>
      </c>
      <c r="I66" s="385" t="str">
        <f t="shared" ca="1" si="3"/>
        <v>This includes engaging public and private providers, traditional healers in TB/HIV control  activities (diagnosis, treatment and follow-up of patients). Public-private (PPM) refers to  private providers which are not included in the NTP (including private not for-profit and for-profit private clinics, hospitals). Public-public mix refers to public providers which are collaborating with NTP but not included in the NTP</v>
      </c>
    </row>
    <row r="67" spans="1:9" s="386" customFormat="1" ht="51" x14ac:dyDescent="0.2">
      <c r="A67" s="385" t="str">
        <f>IF(ImpactInCmp!C58&lt;&gt;"",ImpactInCmp!C58,"")</f>
        <v/>
      </c>
      <c r="B67" s="385" t="str">
        <f>IF(OutcomeInCmp!C58&lt;&gt;"",OutcomeInCmp!C58,"")</f>
        <v/>
      </c>
      <c r="C67" s="385">
        <f ca="1">IFERROR(VLOOKUP(ROW(),ModInCmp!D:I,6,FALSE),IF(ROW()-MATCH(E67,Framework!E:E,0)&gt;=VLOOKUP(MATCH(E67,Framework!E:E,0),ModInCmp!D:H,5,FALSE),"",Framework!C66+1))</f>
        <v>47</v>
      </c>
      <c r="D67" s="385" t="str">
        <f t="shared" ca="1" si="0"/>
        <v xml:space="preserve">TB/HIV-3: Percentage of HIV-positive patients who were screened for TB in HIV care or treatment settings </v>
      </c>
      <c r="E67" s="389">
        <f ca="1">IFERROR(VLOOKUP(ROW(),ModInCmp!D:I,2,FALSE),Framework!E66)</f>
        <v>35</v>
      </c>
      <c r="F67" s="383" t="str">
        <f ca="1">IF(E67&lt;&gt;E66,VLOOKUP(E67,CatModules!B:C,2,FALSE),"")</f>
        <v/>
      </c>
      <c r="G67" s="384">
        <f ca="1">IFERROR(VLOOKUP(ROW(),ModInCmp!D:G,4,FALSE),IF(ROW()-MATCH(E67,Framework!E:E,0)&gt;=VLOOKUP(MATCH(E67,Framework!E:E,0),ModInCmp!D:F,3,FALSE),"",Framework!G66+1))</f>
        <v>66</v>
      </c>
      <c r="H67" s="385" t="str">
        <f t="shared" ca="1" si="1"/>
        <v>Community TB care delivery</v>
      </c>
      <c r="I67" s="385" t="str">
        <f t="shared" ca="1" si="3"/>
        <v xml:space="preserve">Capacity building for community-level service delivery. This includes training and capacity-building of TB servce providers, TB patients, community-based interventions and outreach services for TB patients. </v>
      </c>
    </row>
    <row r="68" spans="1:9" s="386" customFormat="1" ht="89.25" x14ac:dyDescent="0.2">
      <c r="A68" s="385" t="str">
        <f>IF(ImpactInCmp!C59&lt;&gt;"",ImpactInCmp!C59,"")</f>
        <v/>
      </c>
      <c r="B68" s="385" t="str">
        <f>IF(OutcomeInCmp!C59&lt;&gt;"",OutcomeInCmp!C59,"")</f>
        <v/>
      </c>
      <c r="C68" s="385">
        <f ca="1">IFERROR(VLOOKUP(ROW(),ModInCmp!D:I,6,FALSE),IF(ROW()-MATCH(E68,Framework!E:E,0)&gt;=VLOOKUP(MATCH(E68,Framework!E:E,0),ModInCmp!D:H,5,FALSE),"",Framework!C67+1))</f>
        <v>48</v>
      </c>
      <c r="D68" s="385" t="str">
        <f t="shared" ca="1" si="0"/>
        <v xml:space="preserve">TB/HIV-4: Percentage of new HIV-positive patients starting IPT during the reporting period </v>
      </c>
      <c r="E68" s="389">
        <f ca="1">IFERROR(VLOOKUP(ROW(),ModInCmp!D:I,2,FALSE),Framework!E67)</f>
        <v>35</v>
      </c>
      <c r="F68" s="383" t="str">
        <f ca="1">IF(E68&lt;&gt;E67,VLOOKUP(E68,CatModules!B:C,2,FALSE),"")</f>
        <v/>
      </c>
      <c r="G68" s="384">
        <f ca="1">IFERROR(VLOOKUP(ROW(),ModInCmp!D:G,4,FALSE),IF(ROW()-MATCH(E68,Framework!E:E,0)&gt;=VLOOKUP(MATCH(E68,Framework!E:E,0),ModInCmp!D:F,3,FALSE),"",Framework!G67+1))</f>
        <v>67</v>
      </c>
      <c r="H68" s="385" t="str">
        <f t="shared" ca="1" si="1"/>
        <v>Key Affected Populations</v>
      </c>
      <c r="I68" s="385" t="str">
        <f t="shared" ca="1" si="3"/>
        <v xml:space="preserve">This include Active case finding among Key Affected Populations and high risk groups such as prisoners, displaced people, migrants and ethnic minorities/indigenous populations, miners, children, urban poor, elderly  and adapting models of TB/HIV care for high risk groups such as people who inject drugs. This includes adapting services to the needs of specific groups to make services people-centered and improve accessibility, appropriateness, and availability. adapt diagnostic and treatment structures to meet needs of key populations, e.g through community-based TB care and prevention, mobile outreach to remote areas, community-based sputum collection, sputum transport arrangements, etc.                                                 </v>
      </c>
    </row>
    <row r="69" spans="1:9" s="386" customFormat="1" ht="38.25" x14ac:dyDescent="0.2">
      <c r="A69" s="385" t="str">
        <f>IF(ImpactInCmp!C60&lt;&gt;"",ImpactInCmp!C60,"")</f>
        <v/>
      </c>
      <c r="B69" s="385" t="str">
        <f>IF(OutcomeInCmp!C60&lt;&gt;"",OutcomeInCmp!C60,"")</f>
        <v/>
      </c>
      <c r="C69" s="385" t="str">
        <f ca="1">IFERROR(VLOOKUP(ROW(),ModInCmp!D:I,6,FALSE),IF(ROW()-MATCH(E69,Framework!E:E,0)&gt;=VLOOKUP(MATCH(E69,Framework!E:E,0),ModInCmp!D:H,5,FALSE),"",Framework!C68+1))</f>
        <v/>
      </c>
      <c r="D69" s="385" t="str">
        <f t="shared" ca="1" si="0"/>
        <v/>
      </c>
      <c r="E69" s="389">
        <f ca="1">IFERROR(VLOOKUP(ROW(),ModInCmp!D:I,2,FALSE),Framework!E68)</f>
        <v>35</v>
      </c>
      <c r="F69" s="383" t="str">
        <f ca="1">IF(E69&lt;&gt;E68,VLOOKUP(E69,CatModules!B:C,2,FALSE),"")</f>
        <v/>
      </c>
      <c r="G69" s="384">
        <f ca="1">IFERROR(VLOOKUP(ROW(),ModInCmp!D:G,4,FALSE),IF(ROW()-MATCH(E69,Framework!E:E,0)&gt;=VLOOKUP(MATCH(E69,Framework!E:E,0),ModInCmp!D:F,3,FALSE),"",Framework!G68+1))</f>
        <v>68</v>
      </c>
      <c r="H69" s="385" t="str">
        <f t="shared" ca="1" si="1"/>
        <v>Collaborative activities with other programs and sectors?</v>
      </c>
      <c r="I69" s="385" t="str">
        <f t="shared" ca="1" si="3"/>
        <v>This intervention includes collaboration with other service providers for patients with co-morbidities including Reproductive Maternal Neonatal and Child Health (RMNCH), diabetes co-morbidities and collaborative activities for TB /HIV prevention and care with other sectors beyond health</v>
      </c>
    </row>
    <row r="70" spans="1:9" s="386" customFormat="1" x14ac:dyDescent="0.2">
      <c r="A70" s="385" t="str">
        <f>IF(ImpactInCmp!C61&lt;&gt;"",ImpactInCmp!C61,"")</f>
        <v/>
      </c>
      <c r="B70" s="385" t="str">
        <f>IF(OutcomeInCmp!C61&lt;&gt;"",OutcomeInCmp!C61,"")</f>
        <v/>
      </c>
      <c r="C70" s="385" t="str">
        <f ca="1">IFERROR(VLOOKUP(ROW(),ModInCmp!D:I,6,FALSE),IF(ROW()-MATCH(E70,Framework!E:E,0)&gt;=VLOOKUP(MATCH(E70,Framework!E:E,0),ModInCmp!D:H,5,FALSE),"",Framework!C69+1))</f>
        <v/>
      </c>
      <c r="D70" s="385" t="str">
        <f t="shared" ca="1" si="0"/>
        <v/>
      </c>
      <c r="E70" s="389">
        <f ca="1">IFERROR(VLOOKUP(ROW(),ModInCmp!D:I,2,FALSE),Framework!E69)</f>
        <v>35</v>
      </c>
      <c r="F70" s="383" t="str">
        <f ca="1">IF(E70&lt;&gt;E69,VLOOKUP(E70,CatModules!B:C,2,FALSE),"")</f>
        <v/>
      </c>
      <c r="G70" s="384">
        <f ca="1">IFERROR(VLOOKUP(ROW(),ModInCmp!D:G,4,FALSE),IF(ROW()-MATCH(E70,Framework!E:E,0)&gt;=VLOOKUP(MATCH(E70,Framework!E:E,0),ModInCmp!D:F,3,FALSE),"",Framework!G69+1))</f>
        <v>69</v>
      </c>
      <c r="H70" s="385" t="str">
        <f t="shared" ca="1" si="1"/>
        <v>Other</v>
      </c>
      <c r="I70" s="385" t="str">
        <f t="shared" ca="1" si="3"/>
        <v/>
      </c>
    </row>
    <row r="71" spans="1:9" s="386" customFormat="1" ht="76.5" x14ac:dyDescent="0.2">
      <c r="A71" s="385" t="str">
        <f>IF(ImpactInCmp!C62&lt;&gt;"",ImpactInCmp!C62,"")</f>
        <v/>
      </c>
      <c r="B71" s="385" t="str">
        <f>IF(OutcomeInCmp!C62&lt;&gt;"",OutcomeInCmp!C62,"")</f>
        <v/>
      </c>
      <c r="C71" s="385">
        <f ca="1">IFERROR(VLOOKUP(ROW(),ModInCmp!D:I,6,FALSE),IF(ROW()-MATCH(E71,Framework!E:E,0)&gt;=VLOOKUP(MATCH(E71,Framework!E:E,0),ModInCmp!D:H,5,FALSE),"",Framework!C70+1))</f>
        <v>79</v>
      </c>
      <c r="D71" s="385" t="str">
        <f t="shared" ca="1" si="0"/>
        <v xml:space="preserve">PSM-1: Percentage of health facilities reporting no stock-outs of essential drugs </v>
      </c>
      <c r="E71" s="389">
        <f ca="1">IFERROR(VLOOKUP(ROW(),ModInCmp!D:I,2,FALSE),Framework!E70)</f>
        <v>68</v>
      </c>
      <c r="F71" s="383" t="str">
        <f ca="1">IF(E71&lt;&gt;E70,VLOOKUP(E71,CatModules!B:C,2,FALSE),"")</f>
        <v>HSS - Procurement supply chain management (PSCM)</v>
      </c>
      <c r="G71" s="384">
        <f ca="1">IFERROR(VLOOKUP(ROW(),ModInCmp!D:G,4,FALSE),IF(ROW()-MATCH(E71,Framework!E:E,0)&gt;=VLOOKUP(MATCH(E71,Framework!E:E,0),ModInCmp!D:F,3,FALSE),"",Framework!G70+1))</f>
        <v>108</v>
      </c>
      <c r="H71" s="385" t="str">
        <f t="shared" ca="1" si="1"/>
        <v>Operationalization of procurement and supply chain management system</v>
      </c>
      <c r="I71" s="385" t="str">
        <f t="shared" ca="1" si="3"/>
        <v>Interventions to ensure appropriate, uninterrupted, efficient and transparent planning, purchase and distribution of quality medicins, other health products and technologies all along the supply chain to benefit HIV/AIDS, TB and malaria programs as well as other national health programs. 
For example: supporting authorities in developing national pharmaceutical policy or operational plan, producing PSM system gap analysis, organizing national PSM coordination mechanisms, developing quality assurance and performance monitoring mechanisms etc.</v>
      </c>
    </row>
    <row r="72" spans="1:9" s="386" customFormat="1" ht="38.25" x14ac:dyDescent="0.2">
      <c r="A72" s="385" t="str">
        <f>IF(ImpactInCmp!C63&lt;&gt;"",ImpactInCmp!C63,"")</f>
        <v/>
      </c>
      <c r="B72" s="385" t="str">
        <f>IF(OutcomeInCmp!C63&lt;&gt;"",OutcomeInCmp!C63,"")</f>
        <v/>
      </c>
      <c r="C72" s="385" t="str">
        <f ca="1">IFERROR(VLOOKUP(ROW(),ModInCmp!D:I,6,FALSE),IF(ROW()-MATCH(E72,Framework!E:E,0)&gt;=VLOOKUP(MATCH(E72,Framework!E:E,0),ModInCmp!D:H,5,FALSE),"",Framework!C71+1))</f>
        <v/>
      </c>
      <c r="D72" s="385" t="str">
        <f t="shared" ca="1" si="0"/>
        <v/>
      </c>
      <c r="E72" s="389">
        <f ca="1">IFERROR(VLOOKUP(ROW(),ModInCmp!D:I,2,FALSE),Framework!E71)</f>
        <v>68</v>
      </c>
      <c r="F72" s="383" t="str">
        <f ca="1">IF(E72&lt;&gt;E71,VLOOKUP(E72,CatModules!B:C,2,FALSE),"")</f>
        <v/>
      </c>
      <c r="G72" s="384">
        <f ca="1">IFERROR(VLOOKUP(ROW(),ModInCmp!D:G,4,FALSE),IF(ROW()-MATCH(E72,Framework!E:E,0)&gt;=VLOOKUP(MATCH(E72,Framework!E:E,0),ModInCmp!D:F,3,FALSE),"",Framework!G71+1))</f>
        <v>109</v>
      </c>
      <c r="H72" s="385" t="str">
        <f t="shared" ca="1" si="1"/>
        <v>PSM infrastructure and development of tools</v>
      </c>
      <c r="I72" s="385" t="str">
        <f t="shared" ca="1" si="3"/>
        <v>Activities to ensure appropriate storage and distribution of medicines and other health products, for example increasing storage capacity, transportation, hardware and software for the procurement and supply management system. etc.</v>
      </c>
    </row>
    <row r="73" spans="1:9" s="386" customFormat="1" x14ac:dyDescent="0.2">
      <c r="A73" s="385" t="str">
        <f>IF(ImpactInCmp!C64&lt;&gt;"",ImpactInCmp!C64,"")</f>
        <v/>
      </c>
      <c r="B73" s="385" t="str">
        <f>IF(OutcomeInCmp!C64&lt;&gt;"",OutcomeInCmp!C64,"")</f>
        <v/>
      </c>
      <c r="C73" s="385" t="str">
        <f ca="1">IFERROR(VLOOKUP(ROW(),ModInCmp!D:I,6,FALSE),IF(ROW()-MATCH(E73,Framework!E:E,0)&gt;=VLOOKUP(MATCH(E73,Framework!E:E,0),ModInCmp!D:H,5,FALSE),"",Framework!C72+1))</f>
        <v/>
      </c>
      <c r="D73" s="385" t="str">
        <f t="shared" ca="1" si="0"/>
        <v/>
      </c>
      <c r="E73" s="389">
        <f ca="1">IFERROR(VLOOKUP(ROW(),ModInCmp!D:I,2,FALSE),Framework!E72)</f>
        <v>68</v>
      </c>
      <c r="F73" s="383" t="str">
        <f ca="1">IF(E73&lt;&gt;E72,VLOOKUP(E73,CatModules!B:C,2,FALSE),"")</f>
        <v/>
      </c>
      <c r="G73" s="384">
        <f ca="1">IFERROR(VLOOKUP(ROW(),ModInCmp!D:G,4,FALSE),IF(ROW()-MATCH(E73,Framework!E:E,0)&gt;=VLOOKUP(MATCH(E73,Framework!E:E,0),ModInCmp!D:F,3,FALSE),"",Framework!G72+1))</f>
        <v>110</v>
      </c>
      <c r="H73" s="385" t="str">
        <f t="shared" ca="1" si="1"/>
        <v>Other</v>
      </c>
      <c r="I73" s="385" t="str">
        <f t="shared" ca="1" si="3"/>
        <v/>
      </c>
    </row>
    <row r="74" spans="1:9" s="386" customFormat="1" ht="255" x14ac:dyDescent="0.2">
      <c r="A74" s="385" t="str">
        <f>IF(ImpactInCmp!C65&lt;&gt;"",ImpactInCmp!C65,"")</f>
        <v/>
      </c>
      <c r="B74" s="385" t="str">
        <f>IF(OutcomeInCmp!C65&lt;&gt;"",OutcomeInCmp!C65,"")</f>
        <v/>
      </c>
      <c r="C74" s="385">
        <f ca="1">IFERROR(VLOOKUP(ROW(),ModInCmp!D:I,6,FALSE),IF(ROW()-MATCH(E74,Framework!E:E,0)&gt;=VLOOKUP(MATCH(E74,Framework!E:E,0),ModInCmp!D:H,5,FALSE),"",Framework!C73+1))</f>
        <v>81</v>
      </c>
      <c r="D74" s="385" t="str">
        <f t="shared" ca="1" si="0"/>
        <v xml:space="preserve">M&amp;E-1: Percentage of HMIS or other routine reporting units submitting timely reports according to national guidelines </v>
      </c>
      <c r="E74" s="389">
        <f ca="1">IFERROR(VLOOKUP(ROW(),ModInCmp!D:I,2,FALSE),Framework!E73)</f>
        <v>112</v>
      </c>
      <c r="F74" s="383" t="str">
        <f ca="1">IF(E74&lt;&gt;E73,VLOOKUP(E74,CatModules!B:C,2,FALSE),"")</f>
        <v>HSS - Health information systems and M&amp;E</v>
      </c>
      <c r="G74" s="384">
        <f ca="1">IFERROR(VLOOKUP(ROW(),ModInCmp!D:G,4,FALSE),IF(ROW()-MATCH(E74,Framework!E:E,0)&gt;=VLOOKUP(MATCH(E74,Framework!E:E,0),ModInCmp!D:F,3,FALSE),"",Framework!G73+1))</f>
        <v>130</v>
      </c>
      <c r="H74" s="385" t="str">
        <f t="shared" ca="1" si="1"/>
        <v>Routine reporting</v>
      </c>
      <c r="I74" s="385" t="str">
        <f t="shared" ca="1" si="3"/>
        <v>Establishment/maintenance/strengthening of national HMIS system including DHIS 2; Other systems or sentinel sites for routine data collection, recording and reporting of outpatients, in-patients and deaths– including public, private and community reporting; any related web-based/electronic system to support data reporting from all levels of health system; training; reporting forms and tools with appropriate disaggregation of indicators; Health facility assessment including quality of services; data quality assessment and validation including any specific supervisory visits related to data collection and reporting. 
For example, these could include:
HIV: Sentinel surveillance (ANC and Key Populations); HIV testing and treatment;  Longitudinal ART patient cohort monitoring over time, ideally nation-wide or in representative sentinel sites: patient adherence &amp; survival (tracking loss-to-follow-up); Data collection and reporting from other service providers (communities and civil society); Reporting on distribution of commodities such as- condoms, needles and syringes, IEC material, etc.; Routine reporting of TB/HIV collaborative activities and infection control measures; etc. 
TB: Routine R &amp; R/ e-TB register; Data collection and reporting from other care providers (PPM, communities and civil society); Routine reporting of TB/HIV collaborative activities and infection control measures; Surveillance systems Standards &amp; Benchmarks checklist applied (case and death notification and vital registration systems); Inventory (e.g. capture-recapture) studies assessing completeness of case/death reporting, including from private sector; etc.
Malaria: Routine systems for reporting on microscopy and RDT tests and anti-malaria treatment; reporting on stock-outs; data collection and reporting from other care providers (private, communities and civil society); reporting on ITN/LLIN distribution, IRS; etc.</v>
      </c>
    </row>
    <row r="75" spans="1:9" s="386" customFormat="1" ht="51" x14ac:dyDescent="0.2">
      <c r="A75" s="385" t="str">
        <f>IF(ImpactInCmp!C66&lt;&gt;"",ImpactInCmp!C66,"")</f>
        <v/>
      </c>
      <c r="B75" s="385" t="str">
        <f>IF(OutcomeInCmp!C66&lt;&gt;"",OutcomeInCmp!C66,"")</f>
        <v/>
      </c>
      <c r="C75" s="385">
        <f ca="1">IFERROR(VLOOKUP(ROW(),ModInCmp!D:I,6,FALSE),IF(ROW()-MATCH(E75,Framework!E:E,0)&gt;=VLOOKUP(MATCH(E75,Framework!E:E,0),ModInCmp!D:H,5,FALSE),"",Framework!C74+1))</f>
        <v>82</v>
      </c>
      <c r="D75" s="385" t="str">
        <f t="shared" ca="1" si="0"/>
        <v xml:space="preserve">M&amp;E-2: Proportion of facility reports received over the reports expected during the reporting period </v>
      </c>
      <c r="E75" s="389">
        <f ca="1">IFERROR(VLOOKUP(ROW(),ModInCmp!D:I,2,FALSE),Framework!E74)</f>
        <v>112</v>
      </c>
      <c r="F75" s="383" t="str">
        <f ca="1">IF(E75&lt;&gt;E74,VLOOKUP(E75,CatModules!B:C,2,FALSE),"")</f>
        <v/>
      </c>
      <c r="G75" s="384">
        <f ca="1">IFERROR(VLOOKUP(ROW(),ModInCmp!D:G,4,FALSE),IF(ROW()-MATCH(E75,Framework!E:E,0)&gt;=VLOOKUP(MATCH(E75,Framework!E:E,0),ModInCmp!D:F,3,FALSE),"",Framework!G74+1))</f>
        <v>131</v>
      </c>
      <c r="H75" s="385" t="str">
        <f t="shared" ca="1" si="1"/>
        <v>Analysis, review and transparency</v>
      </c>
      <c r="I75" s="385" t="str">
        <f t="shared" ca="1" si="3"/>
        <v>Analysis, interpretation and use of data and evidence generated through integrated program reviews, evaluation of whole or a specific component of the program; development and sharing of periodic reports through websites/publications; reviews and evaluations of national health strategies; Operations research- e.g. specific to any of the components of HIV, TB, and Malaria control programs; Model-based (EPP/Spectrum) estimations.</v>
      </c>
    </row>
    <row r="76" spans="1:9" s="386" customFormat="1" ht="140.25" x14ac:dyDescent="0.2">
      <c r="A76" s="385" t="str">
        <f>IF(ImpactInCmp!C67&lt;&gt;"",ImpactInCmp!C67,"")</f>
        <v/>
      </c>
      <c r="B76" s="385" t="str">
        <f>IF(OutcomeInCmp!C67&lt;&gt;"",OutcomeInCmp!C67,"")</f>
        <v/>
      </c>
      <c r="C76" s="385">
        <f ca="1">IFERROR(VLOOKUP(ROW(),ModInCmp!D:I,6,FALSE),IF(ROW()-MATCH(E76,Framework!E:E,0)&gt;=VLOOKUP(MATCH(E76,Framework!E:E,0),ModInCmp!D:H,5,FALSE),"",Framework!C75+1))</f>
        <v>83</v>
      </c>
      <c r="D76" s="385" t="str">
        <f t="shared" ref="D76:D112" ca="1" si="4">IF(C76&lt;&gt;"",INDIRECT(ADDRESS(C76,4,1,1,"CatCoverage")),"")</f>
        <v xml:space="preserve">M&amp;E-3: Percentage of deaths registered (as reported by civil or sample registration systems, hospitals, community-based reporting systems) among the total deaths for the same period and geographical region </v>
      </c>
      <c r="E76" s="389">
        <f ca="1">IFERROR(VLOOKUP(ROW(),ModInCmp!D:I,2,FALSE),Framework!E75)</f>
        <v>112</v>
      </c>
      <c r="F76" s="383" t="str">
        <f ca="1">IF(E76&lt;&gt;E75,VLOOKUP(E76,CatModules!B:C,2,FALSE),"")</f>
        <v/>
      </c>
      <c r="G76" s="384">
        <f ca="1">IFERROR(VLOOKUP(ROW(),ModInCmp!D:G,4,FALSE),IF(ROW()-MATCH(E76,Framework!E:E,0)&gt;=VLOOKUP(MATCH(E76,Framework!E:E,0),ModInCmp!D:F,3,FALSE),"",Framework!G75+1))</f>
        <v>132</v>
      </c>
      <c r="H76" s="385" t="str">
        <f t="shared" ref="H76:H139" ca="1" si="5">IF(G76&lt;&gt;"",INDIRECT(ADDRESS(G76,4,1,1,"CatInt")),"")</f>
        <v>Surveys</v>
      </c>
      <c r="I76" s="385" t="str">
        <f t="shared" ca="1" si="3"/>
        <v>Surveys/studies related to assessment of morbidity, mortality, service coverage and behavioral surveys/studies in general population or identified risk groups- e.g. DHS; health and morbidity surveys to assess out-of-pocket expenditures or burden; etc. For example, these could include:
HIV: Surveys measuring trends in HIV sero-prevalence; risk behaviour and KAP surveys, e.g. Integrated Bio Behavioural Surveys (IBBS) in MARPs in low-level and concentrated epidemics; Modes of Transmission studies; Population based surveys, for example, DHS or other nationally representative household surveys); Designing and establishing HIVDR surveillance.
TB: Surveys related to measuring TB burden, drug resistance, etc; population based surveys, for example, DHS, patient cost surveys; Special surveys to assess access barriers and specific needs of different key populations.
Malaria: Household surveys (e.g. DHS, MICS and MIS) to monitor anemia/ parasitemia prevalence, under-5 mortality and ITN/IRS/IPT/treatment coverage, etc.</v>
      </c>
    </row>
    <row r="77" spans="1:9" s="386" customFormat="1" ht="63.75" x14ac:dyDescent="0.2">
      <c r="A77" s="385" t="str">
        <f>IF(ImpactInCmp!C68&lt;&gt;"",ImpactInCmp!C68,"")</f>
        <v/>
      </c>
      <c r="B77" s="385" t="str">
        <f>IF(OutcomeInCmp!C68&lt;&gt;"",OutcomeInCmp!C68,"")</f>
        <v/>
      </c>
      <c r="C77" s="385" t="str">
        <f ca="1">IFERROR(VLOOKUP(ROW(),ModInCmp!D:I,6,FALSE),IF(ROW()-MATCH(E77,Framework!E:E,0)&gt;=VLOOKUP(MATCH(E77,Framework!E:E,0),ModInCmp!D:H,5,FALSE),"",Framework!C76+1))</f>
        <v/>
      </c>
      <c r="D77" s="385" t="str">
        <f t="shared" ca="1" si="4"/>
        <v/>
      </c>
      <c r="E77" s="389">
        <f ca="1">IFERROR(VLOOKUP(ROW(),ModInCmp!D:I,2,FALSE),Framework!E76)</f>
        <v>112</v>
      </c>
      <c r="F77" s="383" t="str">
        <f ca="1">IF(E77&lt;&gt;E76,VLOOKUP(E77,CatModules!B:C,2,FALSE),"")</f>
        <v/>
      </c>
      <c r="G77" s="384">
        <f ca="1">IFERROR(VLOOKUP(ROW(),ModInCmp!D:G,4,FALSE),IF(ROW()-MATCH(E77,Framework!E:E,0)&gt;=VLOOKUP(MATCH(E77,Framework!E:E,0),ModInCmp!D:F,3,FALSE),"",Framework!G76+1))</f>
        <v>133</v>
      </c>
      <c r="H77" s="385" t="str">
        <f t="shared" ca="1" si="5"/>
        <v>Administrative and finance data sources</v>
      </c>
      <c r="I77" s="385" t="str">
        <f t="shared" ca="1" si="3"/>
        <v>Includes establishing systems for periodic (annual) reporting on key health administrative and service availability statistics, such as- Health workforce, inventory of health care providers and institutions; National Health Accounts and sub-accounts; setting up of financial reporting/ accounting systems; annual review of health sector and/or disease program budget and expenditures by funding source; Expenditure studies-e.g. NASA or other spending assessments.</v>
      </c>
    </row>
    <row r="78" spans="1:9" s="386" customFormat="1" ht="51" x14ac:dyDescent="0.2">
      <c r="A78" s="385" t="str">
        <f>IF(ImpactInCmp!C69&lt;&gt;"",ImpactInCmp!C69,"")</f>
        <v/>
      </c>
      <c r="B78" s="385" t="str">
        <f>IF(OutcomeInCmp!C69&lt;&gt;"",OutcomeInCmp!C69,"")</f>
        <v/>
      </c>
      <c r="C78" s="385" t="str">
        <f ca="1">IFERROR(VLOOKUP(ROW(),ModInCmp!D:I,6,FALSE),IF(ROW()-MATCH(E78,Framework!E:E,0)&gt;=VLOOKUP(MATCH(E78,Framework!E:E,0),ModInCmp!D:H,5,FALSE),"",Framework!C77+1))</f>
        <v/>
      </c>
      <c r="D78" s="385" t="str">
        <f t="shared" ca="1" si="4"/>
        <v/>
      </c>
      <c r="E78" s="389">
        <f ca="1">IFERROR(VLOOKUP(ROW(),ModInCmp!D:I,2,FALSE),Framework!E77)</f>
        <v>112</v>
      </c>
      <c r="F78" s="383" t="str">
        <f ca="1">IF(E78&lt;&gt;E77,VLOOKUP(E78,CatModules!B:C,2,FALSE),"")</f>
        <v/>
      </c>
      <c r="G78" s="384">
        <f ca="1">IFERROR(VLOOKUP(ROW(),ModInCmp!D:G,4,FALSE),IF(ROW()-MATCH(E78,Framework!E:E,0)&gt;=VLOOKUP(MATCH(E78,Framework!E:E,0),ModInCmp!D:F,3,FALSE),"",Framework!G77+1))</f>
        <v>134</v>
      </c>
      <c r="H78" s="385" t="str">
        <f t="shared" ca="1" si="5"/>
        <v>Vital registration system</v>
      </c>
      <c r="I78" s="385" t="str">
        <f t="shared" ca="1" si="3"/>
        <v>Establishing/ strengthening and scale up of  Vital registration information system including Sample Vital Registration systems, strengthening reporting of hospital morbidity and mortality statistics, cause of death, establishment of SMS system of reporting; training of community health workers on reporting vital events, drug stock-outs etc.</v>
      </c>
    </row>
    <row r="79" spans="1:9" s="386" customFormat="1" x14ac:dyDescent="0.2">
      <c r="A79" s="385" t="str">
        <f>IF(ImpactInCmp!C70&lt;&gt;"",ImpactInCmp!C70,"")</f>
        <v/>
      </c>
      <c r="B79" s="385" t="str">
        <f>IF(OutcomeInCmp!C70&lt;&gt;"",OutcomeInCmp!C70,"")</f>
        <v/>
      </c>
      <c r="C79" s="385" t="str">
        <f ca="1">IFERROR(VLOOKUP(ROW(),ModInCmp!D:I,6,FALSE),IF(ROW()-MATCH(E79,Framework!E:E,0)&gt;=VLOOKUP(MATCH(E79,Framework!E:E,0),ModInCmp!D:H,5,FALSE),"",Framework!C78+1))</f>
        <v/>
      </c>
      <c r="D79" s="385" t="str">
        <f t="shared" ca="1" si="4"/>
        <v/>
      </c>
      <c r="E79" s="389">
        <f ca="1">IFERROR(VLOOKUP(ROW(),ModInCmp!D:I,2,FALSE),Framework!E78)</f>
        <v>112</v>
      </c>
      <c r="F79" s="383" t="str">
        <f ca="1">IF(E79&lt;&gt;E78,VLOOKUP(E79,CatModules!B:C,2,FALSE),"")</f>
        <v/>
      </c>
      <c r="G79" s="384">
        <f ca="1">IFERROR(VLOOKUP(ROW(),ModInCmp!D:G,4,FALSE),IF(ROW()-MATCH(E79,Framework!E:E,0)&gt;=VLOOKUP(MATCH(E79,Framework!E:E,0),ModInCmp!D:F,3,FALSE),"",Framework!G78+1))</f>
        <v>135</v>
      </c>
      <c r="H79" s="385" t="str">
        <f t="shared" ca="1" si="5"/>
        <v>Other</v>
      </c>
      <c r="I79" s="385" t="str">
        <f t="shared" ca="1" si="3"/>
        <v/>
      </c>
    </row>
    <row r="80" spans="1:9" s="386" customFormat="1" ht="76.5" x14ac:dyDescent="0.2">
      <c r="A80" s="385" t="str">
        <f>IF(ImpactInCmp!C71&lt;&gt;"",ImpactInCmp!C71,"")</f>
        <v/>
      </c>
      <c r="B80" s="385" t="str">
        <f>IF(OutcomeInCmp!C71&lt;&gt;"",OutcomeInCmp!C71,"")</f>
        <v/>
      </c>
      <c r="C80" s="385">
        <f ca="1">IFERROR(VLOOKUP(ROW(),ModInCmp!D:I,6,FALSE),IF(ROW()-MATCH(E80,Framework!E:E,0)&gt;=VLOOKUP(MATCH(E80,Framework!E:E,0),ModInCmp!D:H,5,FALSE),"",Framework!C79+1))</f>
        <v>75</v>
      </c>
      <c r="D80" s="385" t="str">
        <f t="shared" ca="1" si="4"/>
        <v xml:space="preserve">HW-1: Number of health workers per 10,000 population (report on community health workers as applicable) </v>
      </c>
      <c r="E80" s="389">
        <f ca="1">IFERROR(VLOOKUP(ROW(),ModInCmp!D:I,2,FALSE),Framework!E79)</f>
        <v>65</v>
      </c>
      <c r="F80" s="383" t="str">
        <f ca="1">IF(E80&lt;&gt;E79,VLOOKUP(E80,CatModules!B:C,2,FALSE),"")</f>
        <v>HSS - Health and community workforce</v>
      </c>
      <c r="G80" s="384">
        <f ca="1">IFERROR(VLOOKUP(ROW(),ModInCmp!D:G,4,FALSE),IF(ROW()-MATCH(E80,Framework!E:E,0)&gt;=VLOOKUP(MATCH(E80,Framework!E:E,0),ModInCmp!D:F,3,FALSE),"",Framework!G79+1))</f>
        <v>104</v>
      </c>
      <c r="H80" s="385" t="str">
        <f t="shared" ca="1" si="5"/>
        <v>Health and community workers capacity building</v>
      </c>
      <c r="I80" s="385" t="str">
        <f t="shared" ca="1" si="3"/>
        <v>Activities that are aimed at imroving health workers' technical capacity in service delivery, provision of care, support, preventive and related social services, which benefit more than one of the three disease outcomes (HIV, TB, malaria), and  may also have broader reach to other health outcomes  (e.g. RMNCH); It may include pre- and in-service training in integrated packages (e.g. IMCI), which cover one or more of HIV, TB, malaria, but may also go beyond the three diseases. Training in single-disease specific areas (e.g. PMTCT) would be funded by relevant disease grants.</v>
      </c>
    </row>
    <row r="81" spans="1:9" s="386" customFormat="1" ht="243.75" customHeight="1" x14ac:dyDescent="0.2">
      <c r="A81" s="385" t="str">
        <f>IF(ImpactInCmp!C72&lt;&gt;"",ImpactInCmp!C72,"")</f>
        <v/>
      </c>
      <c r="B81" s="385" t="str">
        <f>IF(OutcomeInCmp!C72&lt;&gt;"",OutcomeInCmp!C72,"")</f>
        <v/>
      </c>
      <c r="C81" s="385">
        <f ca="1">IFERROR(VLOOKUP(ROW(),ModInCmp!D:I,6,FALSE),IF(ROW()-MATCH(E81,Framework!E:E,0)&gt;=VLOOKUP(MATCH(E81,Framework!E:E,0),ModInCmp!D:H,5,FALSE),"",Framework!C80+1))</f>
        <v>76</v>
      </c>
      <c r="D81" s="385" t="str">
        <f t="shared" ca="1" si="4"/>
        <v xml:space="preserve">HW-2: Distribution of health workers </v>
      </c>
      <c r="E81" s="389">
        <f ca="1">IFERROR(VLOOKUP(ROW(),ModInCmp!D:I,2,FALSE),Framework!E80)</f>
        <v>65</v>
      </c>
      <c r="F81" s="383" t="str">
        <f ca="1">IF(E81&lt;&gt;E80,VLOOKUP(E81,CatModules!B:C,2,FALSE),"")</f>
        <v/>
      </c>
      <c r="G81" s="384">
        <f ca="1">IFERROR(VLOOKUP(ROW(),ModInCmp!D:G,4,FALSE),IF(ROW()-MATCH(E81,Framework!E:E,0)&gt;=VLOOKUP(MATCH(E81,Framework!E:E,0),ModInCmp!D:F,3,FALSE),"",Framework!G80+1))</f>
        <v>105</v>
      </c>
      <c r="H81" s="385" t="str">
        <f t="shared" ca="1" si="5"/>
        <v>Scaling up health and community workers</v>
      </c>
      <c r="I81" s="385" t="str">
        <f t="shared" ca="1" si="3"/>
        <v xml:space="preserve">Activities that are aimed at expansion and scaling up skilled and competent  workforce, which primarily benefit more than one of the three disease outcomes (HIV, TB, malaria)  but may also have broader reach to other health outcomes  (e.g. RMNCH).  
Scale-up of multi-disciplinary health workforce (e.g. primary care doctors and nurses, community health workers etc.) may be  included here, as well as providing relevant support to training insitutions. Capacity buildikng of those who are engaged in single disease-specific practice (e.g. at ART clinics, TB dispanseries ), should be supported by relevant disease grant. </v>
      </c>
    </row>
    <row r="82" spans="1:9" s="386" customFormat="1" ht="257.25" customHeight="1" x14ac:dyDescent="0.2">
      <c r="A82" s="385" t="str">
        <f>IF(ImpactInCmp!C73&lt;&gt;"",ImpactInCmp!C73,"")</f>
        <v/>
      </c>
      <c r="B82" s="385" t="str">
        <f>IF(OutcomeInCmp!C73&lt;&gt;"",OutcomeInCmp!C73,"")</f>
        <v/>
      </c>
      <c r="C82" s="385">
        <f ca="1">IFERROR(VLOOKUP(ROW(),ModInCmp!D:I,6,FALSE),IF(ROW()-MATCH(E82,Framework!E:E,0)&gt;=VLOOKUP(MATCH(E82,Framework!E:E,0),ModInCmp!D:H,5,FALSE),"",Framework!C81+1))</f>
        <v>77</v>
      </c>
      <c r="D82" s="385" t="str">
        <f t="shared" ca="1" si="4"/>
        <v xml:space="preserve">HW-3: Number of health workers newly recruited at primary health care facilities in the past 12 months, expressed as a percentage of planned recruitment targets </v>
      </c>
      <c r="E82" s="389">
        <f ca="1">IFERROR(VLOOKUP(ROW(),ModInCmp!D:I,2,FALSE),Framework!E81)</f>
        <v>65</v>
      </c>
      <c r="F82" s="383" t="str">
        <f ca="1">IF(E82&lt;&gt;E81,VLOOKUP(E82,CatModules!B:C,2,FALSE),"")</f>
        <v/>
      </c>
      <c r="G82" s="384">
        <f ca="1">IFERROR(VLOOKUP(ROW(),ModInCmp!D:G,4,FALSE),IF(ROW()-MATCH(E82,Framework!E:E,0)&gt;=VLOOKUP(MATCH(E82,Framework!E:E,0),ModInCmp!D:F,3,FALSE),"",Framework!G81+1))</f>
        <v>106</v>
      </c>
      <c r="H82" s="385" t="str">
        <f t="shared" ca="1" si="5"/>
        <v>Retention and distribution of health and community workers</v>
      </c>
      <c r="I82" s="385" t="str">
        <f t="shared" ca="1" si="3"/>
        <v>Activities that are aimed at improving equitable distribution and retention of skilled workforce especially in hard-to-reach areas and to serve marginalized populations, which primarily benefit more than one of the three disease outcomes (HIV, TB, malaria)  but may also have broader reach to other health outcomes  (e.g. RMNCH). For example – implementing task-shifting, providing incentives etc.</v>
      </c>
    </row>
    <row r="83" spans="1:9" s="386" customFormat="1" ht="38.25" x14ac:dyDescent="0.2">
      <c r="A83" s="385" t="str">
        <f>IF(ImpactInCmp!C74&lt;&gt;"",ImpactInCmp!C74,"")</f>
        <v/>
      </c>
      <c r="B83" s="385" t="str">
        <f>IF(OutcomeInCmp!C74&lt;&gt;"",OutcomeInCmp!C74,"")</f>
        <v/>
      </c>
      <c r="C83" s="385">
        <f ca="1">IFERROR(VLOOKUP(ROW(),ModInCmp!D:I,6,FALSE),IF(ROW()-MATCH(E83,Framework!E:E,0)&gt;=VLOOKUP(MATCH(E83,Framework!E:E,0),ModInCmp!D:H,5,FALSE),"",Framework!C82+1))</f>
        <v>78</v>
      </c>
      <c r="D83" s="385" t="str">
        <f t="shared" ca="1" si="4"/>
        <v xml:space="preserve">HW-4: Annual rate of retention of service providers at primary health care facilities </v>
      </c>
      <c r="E83" s="389">
        <f ca="1">IFERROR(VLOOKUP(ROW(),ModInCmp!D:I,2,FALSE),Framework!E82)</f>
        <v>65</v>
      </c>
      <c r="F83" s="383" t="str">
        <f ca="1">IF(E83&lt;&gt;E82,VLOOKUP(E83,CatModules!B:C,2,FALSE),"")</f>
        <v/>
      </c>
      <c r="G83" s="384">
        <f ca="1">IFERROR(VLOOKUP(ROW(),ModInCmp!D:G,4,FALSE),IF(ROW()-MATCH(E83,Framework!E:E,0)&gt;=VLOOKUP(MATCH(E83,Framework!E:E,0),ModInCmp!D:F,3,FALSE),"",Framework!G82+1))</f>
        <v>107</v>
      </c>
      <c r="H83" s="385" t="str">
        <f t="shared" ca="1" si="5"/>
        <v>Other</v>
      </c>
      <c r="I83" s="385" t="str">
        <f t="shared" ca="1" si="3"/>
        <v/>
      </c>
    </row>
    <row r="84" spans="1:9" s="386" customFormat="1" ht="347.25" customHeight="1" x14ac:dyDescent="0.2">
      <c r="A84" s="385" t="str">
        <f>IF(ImpactInCmp!C75&lt;&gt;"",ImpactInCmp!C75,"")</f>
        <v/>
      </c>
      <c r="B84" s="385" t="str">
        <f>IF(OutcomeInCmp!C75&lt;&gt;"",OutcomeInCmp!C75,"")</f>
        <v/>
      </c>
      <c r="C84" s="385">
        <f ca="1">IFERROR(VLOOKUP(ROW(),ModInCmp!D:I,6,FALSE),IF(ROW()-MATCH(E84,Framework!E:E,0)&gt;=VLOOKUP(MATCH(E84,Framework!E:E,0),ModInCmp!D:H,5,FALSE),"",Framework!C83+1))</f>
        <v>73</v>
      </c>
      <c r="D84" s="385" t="str">
        <f t="shared" ca="1" si="4"/>
        <v xml:space="preserve">SD-1: Number of health facilities per 10,000 population </v>
      </c>
      <c r="E84" s="389">
        <f ca="1">IFERROR(VLOOKUP(ROW(),ModInCmp!D:I,2,FALSE),Framework!E83)</f>
        <v>62</v>
      </c>
      <c r="F84" s="383" t="str">
        <f ca="1">IF(E84&lt;&gt;E83,VLOOKUP(E84,CatModules!B:C,2,FALSE),"")</f>
        <v>HSS - Service delivery</v>
      </c>
      <c r="G84" s="384">
        <f ca="1">IFERROR(VLOOKUP(ROW(),ModInCmp!D:G,4,FALSE),IF(ROW()-MATCH(E84,Framework!E:E,0)&gt;=VLOOKUP(MATCH(E84,Framework!E:E,0),ModInCmp!D:F,3,FALSE),"",Framework!G83+1))</f>
        <v>100</v>
      </c>
      <c r="H84" s="385" t="str">
        <f t="shared" ca="1" si="5"/>
        <v>Service organization and facility management</v>
      </c>
      <c r="I84" s="385" t="str">
        <f t="shared" ca="1" si="3"/>
        <v>Includes activities that are aimed at improving effectiveness and efficiency of organizational management systems for service delivery, whether in health facilities or in community based organizations,  such as training healthcare facility managers,  developing and implementing regulations related to service delivery, improving service organization and management systems (e.g. referral system, waste management etc.), developing supervision mechanisms for quality assuance etc. May also include necessary operational inputs (limited to low-income countries and fragile states, please refer to the HSS Guidance Note).  These activities should benefit more than one of the three disease outcomes (HIV, TB, malaria) and may also have broader reach to other health outcomes  (e.g. RMNCH).  Similar activities benefitting only one disease outcomes within HIV, TB and malaria, should be included in respective disease grants.</v>
      </c>
    </row>
    <row r="85" spans="1:9" s="386" customFormat="1" ht="25.5" x14ac:dyDescent="0.2">
      <c r="A85" s="385" t="str">
        <f>IF(ImpactInCmp!C76&lt;&gt;"",ImpactInCmp!C76,"")</f>
        <v/>
      </c>
      <c r="B85" s="385" t="str">
        <f>IF(OutcomeInCmp!C76&lt;&gt;"",OutcomeInCmp!C76,"")</f>
        <v/>
      </c>
      <c r="C85" s="385">
        <f ca="1">IFERROR(VLOOKUP(ROW(),ModInCmp!D:I,6,FALSE),IF(ROW()-MATCH(E85,Framework!E:E,0)&gt;=VLOOKUP(MATCH(E85,Framework!E:E,0),ModInCmp!D:H,5,FALSE),"",Framework!C84+1))</f>
        <v>74</v>
      </c>
      <c r="D85" s="385" t="str">
        <f t="shared" ca="1" si="4"/>
        <v xml:space="preserve">SD-2: Number of outpatients visits per 10,000 population </v>
      </c>
      <c r="E85" s="389">
        <f ca="1">IFERROR(VLOOKUP(ROW(),ModInCmp!D:I,2,FALSE),Framework!E84)</f>
        <v>62</v>
      </c>
      <c r="F85" s="383" t="str">
        <f ca="1">IF(E85&lt;&gt;E84,VLOOKUP(E85,CatModules!B:C,2,FALSE),"")</f>
        <v/>
      </c>
      <c r="G85" s="384">
        <f ca="1">IFERROR(VLOOKUP(ROW(),ModInCmp!D:G,4,FALSE),IF(ROW()-MATCH(E85,Framework!E:E,0)&gt;=VLOOKUP(MATCH(E85,Framework!E:E,0),ModInCmp!D:F,3,FALSE),"",Framework!G84+1))</f>
        <v>101</v>
      </c>
      <c r="H85" s="385" t="str">
        <f t="shared" ca="1" si="5"/>
        <v>Improving laboratory systems</v>
      </c>
      <c r="I85" s="385" t="str">
        <f t="shared" ca="1" si="3"/>
        <v xml:space="preserve">Assuring accurate, safe and appropriate diagnostics and reliable laboratory services for disease management, surveillance and monitoring. Stengthening and optimizing the laboratory network for sustainability. </v>
      </c>
    </row>
    <row r="86" spans="1:9" s="386" customFormat="1" ht="306" customHeight="1" x14ac:dyDescent="0.2">
      <c r="A86" s="385" t="str">
        <f>IF(ImpactInCmp!C77&lt;&gt;"",ImpactInCmp!C77,"")</f>
        <v/>
      </c>
      <c r="B86" s="385" t="str">
        <f>IF(OutcomeInCmp!C77&lt;&gt;"",OutcomeInCmp!C77,"")</f>
        <v/>
      </c>
      <c r="C86" s="385" t="str">
        <f ca="1">IFERROR(VLOOKUP(ROW(),ModInCmp!D:I,6,FALSE),IF(ROW()-MATCH(E86,Framework!E:E,0)&gt;=VLOOKUP(MATCH(E86,Framework!E:E,0),ModInCmp!D:H,5,FALSE),"",Framework!C85+1))</f>
        <v/>
      </c>
      <c r="D86" s="385" t="str">
        <f t="shared" ca="1" si="4"/>
        <v/>
      </c>
      <c r="E86" s="389">
        <f ca="1">IFERROR(VLOOKUP(ROW(),ModInCmp!D:I,2,FALSE),Framework!E85)</f>
        <v>62</v>
      </c>
      <c r="F86" s="383" t="str">
        <f ca="1">IF(E86&lt;&gt;E85,VLOOKUP(E86,CatModules!B:C,2,FALSE),"")</f>
        <v/>
      </c>
      <c r="G86" s="384">
        <f ca="1">IFERROR(VLOOKUP(ROW(),ModInCmp!D:G,4,FALSE),IF(ROW()-MATCH(E86,Framework!E:E,0)&gt;=VLOOKUP(MATCH(E86,Framework!E:E,0),ModInCmp!D:F,3,FALSE),"",Framework!G85+1))</f>
        <v>102</v>
      </c>
      <c r="H86" s="385" t="str">
        <f t="shared" ca="1" si="5"/>
        <v>Improving service delivery infrastructure</v>
      </c>
      <c r="I86" s="385" t="str">
        <f t="shared" ca="1" si="3"/>
        <v xml:space="preserve">Interventions aimed at supporting the scale-up, accessibility, availability and quality of health services, whether in health facilities or in community based organizations, by upgrading or scaling-up service delivery infrastructure including facilities, equipment, furniture, vehicles etc. It may also include necessary operational inputs that are essential for uninterrupted service delivey (limited to low-income countries and fragile states, please refer to the HSS Information Note for more information). These activities should benefit more than one of the three disease outcomes (HIV, TB, malaria) and may also have broader reach to other health outcomes  (e.g. RMNCH).  Similar activities benefitting only one disease outcomes within HIV, TB and malaria, should be included in relevant  disease grants.  Large-scale construction projects (e.g.  building a multi-functional hospital) are not funded by the Global Fund. </v>
      </c>
    </row>
    <row r="87" spans="1:9" s="386" customFormat="1" x14ac:dyDescent="0.2">
      <c r="A87" s="385" t="str">
        <f>IF(ImpactInCmp!C78&lt;&gt;"",ImpactInCmp!C78,"")</f>
        <v/>
      </c>
      <c r="B87" s="385" t="str">
        <f>IF(OutcomeInCmp!C78&lt;&gt;"",OutcomeInCmp!C78,"")</f>
        <v/>
      </c>
      <c r="C87" s="385" t="str">
        <f ca="1">IFERROR(VLOOKUP(ROW(),ModInCmp!D:I,6,FALSE),IF(ROW()-MATCH(E87,Framework!E:E,0)&gt;=VLOOKUP(MATCH(E87,Framework!E:E,0),ModInCmp!D:H,5,FALSE),"",Framework!C86+1))</f>
        <v/>
      </c>
      <c r="D87" s="385" t="str">
        <f t="shared" ca="1" si="4"/>
        <v/>
      </c>
      <c r="E87" s="389">
        <f ca="1">IFERROR(VLOOKUP(ROW(),ModInCmp!D:I,2,FALSE),Framework!E86)</f>
        <v>62</v>
      </c>
      <c r="F87" s="383" t="str">
        <f ca="1">IF(E87&lt;&gt;E86,VLOOKUP(E87,CatModules!B:C,2,FALSE),"")</f>
        <v/>
      </c>
      <c r="G87" s="384">
        <f ca="1">IFERROR(VLOOKUP(ROW(),ModInCmp!D:G,4,FALSE),IF(ROW()-MATCH(E87,Framework!E:E,0)&gt;=VLOOKUP(MATCH(E87,Framework!E:E,0),ModInCmp!D:F,3,FALSE),"",Framework!G86+1))</f>
        <v>103</v>
      </c>
      <c r="H87" s="385" t="str">
        <f t="shared" ca="1" si="5"/>
        <v>Other</v>
      </c>
      <c r="I87" s="385" t="str">
        <f t="shared" ca="1" si="3"/>
        <v/>
      </c>
    </row>
    <row r="88" spans="1:9" s="386" customFormat="1" ht="153" x14ac:dyDescent="0.2">
      <c r="A88" s="385" t="str">
        <f>IF(ImpactInCmp!C79&lt;&gt;"",ImpactInCmp!C79,"")</f>
        <v/>
      </c>
      <c r="B88" s="385" t="str">
        <f>IF(OutcomeInCmp!C79&lt;&gt;"",OutcomeInCmp!C79,"")</f>
        <v/>
      </c>
      <c r="C88" s="385" t="str">
        <f ca="1">IFERROR(VLOOKUP(ROW(),ModInCmp!D:I,6,FALSE),IF(ROW()-MATCH(E88,Framework!E:E,0)&gt;=VLOOKUP(MATCH(E88,Framework!E:E,0),ModInCmp!D:H,5,FALSE),"",Framework!C87+1))</f>
        <v/>
      </c>
      <c r="D88" s="385" t="str">
        <f t="shared" ca="1" si="4"/>
        <v/>
      </c>
      <c r="E88" s="389">
        <f ca="1">IFERROR(VLOOKUP(ROW(),ModInCmp!D:I,2,FALSE),Framework!E87)</f>
        <v>77</v>
      </c>
      <c r="F88" s="383" t="str">
        <f ca="1">IF(E88&lt;&gt;E87,VLOOKUP(E88,CatModules!B:C,2,FALSE),"")</f>
        <v>HSS - Financial management</v>
      </c>
      <c r="G88" s="384">
        <f ca="1">IFERROR(VLOOKUP(ROW(),ModInCmp!D:G,4,FALSE),IF(ROW()-MATCH(E88,Framework!E:E,0)&gt;=VLOOKUP(MATCH(E88,Framework!E:E,0),ModInCmp!D:F,3,FALSE),"",Framework!G87+1))</f>
        <v>117</v>
      </c>
      <c r="H88" s="385" t="str">
        <f t="shared" ca="1" si="5"/>
        <v>Performance,transparency&amp;accountability of financial management system in health</v>
      </c>
      <c r="I88" s="385" t="str">
        <f t="shared" ca="1" si="3"/>
        <v>Support is provided for activities that strengthen public financial management (PFM) system and processes in the health sector, including (a) strengthening institutions of accountability and civil society to enhance their oversight of public financial management processes and performance, (b) deepening knowledge about current public financial management practices, and (c) developing and implementing relevant tools, regulations and processes for improvement.   Illustrative examples of activities include capacity building of auditing bodies within the health sector, strengthening professional accountancy organizations, increasing awareness and oversight of government public financial management processes by diverse constituencies, improving knowledge of value-for-money challenges and public financial management governance gaps, contributing to improved design of public financial management interventions in the healthcare sector. Activities at the grant management level that are aimed at improving grant financial management (such as building PR and SRs capacity, developing tools and processes for grant budgeting, financial management, monitoring, reporting and accounting) should be requested though the Program Management module.</v>
      </c>
    </row>
    <row r="89" spans="1:9" s="386" customFormat="1" ht="30" customHeight="1" x14ac:dyDescent="0.2">
      <c r="A89" s="385" t="str">
        <f>IF(ImpactInCmp!C80&lt;&gt;"",ImpactInCmp!C80,"")</f>
        <v/>
      </c>
      <c r="B89" s="385" t="str">
        <f>IF(OutcomeInCmp!C80&lt;&gt;"",OutcomeInCmp!C80,"")</f>
        <v/>
      </c>
      <c r="C89" s="385" t="str">
        <f ca="1">IFERROR(VLOOKUP(ROW(),ModInCmp!D:I,6,FALSE),IF(ROW()-MATCH(E89,Framework!E:E,0)&gt;=VLOOKUP(MATCH(E89,Framework!E:E,0),ModInCmp!D:H,5,FALSE),"",Framework!C88+1))</f>
        <v/>
      </c>
      <c r="D89" s="385" t="str">
        <f t="shared" ca="1" si="4"/>
        <v/>
      </c>
      <c r="E89" s="389">
        <f ca="1">IFERROR(VLOOKUP(ROW(),ModInCmp!D:I,2,FALSE),Framework!E88)</f>
        <v>77</v>
      </c>
      <c r="F89" s="383" t="str">
        <f ca="1">IF(E89&lt;&gt;E88,VLOOKUP(E89,CatModules!B:C,2,FALSE),"")</f>
        <v/>
      </c>
      <c r="G89" s="384">
        <f ca="1">IFERROR(VLOOKUP(ROW(),ModInCmp!D:G,4,FALSE),IF(ROW()-MATCH(E89,Framework!E:E,0)&gt;=VLOOKUP(MATCH(E89,Framework!E:E,0),ModInCmp!D:F,3,FALSE),"",Framework!G88+1))</f>
        <v>118</v>
      </c>
      <c r="H89" s="385" t="str">
        <f t="shared" ca="1" si="5"/>
        <v>Other</v>
      </c>
      <c r="I89" s="385" t="str">
        <f t="shared" ca="1" si="3"/>
        <v/>
      </c>
    </row>
    <row r="90" spans="1:9" s="386" customFormat="1" ht="51" x14ac:dyDescent="0.2">
      <c r="A90" s="385" t="str">
        <f>IF(ImpactInCmp!C81&lt;&gt;"",ImpactInCmp!C81,"")</f>
        <v/>
      </c>
      <c r="B90" s="385" t="str">
        <f>IF(OutcomeInCmp!C81&lt;&gt;"",OutcomeInCmp!C81,"")</f>
        <v/>
      </c>
      <c r="C90" s="385" t="str">
        <f ca="1">IFERROR(VLOOKUP(ROW(),ModInCmp!D:I,6,FALSE),IF(ROW()-MATCH(E90,Framework!E:E,0)&gt;=VLOOKUP(MATCH(E90,Framework!E:E,0),ModInCmp!D:H,5,FALSE),"",Framework!C89+1))</f>
        <v/>
      </c>
      <c r="D90" s="385" t="str">
        <f t="shared" ca="1" si="4"/>
        <v/>
      </c>
      <c r="E90" s="389">
        <f ca="1">IFERROR(VLOOKUP(ROW(),ModInCmp!D:I,2,FALSE),Framework!E89)</f>
        <v>71</v>
      </c>
      <c r="F90" s="383" t="str">
        <f ca="1">IF(E90&lt;&gt;E89,VLOOKUP(E90,CatModules!B:C,2,FALSE),"")</f>
        <v>HSS - Policy and governance</v>
      </c>
      <c r="G90" s="384">
        <f ca="1">IFERROR(VLOOKUP(ROW(),ModInCmp!D:G,4,FALSE),IF(ROW()-MATCH(E90,Framework!E:E,0)&gt;=VLOOKUP(MATCH(E90,Framework!E:E,0),ModInCmp!D:F,3,FALSE),"",Framework!G89+1))</f>
        <v>111</v>
      </c>
      <c r="H90" s="385" t="str">
        <f t="shared" ca="1" si="5"/>
        <v>Development and implementation of health legislation, stratgies and policies</v>
      </c>
      <c r="I90" s="385" t="str">
        <f t="shared" ca="1" si="3"/>
        <v>This includes activities which contribute to planning, developing and implementing health systems-related strategies, policies, regulations, guidelines and protocols with linkages to HIV, TB and malaria outcomes, that may also have broader reach to other health otcomes. May also include improving strategic and operational planning, management, accountability and leadership.</v>
      </c>
    </row>
    <row r="91" spans="1:9" s="386" customFormat="1" ht="38.25" x14ac:dyDescent="0.2">
      <c r="A91" s="385" t="str">
        <f>IF(ImpactInCmp!C82&lt;&gt;"",ImpactInCmp!C82,"")</f>
        <v/>
      </c>
      <c r="B91" s="385" t="str">
        <f>IF(OutcomeInCmp!C82&lt;&gt;"",OutcomeInCmp!C82,"")</f>
        <v/>
      </c>
      <c r="C91" s="385" t="str">
        <f ca="1">IFERROR(VLOOKUP(ROW(),ModInCmp!D:I,6,FALSE),IF(ROW()-MATCH(E91,Framework!E:E,0)&gt;=VLOOKUP(MATCH(E91,Framework!E:E,0),ModInCmp!D:H,5,FALSE),"",Framework!C90+1))</f>
        <v/>
      </c>
      <c r="D91" s="385" t="str">
        <f t="shared" ca="1" si="4"/>
        <v/>
      </c>
      <c r="E91" s="389">
        <f ca="1">IFERROR(VLOOKUP(ROW(),ModInCmp!D:I,2,FALSE),Framework!E90)</f>
        <v>71</v>
      </c>
      <c r="F91" s="383" t="str">
        <f ca="1">IF(E91&lt;&gt;E90,VLOOKUP(E91,CatModules!B:C,2,FALSE),"")</f>
        <v/>
      </c>
      <c r="G91" s="384">
        <f ca="1">IFERROR(VLOOKUP(ROW(),ModInCmp!D:G,4,FALSE),IF(ROW()-MATCH(E91,Framework!E:E,0)&gt;=VLOOKUP(MATCH(E91,Framework!E:E,0),ModInCmp!D:F,3,FALSE),"",Framework!G90+1))</f>
        <v>112</v>
      </c>
      <c r="H91" s="385" t="str">
        <f t="shared" ca="1" si="5"/>
        <v>Monitoring and reporting implementation of laws and policies</v>
      </c>
      <c r="I91" s="385" t="str">
        <f t="shared" ca="1" si="3"/>
        <v xml:space="preserve">This includes developing and supporting mechanisms to supervise, monitor and report on the implementation of laws and policies; Ensuring meaningful participation of healthcare stakeholders in national and other consultative forums, including policy, planning and other decision making bodies; </v>
      </c>
    </row>
    <row r="92" spans="1:9" s="386" customFormat="1" ht="29.25" customHeight="1" x14ac:dyDescent="0.2">
      <c r="A92" s="385" t="str">
        <f>IF(ImpactInCmp!C83&lt;&gt;"",ImpactInCmp!C83,"")</f>
        <v/>
      </c>
      <c r="B92" s="385" t="str">
        <f>IF(OutcomeInCmp!C83&lt;&gt;"",OutcomeInCmp!C83,"")</f>
        <v/>
      </c>
      <c r="C92" s="385" t="str">
        <f ca="1">IFERROR(VLOOKUP(ROW(),ModInCmp!D:I,6,FALSE),IF(ROW()-MATCH(E92,Framework!E:E,0)&gt;=VLOOKUP(MATCH(E92,Framework!E:E,0),ModInCmp!D:H,5,FALSE),"",Framework!C91+1))</f>
        <v/>
      </c>
      <c r="D92" s="385" t="str">
        <f t="shared" ca="1" si="4"/>
        <v/>
      </c>
      <c r="E92" s="389">
        <f ca="1">IFERROR(VLOOKUP(ROW(),ModInCmp!D:I,2,FALSE),Framework!E91)</f>
        <v>71</v>
      </c>
      <c r="F92" s="383" t="str">
        <f ca="1">IF(E92&lt;&gt;E91,VLOOKUP(E92,CatModules!B:C,2,FALSE),"")</f>
        <v/>
      </c>
      <c r="G92" s="384">
        <f ca="1">IFERROR(VLOOKUP(ROW(),ModInCmp!D:G,4,FALSE),IF(ROW()-MATCH(E92,Framework!E:E,0)&gt;=VLOOKUP(MATCH(E92,Framework!E:E,0),ModInCmp!D:F,3,FALSE),"",Framework!G91+1))</f>
        <v>113</v>
      </c>
      <c r="H92" s="385" t="str">
        <f t="shared" ca="1" si="5"/>
        <v>Other</v>
      </c>
      <c r="I92" s="385" t="str">
        <f t="shared" ca="1" si="3"/>
        <v/>
      </c>
    </row>
    <row r="93" spans="1:9" s="386" customFormat="1" ht="38.25" x14ac:dyDescent="0.2">
      <c r="A93" s="385" t="str">
        <f>IF(ImpactInCmp!C84&lt;&gt;"",ImpactInCmp!C84,"")</f>
        <v/>
      </c>
      <c r="B93" s="385" t="str">
        <f>IF(OutcomeInCmp!C84&lt;&gt;"",OutcomeInCmp!C84,"")</f>
        <v/>
      </c>
      <c r="C93" s="385">
        <f ca="1">IFERROR(VLOOKUP(ROW(),ModInCmp!D:I,6,FALSE),IF(ROW()-MATCH(E93,Framework!E:E,0)&gt;=VLOOKUP(MATCH(E93,Framework!E:E,0),ModInCmp!D:H,5,FALSE),"",Framework!C92+1))</f>
        <v>80</v>
      </c>
      <c r="D93" s="385" t="str">
        <f t="shared" ca="1" si="4"/>
        <v xml:space="preserve">HF-1: Government expenditure on health as percentage of general government expenditure </v>
      </c>
      <c r="E93" s="389">
        <f ca="1">IFERROR(VLOOKUP(ROW(),ModInCmp!D:I,2,FALSE),Framework!E92)</f>
        <v>74</v>
      </c>
      <c r="F93" s="383" t="str">
        <f ca="1">IF(E93&lt;&gt;E92,VLOOKUP(E93,CatModules!B:C,2,FALSE),"")</f>
        <v xml:space="preserve">HSS - Healthcare financing </v>
      </c>
      <c r="G93" s="384">
        <f ca="1">IFERROR(VLOOKUP(ROW(),ModInCmp!D:G,4,FALSE),IF(ROW()-MATCH(E93,Framework!E:E,0)&gt;=VLOOKUP(MATCH(E93,Framework!E:E,0),ModInCmp!D:F,3,FALSE),"",Framework!G92+1))</f>
        <v>114</v>
      </c>
      <c r="H93" s="385" t="str">
        <f t="shared" ca="1" si="5"/>
        <v>Financial sustainability</v>
      </c>
      <c r="I93" s="385" t="str">
        <f t="shared" ca="1" si="3"/>
        <v xml:space="preserve">Includes activities which contribute to improving  adequate provision of financial resources to public, private and non-government/community institutions for effective delivery of    services and disease control programs such as- improving revenue collection, pooling and purchasing for ensuring financial sustainability of service delivery.  </v>
      </c>
    </row>
    <row r="94" spans="1:9" s="386" customFormat="1" ht="25.5" x14ac:dyDescent="0.2">
      <c r="A94" s="385" t="str">
        <f>IF(ImpactInCmp!C85&lt;&gt;"",ImpactInCmp!C85,"")</f>
        <v/>
      </c>
      <c r="B94" s="385" t="str">
        <f>IF(OutcomeInCmp!C85&lt;&gt;"",OutcomeInCmp!C85,"")</f>
        <v/>
      </c>
      <c r="C94" s="385" t="str">
        <f ca="1">IFERROR(VLOOKUP(ROW(),ModInCmp!D:I,6,FALSE),IF(ROW()-MATCH(E94,Framework!E:E,0)&gt;=VLOOKUP(MATCH(E94,Framework!E:E,0),ModInCmp!D:H,5,FALSE),"",Framework!C93+1))</f>
        <v/>
      </c>
      <c r="D94" s="385" t="str">
        <f t="shared" ca="1" si="4"/>
        <v/>
      </c>
      <c r="E94" s="389">
        <f ca="1">IFERROR(VLOOKUP(ROW(),ModInCmp!D:I,2,FALSE),Framework!E93)</f>
        <v>74</v>
      </c>
      <c r="F94" s="383" t="str">
        <f ca="1">IF(E94&lt;&gt;E93,VLOOKUP(E94,CatModules!B:C,2,FALSE),"")</f>
        <v/>
      </c>
      <c r="G94" s="384">
        <f ca="1">IFERROR(VLOOKUP(ROW(),ModInCmp!D:G,4,FALSE),IF(ROW()-MATCH(E94,Framework!E:E,0)&gt;=VLOOKUP(MATCH(E94,Framework!E:E,0),ModInCmp!D:F,3,FALSE),"",Framework!G93+1))</f>
        <v>115</v>
      </c>
      <c r="H94" s="385" t="str">
        <f t="shared" ca="1" si="5"/>
        <v>Equity of healthcare financing</v>
      </c>
      <c r="I94" s="385" t="str">
        <f t="shared" ca="1" si="3"/>
        <v xml:space="preserve">Activities which contribute to improving  equitable provision of financial resources to public, private and non-government institutions for effective delivery of    services and disease control programs;  </v>
      </c>
    </row>
    <row r="95" spans="1:9" s="386" customFormat="1" x14ac:dyDescent="0.2">
      <c r="A95" s="385" t="str">
        <f>IF(ImpactInCmp!C86&lt;&gt;"",ImpactInCmp!C86,"")</f>
        <v/>
      </c>
      <c r="B95" s="385" t="str">
        <f>IF(OutcomeInCmp!C86&lt;&gt;"",OutcomeInCmp!C86,"")</f>
        <v/>
      </c>
      <c r="C95" s="385" t="str">
        <f ca="1">IFERROR(VLOOKUP(ROW(),ModInCmp!D:I,6,FALSE),IF(ROW()-MATCH(E95,Framework!E:E,0)&gt;=VLOOKUP(MATCH(E95,Framework!E:E,0),ModInCmp!D:H,5,FALSE),"",Framework!C94+1))</f>
        <v/>
      </c>
      <c r="D95" s="385" t="str">
        <f t="shared" ca="1" si="4"/>
        <v/>
      </c>
      <c r="E95" s="389">
        <f ca="1">IFERROR(VLOOKUP(ROW(),ModInCmp!D:I,2,FALSE),Framework!E94)</f>
        <v>74</v>
      </c>
      <c r="F95" s="383" t="str">
        <f ca="1">IF(E95&lt;&gt;E94,VLOOKUP(E95,CatModules!B:C,2,FALSE),"")</f>
        <v/>
      </c>
      <c r="G95" s="384">
        <f ca="1">IFERROR(VLOOKUP(ROW(),ModInCmp!D:G,4,FALSE),IF(ROW()-MATCH(E95,Framework!E:E,0)&gt;=VLOOKUP(MATCH(E95,Framework!E:E,0),ModInCmp!D:F,3,FALSE),"",Framework!G94+1))</f>
        <v>116</v>
      </c>
      <c r="H95" s="385" t="str">
        <f t="shared" ca="1" si="5"/>
        <v>Other</v>
      </c>
      <c r="I95" s="385" t="str">
        <f t="shared" ca="1" si="3"/>
        <v/>
      </c>
    </row>
    <row r="96" spans="1:9" s="386" customFormat="1" ht="163.5" customHeight="1" x14ac:dyDescent="0.2">
      <c r="A96" s="385" t="str">
        <f>IF(ImpactInCmp!C87&lt;&gt;"",ImpactInCmp!C87,"")</f>
        <v/>
      </c>
      <c r="B96" s="385" t="str">
        <f>IF(OutcomeInCmp!C87&lt;&gt;"",OutcomeInCmp!C87,"")</f>
        <v/>
      </c>
      <c r="C96" s="385" t="str">
        <f ca="1">IFERROR(VLOOKUP(ROW(),ModInCmp!D:I,6,FALSE),IF(ROW()-MATCH(E96,Framework!E:E,0)&gt;=VLOOKUP(MATCH(E96,Framework!E:E,0),ModInCmp!D:H,5,FALSE),"",Framework!C95+1))</f>
        <v/>
      </c>
      <c r="D96" s="385" t="str">
        <f t="shared" ca="1" si="4"/>
        <v/>
      </c>
      <c r="E96" s="389">
        <f ca="1">IFERROR(VLOOKUP(ROW(),ModInCmp!D:I,2,FALSE),Framework!E95)</f>
        <v>102</v>
      </c>
      <c r="F96" s="383" t="str">
        <f ca="1">IF(E96&lt;&gt;E95,VLOOKUP(E96,CatModules!B:C,2,FALSE),"")</f>
        <v>Removing legal barriers to access</v>
      </c>
      <c r="G96" s="384">
        <f ca="1">IFERROR(VLOOKUP(ROW(),ModInCmp!D:G,4,FALSE),IF(ROW()-MATCH(E96,Framework!E:E,0)&gt;=VLOOKUP(MATCH(E96,Framework!E:E,0),ModInCmp!D:F,3,FALSE),"",Framework!G95+1))</f>
        <v>119</v>
      </c>
      <c r="H96" s="385" t="str">
        <f t="shared" ca="1" si="5"/>
        <v>Legal and policy environment assessment and law reform</v>
      </c>
      <c r="I96" s="385" t="str">
        <f t="shared" ca="1" si="3"/>
        <v>Assess the legal and policy environment and share outcomes with those living with or directly affected by the disease. In consultation with them and with human rights experts, develop a measurable, time-bound plan to reform laws and policies, in order to remove barriers to accessing health services. PLEASE SEE THE GLOBAL FUND HUMAN RIGHTS GUIDANCE FOR MORE DETAILS.</v>
      </c>
    </row>
    <row r="97" spans="1:9" s="386" customFormat="1" ht="25.5" x14ac:dyDescent="0.2">
      <c r="A97" s="385" t="str">
        <f>IF(ImpactInCmp!C88&lt;&gt;"",ImpactInCmp!C88,"")</f>
        <v/>
      </c>
      <c r="B97" s="385" t="str">
        <f>IF(OutcomeInCmp!C88&lt;&gt;"",OutcomeInCmp!C88,"")</f>
        <v/>
      </c>
      <c r="C97" s="385" t="str">
        <f ca="1">IFERROR(VLOOKUP(ROW(),ModInCmp!D:I,6,FALSE),IF(ROW()-MATCH(E97,Framework!E:E,0)&gt;=VLOOKUP(MATCH(E97,Framework!E:E,0),ModInCmp!D:H,5,FALSE),"",Framework!C96+1))</f>
        <v/>
      </c>
      <c r="D97" s="385" t="str">
        <f t="shared" ca="1" si="4"/>
        <v/>
      </c>
      <c r="E97" s="389">
        <f ca="1">IFERROR(VLOOKUP(ROW(),ModInCmp!D:I,2,FALSE),Framework!E96)</f>
        <v>102</v>
      </c>
      <c r="F97" s="383" t="str">
        <f ca="1">IF(E97&lt;&gt;E96,VLOOKUP(E97,CatModules!B:C,2,FALSE),"")</f>
        <v/>
      </c>
      <c r="G97" s="384">
        <f ca="1">IFERROR(VLOOKUP(ROW(),ModInCmp!D:G,4,FALSE),IF(ROW()-MATCH(E97,Framework!E:E,0)&gt;=VLOOKUP(MATCH(E97,Framework!E:E,0),ModInCmp!D:F,3,FALSE),"",Framework!G96+1))</f>
        <v>120</v>
      </c>
      <c r="H97" s="385" t="str">
        <f t="shared" ca="1" si="5"/>
        <v>Legal aid services and legal literacy</v>
      </c>
      <c r="I97" s="385" t="str">
        <f t="shared" ca="1" si="3"/>
        <v>Provide training for people living with and affected by the disease in their legal rights. Provide access to justice through community paralegals or legal aid programs.</v>
      </c>
    </row>
    <row r="98" spans="1:9" s="386" customFormat="1" ht="38.25" x14ac:dyDescent="0.2">
      <c r="A98" s="385" t="str">
        <f>IF(ImpactInCmp!C89&lt;&gt;"",ImpactInCmp!C89,"")</f>
        <v/>
      </c>
      <c r="B98" s="385" t="str">
        <f>IF(OutcomeInCmp!C89&lt;&gt;"",OutcomeInCmp!C89,"")</f>
        <v/>
      </c>
      <c r="C98" s="385" t="str">
        <f ca="1">IFERROR(VLOOKUP(ROW(),ModInCmp!D:I,6,FALSE),IF(ROW()-MATCH(E98,Framework!E:E,0)&gt;=VLOOKUP(MATCH(E98,Framework!E:E,0),ModInCmp!D:H,5,FALSE),"",Framework!C97+1))</f>
        <v/>
      </c>
      <c r="D98" s="385" t="str">
        <f t="shared" ca="1" si="4"/>
        <v/>
      </c>
      <c r="E98" s="389">
        <f ca="1">IFERROR(VLOOKUP(ROW(),ModInCmp!D:I,2,FALSE),Framework!E97)</f>
        <v>102</v>
      </c>
      <c r="F98" s="383" t="str">
        <f ca="1">IF(E98&lt;&gt;E97,VLOOKUP(E98,CatModules!B:C,2,FALSE),"")</f>
        <v/>
      </c>
      <c r="G98" s="384">
        <f ca="1">IFERROR(VLOOKUP(ROW(),ModInCmp!D:G,4,FALSE),IF(ROW()-MATCH(E98,Framework!E:E,0)&gt;=VLOOKUP(MATCH(E98,Framework!E:E,0),ModInCmp!D:F,3,FALSE),"",Framework!G97+1))</f>
        <v>121</v>
      </c>
      <c r="H98" s="385" t="str">
        <f t="shared" ca="1" si="5"/>
        <v>Training on rights for officials, health workers and police</v>
      </c>
      <c r="I98" s="385" t="str">
        <f t="shared" ca="1" si="3"/>
        <v>Provide training for health officials, health workers and police who must implement rights-based laws and policies.</v>
      </c>
    </row>
    <row r="99" spans="1:9" s="386" customFormat="1" ht="51" x14ac:dyDescent="0.2">
      <c r="A99" s="385" t="str">
        <f>IF(ImpactInCmp!C90&lt;&gt;"",ImpactInCmp!C90,"")</f>
        <v/>
      </c>
      <c r="B99" s="385" t="str">
        <f>IF(OutcomeInCmp!C90&lt;&gt;"",OutcomeInCmp!C90,"")</f>
        <v/>
      </c>
      <c r="C99" s="385" t="str">
        <f ca="1">IFERROR(VLOOKUP(ROW(),ModInCmp!D:I,6,FALSE),IF(ROW()-MATCH(E99,Framework!E:E,0)&gt;=VLOOKUP(MATCH(E99,Framework!E:E,0),ModInCmp!D:H,5,FALSE),"",Framework!C98+1))</f>
        <v/>
      </c>
      <c r="D99" s="385" t="str">
        <f t="shared" ca="1" si="4"/>
        <v/>
      </c>
      <c r="E99" s="389">
        <f ca="1">IFERROR(VLOOKUP(ROW(),ModInCmp!D:I,2,FALSE),Framework!E98)</f>
        <v>102</v>
      </c>
      <c r="F99" s="383" t="str">
        <f ca="1">IF(E99&lt;&gt;E98,VLOOKUP(E99,CatModules!B:C,2,FALSE),"")</f>
        <v/>
      </c>
      <c r="G99" s="384">
        <f ca="1">IFERROR(VLOOKUP(ROW(),ModInCmp!D:G,4,FALSE),IF(ROW()-MATCH(E99,Framework!E:E,0)&gt;=VLOOKUP(MATCH(E99,Framework!E:E,0),ModInCmp!D:F,3,FALSE),"",Framework!G98+1))</f>
        <v>122</v>
      </c>
      <c r="H99" s="385" t="str">
        <f t="shared" ca="1" si="5"/>
        <v>Community-based monitoring of legal rights</v>
      </c>
      <c r="I99" s="385" t="str">
        <f t="shared" ref="I99:I106" ca="1" si="6">IF(G99&lt;&gt;"",INDIRECT(ADDRESS(G99,9,1,1,"CatInt")),"")</f>
        <v xml:space="preserve">Community-based organizations establish and implement mechanisms for ongoing monitoring of laws, policies and their implementation to document barriers to an effective response to the disease. This can include monitoring of individual cases for purposes of sharing with ombudsmen, for litigation, for research reports, and submission to UN human rights mechanisms. </v>
      </c>
    </row>
    <row r="100" spans="1:9" s="386" customFormat="1" ht="51" x14ac:dyDescent="0.2">
      <c r="A100" s="385" t="str">
        <f>IF(ImpactInCmp!C91&lt;&gt;"",ImpactInCmp!C91,"")</f>
        <v/>
      </c>
      <c r="B100" s="385" t="str">
        <f>IF(OutcomeInCmp!C91&lt;&gt;"",OutcomeInCmp!C91,"")</f>
        <v/>
      </c>
      <c r="C100" s="385" t="str">
        <f ca="1">IFERROR(VLOOKUP(ROW(),ModInCmp!D:I,6,FALSE),IF(ROW()-MATCH(E100,Framework!E:E,0)&gt;=VLOOKUP(MATCH(E100,Framework!E:E,0),ModInCmp!D:H,5,FALSE),"",Framework!C99+1))</f>
        <v/>
      </c>
      <c r="D100" s="385" t="str">
        <f t="shared" ca="1" si="4"/>
        <v/>
      </c>
      <c r="E100" s="389">
        <f ca="1">IFERROR(VLOOKUP(ROW(),ModInCmp!D:I,2,FALSE),Framework!E99)</f>
        <v>102</v>
      </c>
      <c r="F100" s="383" t="str">
        <f ca="1">IF(E100&lt;&gt;E99,VLOOKUP(E100,CatModules!B:C,2,FALSE),"")</f>
        <v/>
      </c>
      <c r="G100" s="384">
        <f ca="1">IFERROR(VLOOKUP(ROW(),ModInCmp!D:G,4,FALSE),IF(ROW()-MATCH(E100,Framework!E:E,0)&gt;=VLOOKUP(MATCH(E100,Framework!E:E,0),ModInCmp!D:F,3,FALSE),"",Framework!G99+1))</f>
        <v>123</v>
      </c>
      <c r="H100" s="385" t="str">
        <f t="shared" ca="1" si="5"/>
        <v>Policy advocacy on legal rights</v>
      </c>
      <c r="I100" s="385" t="str">
        <f t="shared" ca="1" si="6"/>
        <v xml:space="preserve">Community-based organizations and networks of women and key populations implement a time-bound, measurable advocacy plan to advocate for either a) law and policy reform, b) better implementation of existing laws and policies, or c) to create and utilize platforms for social accountability, aimed at removing human rights barriers to accessing health services. </v>
      </c>
    </row>
    <row r="101" spans="1:9" s="386" customFormat="1" x14ac:dyDescent="0.2">
      <c r="A101" s="385" t="str">
        <f>IF(ImpactInCmp!C92&lt;&gt;"",ImpactInCmp!C92,"")</f>
        <v/>
      </c>
      <c r="B101" s="385" t="str">
        <f>IF(OutcomeInCmp!C92&lt;&gt;"",OutcomeInCmp!C92,"")</f>
        <v/>
      </c>
      <c r="C101" s="385" t="str">
        <f ca="1">IFERROR(VLOOKUP(ROW(),ModInCmp!D:I,6,FALSE),IF(ROW()-MATCH(E101,Framework!E:E,0)&gt;=VLOOKUP(MATCH(E101,Framework!E:E,0),ModInCmp!D:H,5,FALSE),"",Framework!C100+1))</f>
        <v/>
      </c>
      <c r="D101" s="385" t="str">
        <f t="shared" ca="1" si="4"/>
        <v/>
      </c>
      <c r="E101" s="389">
        <f ca="1">IFERROR(VLOOKUP(ROW(),ModInCmp!D:I,2,FALSE),Framework!E100)</f>
        <v>102</v>
      </c>
      <c r="F101" s="383" t="str">
        <f ca="1">IF(E101&lt;&gt;E100,VLOOKUP(E101,CatModules!B:C,2,FALSE),"")</f>
        <v/>
      </c>
      <c r="G101" s="384">
        <f ca="1">IFERROR(VLOOKUP(ROW(),ModInCmp!D:G,4,FALSE),IF(ROW()-MATCH(E101,Framework!E:E,0)&gt;=VLOOKUP(MATCH(E101,Framework!E:E,0),ModInCmp!D:F,3,FALSE),"",Framework!G100+1))</f>
        <v>124</v>
      </c>
      <c r="H101" s="385" t="str">
        <f t="shared" ca="1" si="5"/>
        <v>Other</v>
      </c>
      <c r="I101" s="385" t="str">
        <f t="shared" ca="1" si="6"/>
        <v/>
      </c>
    </row>
    <row r="102" spans="1:9" s="386" customFormat="1" ht="199.5" customHeight="1" x14ac:dyDescent="0.2">
      <c r="A102" s="385" t="str">
        <f>IF(ImpactInCmp!C93&lt;&gt;"",ImpactInCmp!C93,"")</f>
        <v/>
      </c>
      <c r="B102" s="385" t="str">
        <f>IF(OutcomeInCmp!C93&lt;&gt;"",OutcomeInCmp!C93,"")</f>
        <v/>
      </c>
      <c r="C102" s="385" t="str">
        <f ca="1">IFERROR(VLOOKUP(ROW(),ModInCmp!D:I,6,FALSE),IF(ROW()-MATCH(E102,Framework!E:E,0)&gt;=VLOOKUP(MATCH(E102,Framework!E:E,0),ModInCmp!D:H,5,FALSE),"",Framework!C101+1))</f>
        <v/>
      </c>
      <c r="D102" s="385" t="str">
        <f t="shared" ca="1" si="4"/>
        <v/>
      </c>
      <c r="E102" s="389">
        <f ca="1">IFERROR(VLOOKUP(ROW(),ModInCmp!D:I,2,FALSE),Framework!E101)</f>
        <v>105</v>
      </c>
      <c r="F102" s="383" t="str">
        <f ca="1">IF(E102&lt;&gt;E101,VLOOKUP(E102,CatModules!B:C,2,FALSE),"")</f>
        <v>Community systems strengthening</v>
      </c>
      <c r="G102" s="384">
        <f ca="1">IFERROR(VLOOKUP(ROW(),ModInCmp!D:G,4,FALSE),IF(ROW()-MATCH(E102,Framework!E:E,0)&gt;=VLOOKUP(MATCH(E102,Framework!E:E,0),ModInCmp!D:F,3,FALSE),"",Framework!G101+1))</f>
        <v>125</v>
      </c>
      <c r="H102" s="385" t="str">
        <f t="shared" ca="1" si="5"/>
        <v>Community-based monitoring for accountability</v>
      </c>
      <c r="I102" s="385" t="str">
        <f t="shared" ca="1" si="6"/>
        <v>Community-based organizations establish and implement mechanisms for ongoing monitoring of health policies and performance and quality of all services, activities, interventions and other factors that are relevant to the disease, including prevention, care and support services, financing of programs, and of issues and challenges in the environment, (such as discrimination and gender-based inequalities), that constitute barriers to an effective response to the disease and to an enabling environment.</v>
      </c>
    </row>
    <row r="103" spans="1:9" s="386" customFormat="1" ht="51" x14ac:dyDescent="0.2">
      <c r="A103" s="385" t="str">
        <f>IF(ImpactInCmp!C94&lt;&gt;"",ImpactInCmp!C94,"")</f>
        <v/>
      </c>
      <c r="B103" s="385" t="str">
        <f>IF(OutcomeInCmp!C94&lt;&gt;"",OutcomeInCmp!C94,"")</f>
        <v/>
      </c>
      <c r="C103" s="385" t="str">
        <f ca="1">IFERROR(VLOOKUP(ROW(),ModInCmp!D:I,6,FALSE),IF(ROW()-MATCH(E103,Framework!E:E,0)&gt;=VLOOKUP(MATCH(E103,Framework!E:E,0),ModInCmp!D:H,5,FALSE),"",Framework!C102+1))</f>
        <v/>
      </c>
      <c r="D103" s="385" t="str">
        <f t="shared" ca="1" si="4"/>
        <v/>
      </c>
      <c r="E103" s="389">
        <f ca="1">IFERROR(VLOOKUP(ROW(),ModInCmp!D:I,2,FALSE),Framework!E102)</f>
        <v>105</v>
      </c>
      <c r="F103" s="383" t="str">
        <f ca="1">IF(E103&lt;&gt;E102,VLOOKUP(E103,CatModules!B:C,2,FALSE),"")</f>
        <v/>
      </c>
      <c r="G103" s="384">
        <f ca="1">IFERROR(VLOOKUP(ROW(),ModInCmp!D:G,4,FALSE),IF(ROW()-MATCH(E103,Framework!E:E,0)&gt;=VLOOKUP(MATCH(E103,Framework!E:E,0),ModInCmp!D:F,3,FALSE),"",Framework!G102+1))</f>
        <v>126</v>
      </c>
      <c r="H103" s="385" t="str">
        <f t="shared" ca="1" si="5"/>
        <v>Advocacy for social accountability</v>
      </c>
      <c r="I103" s="385" t="str">
        <f t="shared" ca="1" si="6"/>
        <v xml:space="preserve">Communities and affected populations conduct consensus, dialogue and advocacy at local and national levels aimed at holding to account responses to the disease, including health services, disease specific programs as well as broader issues such as discrimination, gender inequality and sustainable financing, and aimed at social transformation.  </v>
      </c>
    </row>
    <row r="104" spans="1:9" s="386" customFormat="1" ht="201.75" customHeight="1" x14ac:dyDescent="0.2">
      <c r="A104" s="385" t="str">
        <f>IF(ImpactInCmp!C95&lt;&gt;"",ImpactInCmp!C95,"")</f>
        <v/>
      </c>
      <c r="B104" s="385" t="str">
        <f>IF(OutcomeInCmp!C95&lt;&gt;"",OutcomeInCmp!C95,"")</f>
        <v/>
      </c>
      <c r="C104" s="385" t="str">
        <f ca="1">IFERROR(VLOOKUP(ROW(),ModInCmp!D:I,6,FALSE),IF(ROW()-MATCH(E104,Framework!E:E,0)&gt;=VLOOKUP(MATCH(E104,Framework!E:E,0),ModInCmp!D:H,5,FALSE),"",Framework!C103+1))</f>
        <v/>
      </c>
      <c r="D104" s="385" t="str">
        <f t="shared" ca="1" si="4"/>
        <v/>
      </c>
      <c r="E104" s="389">
        <f ca="1">IFERROR(VLOOKUP(ROW(),ModInCmp!D:I,2,FALSE),Framework!E103)</f>
        <v>105</v>
      </c>
      <c r="F104" s="383" t="str">
        <f ca="1">IF(E104&lt;&gt;E103,VLOOKUP(E104,CatModules!B:C,2,FALSE),"")</f>
        <v/>
      </c>
      <c r="G104" s="384">
        <f ca="1">IFERROR(VLOOKUP(ROW(),ModInCmp!D:G,4,FALSE),IF(ROW()-MATCH(E104,Framework!E:E,0)&gt;=VLOOKUP(MATCH(E104,Framework!E:E,0),ModInCmp!D:F,3,FALSE),"",Framework!G103+1))</f>
        <v>127</v>
      </c>
      <c r="H104" s="385" t="str">
        <f t="shared" ca="1" si="5"/>
        <v>Social mobilization, building community linkages, collaboration and coordination</v>
      </c>
      <c r="I104" s="385" t="str">
        <f t="shared" ca="1" si="6"/>
        <v>Community action, establishment of community organizations and creation of networking and effective linkages with other actors and broader movements such as human rights and women’s movements.
Strong informal and formal relationships between communities, community actors and other stakeholders enable them to work in complementary and mutually reinforcing ways, maximizing the use of resources and avoiding unnecessary duplication and competition.</v>
      </c>
    </row>
    <row r="105" spans="1:9" s="386" customFormat="1" ht="102" x14ac:dyDescent="0.2">
      <c r="A105" s="385" t="str">
        <f>IF(ImpactInCmp!C96&lt;&gt;"",ImpactInCmp!C96,"")</f>
        <v/>
      </c>
      <c r="B105" s="385" t="str">
        <f>IF(OutcomeInCmp!C96&lt;&gt;"",OutcomeInCmp!C96,"")</f>
        <v/>
      </c>
      <c r="C105" s="385" t="str">
        <f ca="1">IFERROR(VLOOKUP(ROW(),ModInCmp!D:I,6,FALSE),IF(ROW()-MATCH(E105,Framework!E:E,0)&gt;=VLOOKUP(MATCH(E105,Framework!E:E,0),ModInCmp!D:H,5,FALSE),"",Framework!C104+1))</f>
        <v/>
      </c>
      <c r="D105" s="385" t="str">
        <f t="shared" ca="1" si="4"/>
        <v/>
      </c>
      <c r="E105" s="389">
        <f ca="1">IFERROR(VLOOKUP(ROW(),ModInCmp!D:I,2,FALSE),Framework!E104)</f>
        <v>105</v>
      </c>
      <c r="F105" s="383" t="str">
        <f ca="1">IF(E105&lt;&gt;E104,VLOOKUP(E105,CatModules!B:C,2,FALSE),"")</f>
        <v/>
      </c>
      <c r="G105" s="384">
        <f ca="1">IFERROR(VLOOKUP(ROW(),ModInCmp!D:G,4,FALSE),IF(ROW()-MATCH(E105,Framework!E:E,0)&gt;=VLOOKUP(MATCH(E105,Framework!E:E,0),ModInCmp!D:F,3,FALSE),"",Framework!G104+1))</f>
        <v>128</v>
      </c>
      <c r="H105" s="385" t="str">
        <f t="shared" ca="1" si="5"/>
        <v>Institutional capacity building, planning and leadership development</v>
      </c>
      <c r="I105" s="385" t="str">
        <f t="shared" ca="1" si="6"/>
        <v>Capacity building of community sector groups, organizations and networks in a range of areas necessary for them to fulfil their roles in service provision, social mobilization, monitoring and advocacy.  Includes support in planning, institutional and organizational development, systems development, human resources, leadership, and community sector organizing.
Provision of stable, predictable financial resources for communities and appropriate management of financial resources by community groups, organizations and networks.
Provision of technical, material and financial support to the community sector as required to enable them to fulfil roles in service provision, social mobilization, monitoring and advocacy.</v>
      </c>
    </row>
    <row r="106" spans="1:9" s="386" customFormat="1" ht="30" customHeight="1" x14ac:dyDescent="0.2">
      <c r="A106" s="385" t="str">
        <f>IF(ImpactInCmp!C97&lt;&gt;"",ImpactInCmp!C97,"")</f>
        <v/>
      </c>
      <c r="B106" s="385" t="str">
        <f>IF(OutcomeInCmp!C97&lt;&gt;"",OutcomeInCmp!C97,"")</f>
        <v/>
      </c>
      <c r="C106" s="385" t="str">
        <f ca="1">IFERROR(VLOOKUP(ROW(),ModInCmp!D:I,6,FALSE),IF(ROW()-MATCH(E106,Framework!E:E,0)&gt;=VLOOKUP(MATCH(E106,Framework!E:E,0),ModInCmp!D:H,5,FALSE),"",Framework!C105+1))</f>
        <v/>
      </c>
      <c r="D106" s="385" t="str">
        <f t="shared" ca="1" si="4"/>
        <v/>
      </c>
      <c r="E106" s="389">
        <f ca="1">IFERROR(VLOOKUP(ROW(),ModInCmp!D:I,2,FALSE),Framework!E105)</f>
        <v>105</v>
      </c>
      <c r="F106" s="383" t="str">
        <f ca="1">IF(E106&lt;&gt;E105,VLOOKUP(E106,CatModules!B:C,2,FALSE),"")</f>
        <v/>
      </c>
      <c r="G106" s="384">
        <f ca="1">IFERROR(VLOOKUP(ROW(),ModInCmp!D:G,4,FALSE),IF(ROW()-MATCH(E106,Framework!E:E,0)&gt;=VLOOKUP(MATCH(E106,Framework!E:E,0),ModInCmp!D:F,3,FALSE),"",Framework!G105+1))</f>
        <v>129</v>
      </c>
      <c r="H106" s="385" t="str">
        <f t="shared" ca="1" si="5"/>
        <v>Other</v>
      </c>
      <c r="I106" s="385" t="str">
        <f t="shared" ca="1" si="6"/>
        <v/>
      </c>
    </row>
    <row r="107" spans="1:9" s="390" customFormat="1" ht="178.5" x14ac:dyDescent="0.2">
      <c r="A107" s="385" t="str">
        <f>IF(ImpactInCmp!C98&lt;&gt;"",ImpactInCmp!C98,"")</f>
        <v/>
      </c>
      <c r="B107" s="385" t="str">
        <f>IF(OutcomeInCmp!C98&lt;&gt;"",OutcomeInCmp!C98,"")</f>
        <v/>
      </c>
      <c r="C107" s="385" t="str">
        <f ca="1">IFERROR(VLOOKUP(ROW(),ModInCmp!D:I,6,FALSE),IF(ROW()-MATCH(E107,Framework!E:E,0)&gt;=VLOOKUP(MATCH(E107,Framework!E:E,0),ModInCmp!D:H,5,FALSE),"",Framework!C106+1))</f>
        <v/>
      </c>
      <c r="D107" s="385" t="str">
        <f t="shared" ca="1" si="4"/>
        <v/>
      </c>
      <c r="E107" s="389">
        <f ca="1">IFERROR(VLOOKUP(ROW(),ModInCmp!D:I,2,FALSE),Framework!E106)</f>
        <v>115</v>
      </c>
      <c r="F107" s="383" t="str">
        <f ca="1">IF(E107&lt;&gt;E106,VLOOKUP(E107,CatModules!B:C,2,FALSE),"")</f>
        <v>Program management</v>
      </c>
      <c r="G107" s="384">
        <f ca="1">IFERROR(VLOOKUP(ROW(),ModInCmp!D:G,4,FALSE),IF(ROW()-MATCH(E107,Framework!E:E,0)&gt;=VLOOKUP(MATCH(E107,Framework!E:E,0),ModInCmp!D:F,3,FALSE),"",Framework!G106+1))</f>
        <v>136</v>
      </c>
      <c r="H107" s="385" t="str">
        <f t="shared" ca="1" si="5"/>
        <v>Policy, planning, coordination and management</v>
      </c>
      <c r="I107" s="385" t="str">
        <f t="shared" ref="I107:I109" ca="1" si="7">IF(G107&lt;&gt;"",INDIRECT(ADDRESS(G107,9,1,1,"CatInt")),"")</f>
        <v>For the three diseases, it could include- national program activities at the administrative level outside the point of health care delivery, such as development of national strategic plans and annual operational plans and budgets; oversight, technical assistance and supervision from national to subnational levels; human resource- planning/ staffing and   overheads, operational costs; coordination with district and local authorities; quarterly meetings, training, and office/IT equipment; partnering process including advocacy and public awareness and communication carried out by partners and the national program; mobilizing leaders to support implementation and sustainability of the program. etc. 
In addition for TB, it could include cross sector policy and planning on TB social determinants and protection (e.g. justice, housing, labour, poverty and social welfare); involvement of Key Affected populations in planning.
For HSS, it could include- activities at the local, district, regional and national levels aimed at integrated planning, programmaing, budgeting and  financing health and disease control programs, integrating national disease strategies and budgets into broader health sector stratetgy, development of comprehensive national strategic plans, health sector budget and annual operational plan; oversight, technical assistance and supervision from national to subnational levels.</v>
      </c>
    </row>
    <row r="108" spans="1:9" s="390" customFormat="1" ht="297.75" customHeight="1" x14ac:dyDescent="0.2">
      <c r="A108" s="385" t="str">
        <f>IF(ImpactInCmp!C99&lt;&gt;"",ImpactInCmp!C99,"")</f>
        <v/>
      </c>
      <c r="B108" s="385" t="str">
        <f>IF(OutcomeInCmp!C99&lt;&gt;"",OutcomeInCmp!C99,"")</f>
        <v/>
      </c>
      <c r="C108" s="385" t="str">
        <f ca="1">IFERROR(VLOOKUP(ROW(),ModInCmp!D:I,6,FALSE),IF(ROW()-MATCH(E108,Framework!E:E,0)&gt;=VLOOKUP(MATCH(E108,Framework!E:E,0),ModInCmp!D:H,5,FALSE),"",Framework!C107+1))</f>
        <v/>
      </c>
      <c r="D108" s="385" t="str">
        <f t="shared" ca="1" si="4"/>
        <v/>
      </c>
      <c r="E108" s="389">
        <f ca="1">IFERROR(VLOOKUP(ROW(),ModInCmp!D:I,2,FALSE),Framework!E107)</f>
        <v>115</v>
      </c>
      <c r="F108" s="383" t="str">
        <f ca="1">IF(E108&lt;&gt;E107,VLOOKUP(E108,CatModules!B:C,2,FALSE),"")</f>
        <v/>
      </c>
      <c r="G108" s="384">
        <f ca="1">IFERROR(VLOOKUP(ROW(),ModInCmp!D:G,4,FALSE),IF(ROW()-MATCH(E108,Framework!E:E,0)&gt;=VLOOKUP(MATCH(E108,Framework!E:E,0),ModInCmp!D:F,3,FALSE),"",Framework!G107+1))</f>
        <v>137</v>
      </c>
      <c r="H108" s="385" t="str">
        <f t="shared" ca="1" si="5"/>
        <v>Grant management</v>
      </c>
      <c r="I108" s="385" t="str">
        <f t="shared" ca="1" si="7"/>
        <v>Includes specific Global Fund grant management related activities at the PMU/PR/SR level. These could include- development and submission of grant documents; oversight and technical assistance related to Global Fund grant implementation and management and specific Global Fund requirements; improvement of financial management; supervision from PR to SR level (applicable when the national disease control program is not the PR); human resource planning/ staffing and   overheads, operational costs; coordination with national program, district and local authorities;  quarterly meetings, training, and office/IT equipment at PR/SR level; mobilizing leaders to support implementation and sustainability of the program; Financial monitoring and audits.</v>
      </c>
    </row>
    <row r="109" spans="1:9" s="390" customFormat="1" ht="25.5" x14ac:dyDescent="0.2">
      <c r="A109" s="385" t="str">
        <f>IF(ImpactInCmp!C100&lt;&gt;"",ImpactInCmp!C100,"")</f>
        <v/>
      </c>
      <c r="B109" s="385" t="str">
        <f>IF(OutcomeInCmp!C100&lt;&gt;"",OutcomeInCmp!C100,"")</f>
        <v/>
      </c>
      <c r="C109" s="385" t="str">
        <f ca="1">IFERROR(VLOOKUP(ROW(),ModInCmp!D:I,6,FALSE),IF(ROW()-MATCH(E109,Framework!E:E,0)&gt;=VLOOKUP(MATCH(E109,Framework!E:E,0),ModInCmp!D:H,5,FALSE),"",Framework!C108+1))</f>
        <v/>
      </c>
      <c r="D109" s="385" t="str">
        <f t="shared" ca="1" si="4"/>
        <v/>
      </c>
      <c r="E109" s="389">
        <f ca="1">IFERROR(VLOOKUP(ROW(),ModInCmp!D:I,2,FALSE),Framework!E108)</f>
        <v>115</v>
      </c>
      <c r="F109" s="383" t="str">
        <f ca="1">IF(E109&lt;&gt;E108,VLOOKUP(E109,CatModules!B:C,2,FALSE),"")</f>
        <v/>
      </c>
      <c r="G109" s="384">
        <f ca="1">IFERROR(VLOOKUP(ROW(),ModInCmp!D:G,4,FALSE),IF(ROW()-MATCH(E109,Framework!E:E,0)&gt;=VLOOKUP(MATCH(E109,Framework!E:E,0),ModInCmp!D:F,3,FALSE),"",Framework!G108+1))</f>
        <v>138</v>
      </c>
      <c r="H109" s="385" t="str">
        <f t="shared" ca="1" si="5"/>
        <v>Supporting procurement and supply management</v>
      </c>
      <c r="I109" s="385" t="str">
        <f t="shared" ca="1" si="7"/>
        <v>This includes interventions supporting the PSM capacity for the disease program. For example- capacity building on PSM, Renovating and equipping warehouses</v>
      </c>
    </row>
    <row r="110" spans="1:9" s="390" customFormat="1" x14ac:dyDescent="0.2">
      <c r="A110" s="385" t="str">
        <f>IF(ImpactInCmp!C101&lt;&gt;"",ImpactInCmp!C101,"")</f>
        <v/>
      </c>
      <c r="B110" s="385" t="str">
        <f>IF(OutcomeInCmp!C101&lt;&gt;"",OutcomeInCmp!C101,"")</f>
        <v/>
      </c>
      <c r="C110" s="385" t="str">
        <f ca="1">IFERROR(VLOOKUP(ROW(),ModInCmp!D:I,6,FALSE),IF(ROW()-MATCH(E110,Framework!E:E,0)&gt;=VLOOKUP(MATCH(E110,Framework!E:E,0),ModInCmp!D:H,5,FALSE),"",Framework!C109+1))</f>
        <v/>
      </c>
      <c r="D110" s="385" t="str">
        <f t="shared" ca="1" si="4"/>
        <v/>
      </c>
      <c r="E110" s="389">
        <f ca="1">IFERROR(VLOOKUP(ROW(),ModInCmp!D:I,2,FALSE),Framework!E109)</f>
        <v>115</v>
      </c>
      <c r="F110" s="383" t="str">
        <f ca="1">IF(E110&lt;&gt;E109,VLOOKUP(E110,CatModules!B:C,2,FALSE),"")</f>
        <v/>
      </c>
      <c r="G110" s="384">
        <f ca="1">IFERROR(VLOOKUP(ROW(),ModInCmp!D:G,4,FALSE),IF(ROW()-MATCH(E110,Framework!E:E,0)&gt;=VLOOKUP(MATCH(E110,Framework!E:E,0),ModInCmp!D:F,3,FALSE),"",Framework!G109+1))</f>
        <v>139</v>
      </c>
      <c r="H110" s="385" t="str">
        <f t="shared" ca="1" si="5"/>
        <v>Other</v>
      </c>
      <c r="I110" s="391" t="str">
        <f t="shared" ref="I110:I173" ca="1" si="8">IF(G110&lt;&gt;"",INDIRECT(ADDRESS(G110,9,1,1,"CatInt")),"")</f>
        <v/>
      </c>
    </row>
    <row r="111" spans="1:9" s="390" customFormat="1" ht="93" customHeight="1" x14ac:dyDescent="0.2">
      <c r="A111" s="385" t="str">
        <f>IF(ImpactInCmp!C102&lt;&gt;"",ImpactInCmp!C102,"")</f>
        <v/>
      </c>
      <c r="B111" s="385" t="str">
        <f>IF(OutcomeInCmp!C102&lt;&gt;"",OutcomeInCmp!C102,"")</f>
        <v/>
      </c>
      <c r="C111" s="385" t="str">
        <f ca="1">IFERROR(VLOOKUP(ROW(),ModInCmp!D:I,6,FALSE),IF(ROW()-MATCH(E111,Framework!E:E,0)&gt;=VLOOKUP(MATCH(E111,Framework!E:E,0),ModInCmp!D:H,5,FALSE),"",Framework!C110+1))</f>
        <v/>
      </c>
      <c r="D111" s="385" t="str">
        <f t="shared" ca="1" si="4"/>
        <v/>
      </c>
      <c r="E111" s="389">
        <f ca="1">IFERROR(VLOOKUP(ROW(),ModInCmp!D:I,2,FALSE),Framework!E110)</f>
        <v>152</v>
      </c>
      <c r="F111" s="383" t="str">
        <f ca="1">IF(E111&lt;&gt;E110,VLOOKUP(E111,CatModules!B:C,2,FALSE),"")</f>
        <v>Results-based Financing</v>
      </c>
      <c r="G111" s="384">
        <f ca="1">IFERROR(VLOOKUP(ROW(),ModInCmp!D:G,4,FALSE),IF(ROW()-MATCH(E111,Framework!E:E,0)&gt;=VLOOKUP(MATCH(E111,Framework!E:E,0),ModInCmp!D:F,3,FALSE),"",Framework!G110+1))</f>
        <v>140</v>
      </c>
      <c r="H111" s="385" t="str">
        <f t="shared" ca="1" si="5"/>
        <v>Results-based financing</v>
      </c>
      <c r="I111" s="391" t="str">
        <f t="shared" ca="1" si="8"/>
        <v/>
      </c>
    </row>
    <row r="112" spans="1:9" s="390" customFormat="1" x14ac:dyDescent="0.2">
      <c r="A112" s="385" t="str">
        <f>IF(ImpactInCmp!C103&lt;&gt;"",ImpactInCmp!C103,"")</f>
        <v/>
      </c>
      <c r="B112" s="385" t="str">
        <f>IF(OutcomeInCmp!C103&lt;&gt;"",OutcomeInCmp!C103,"")</f>
        <v/>
      </c>
      <c r="C112" s="385" t="str">
        <f ca="1">IFERROR(VLOOKUP(ROW(),ModInCmp!D:I,6,FALSE),IF(ROW()-MATCH(E112,Framework!E:E,0)&gt;=VLOOKUP(MATCH(E112,Framework!E:E,0),ModInCmp!D:H,5,FALSE),"",Framework!C111+1))</f>
        <v/>
      </c>
      <c r="D112" s="385" t="str">
        <f t="shared" ca="1" si="4"/>
        <v/>
      </c>
      <c r="E112" s="389">
        <f ca="1">IFERROR(VLOOKUP(ROW(),ModInCmp!D:I,2,FALSE),Framework!E111)</f>
        <v>152</v>
      </c>
      <c r="F112" s="383" t="str">
        <f ca="1">IF(E112&lt;&gt;E111,VLOOKUP(E112,CatModules!B:C,2,FALSE),"")</f>
        <v/>
      </c>
      <c r="G112" s="384" t="str">
        <f ca="1">IFERROR(VLOOKUP(ROW(),ModInCmp!D:G,4,FALSE),IF(ROW()-MATCH(E112,Framework!E:E,0)&gt;=VLOOKUP(MATCH(E112,Framework!E:E,0),ModInCmp!D:F,3,FALSE),"",Framework!G111+1))</f>
        <v/>
      </c>
      <c r="H112" s="385" t="str">
        <f t="shared" ca="1" si="5"/>
        <v/>
      </c>
      <c r="I112" s="391" t="str">
        <f t="shared" ca="1" si="8"/>
        <v/>
      </c>
    </row>
    <row r="113" spans="1:9" s="390" customFormat="1" x14ac:dyDescent="0.2">
      <c r="A113" s="385" t="str">
        <f>IF(ImpactInCmp!C104&lt;&gt;"",ImpactInCmp!C104,"")</f>
        <v/>
      </c>
      <c r="B113" s="385" t="str">
        <f>IF(OutcomeInCmp!C104&lt;&gt;"",OutcomeInCmp!C104,"")</f>
        <v/>
      </c>
      <c r="C113" s="388" t="str">
        <f ca="1">IFERROR(VLOOKUP(ROW(),ModInCmp!D:I,6,FALSE),IF(ROW()-MATCH(E113,Framework!E:E,0)&gt;=VLOOKUP(MATCH(E113,Framework!E:E,0),ModInCmp!D:H,5,FALSE),"",Framework!C112+1))</f>
        <v/>
      </c>
      <c r="D113" s="385" t="str">
        <f t="shared" ref="D113:D139" ca="1" si="9">IF(C113&lt;&gt;"",INDIRECT(ADDRESS(C113,4,1,1,"CatCoverage")),"")</f>
        <v/>
      </c>
      <c r="E113" s="389">
        <f ca="1">IFERROR(VLOOKUP(ROW(),ModInCmp!D:I,2,FALSE),Framework!E112)</f>
        <v>152</v>
      </c>
      <c r="F113" s="392" t="str">
        <f ca="1">IF(E113&lt;&gt;E112,VLOOKUP(E113,CatModules!B:C,2,FALSE),"")</f>
        <v/>
      </c>
      <c r="G113" s="384" t="str">
        <f ca="1">IFERROR(VLOOKUP(ROW(),ModInCmp!D:G,4,FALSE),IF(ROW()-MATCH(E113,Framework!E:E,0)&gt;=VLOOKUP(MATCH(E113,Framework!E:E,0),ModInCmp!D:F,3,FALSE),"",Framework!G112+1))</f>
        <v/>
      </c>
      <c r="H113" s="385" t="str">
        <f t="shared" ca="1" si="5"/>
        <v/>
      </c>
      <c r="I113" s="385" t="str">
        <f t="shared" ca="1" si="8"/>
        <v/>
      </c>
    </row>
    <row r="114" spans="1:9" s="390" customFormat="1" ht="29.25" customHeight="1" x14ac:dyDescent="0.2">
      <c r="A114" s="385" t="str">
        <f>IF(ImpactInCmp!C105&lt;&gt;"",ImpactInCmp!C105,"")</f>
        <v/>
      </c>
      <c r="B114" s="385" t="str">
        <f>IF(OutcomeInCmp!C105&lt;&gt;"",OutcomeInCmp!C105,"")</f>
        <v/>
      </c>
      <c r="C114" s="389" t="str">
        <f ca="1">IFERROR(VLOOKUP(ROW(),ModInCmp!D:I,6,FALSE),IF(ROW()-MATCH(E114,Framework!E:E,0)&gt;=VLOOKUP(MATCH(E114,Framework!E:E,0),ModInCmp!D:H,5,FALSE),"",Framework!C113+1))</f>
        <v/>
      </c>
      <c r="D114" s="385" t="str">
        <f t="shared" ca="1" si="9"/>
        <v/>
      </c>
      <c r="E114" s="389">
        <f ca="1">IFERROR(VLOOKUP(ROW(),ModInCmp!D:I,2,FALSE),Framework!E113)</f>
        <v>152</v>
      </c>
      <c r="F114" s="392" t="str">
        <f ca="1">IF(E114&lt;&gt;E113,VLOOKUP(E114,CatModules!B:C,2,FALSE),"")</f>
        <v/>
      </c>
      <c r="G114" s="384" t="str">
        <f ca="1">IFERROR(VLOOKUP(ROW(),ModInCmp!D:G,4,FALSE),IF(ROW()-MATCH(E114,Framework!E:E,0)&gt;=VLOOKUP(MATCH(E114,Framework!E:E,0),ModInCmp!D:F,3,FALSE),"",Framework!G113+1))</f>
        <v/>
      </c>
      <c r="H114" s="385" t="str">
        <f t="shared" ca="1" si="5"/>
        <v/>
      </c>
      <c r="I114" s="385" t="str">
        <f t="shared" ca="1" si="8"/>
        <v/>
      </c>
    </row>
    <row r="115" spans="1:9" s="390" customFormat="1" x14ac:dyDescent="0.2">
      <c r="A115" s="385" t="str">
        <f>IF(ImpactInCmp!C106&lt;&gt;"",ImpactInCmp!C106,"")</f>
        <v/>
      </c>
      <c r="B115" s="385" t="str">
        <f>IF(OutcomeInCmp!C106&lt;&gt;"",OutcomeInCmp!C106,"")</f>
        <v/>
      </c>
      <c r="C115" s="389" t="str">
        <f ca="1">IFERROR(VLOOKUP(ROW(),ModInCmp!D:I,6,FALSE),IF(ROW()-MATCH(E115,Framework!E:E,0)&gt;=VLOOKUP(MATCH(E115,Framework!E:E,0),ModInCmp!D:H,5,FALSE),"",Framework!C114+1))</f>
        <v/>
      </c>
      <c r="D115" s="385" t="str">
        <f t="shared" ca="1" si="9"/>
        <v/>
      </c>
      <c r="E115" s="389">
        <f ca="1">IFERROR(VLOOKUP(ROW(),ModInCmp!D:I,2,FALSE),Framework!E114)</f>
        <v>152</v>
      </c>
      <c r="F115" s="392" t="str">
        <f ca="1">IF(E115&lt;&gt;E114,VLOOKUP(E115,CatModules!B:C,2,FALSE),"")</f>
        <v/>
      </c>
      <c r="G115" s="384" t="str">
        <f ca="1">IFERROR(VLOOKUP(ROW(),ModInCmp!D:G,4,FALSE),IF(ROW()-MATCH(E115,Framework!E:E,0)&gt;=VLOOKUP(MATCH(E115,Framework!E:E,0),ModInCmp!D:F,3,FALSE),"",Framework!G114+1))</f>
        <v/>
      </c>
      <c r="H115" s="385" t="str">
        <f t="shared" ca="1" si="5"/>
        <v/>
      </c>
      <c r="I115" s="385" t="str">
        <f t="shared" ca="1" si="8"/>
        <v/>
      </c>
    </row>
    <row r="116" spans="1:9" s="390" customFormat="1" x14ac:dyDescent="0.2">
      <c r="A116" s="385" t="str">
        <f>IF(ImpactInCmp!C107&lt;&gt;"",ImpactInCmp!C107,"")</f>
        <v/>
      </c>
      <c r="B116" s="385" t="str">
        <f>IF(OutcomeInCmp!C107&lt;&gt;"",OutcomeInCmp!C107,"")</f>
        <v/>
      </c>
      <c r="C116" s="389" t="str">
        <f ca="1">IFERROR(VLOOKUP(ROW(),ModInCmp!D:I,6,FALSE),IF(ROW()-MATCH(E116,Framework!E:E,0)&gt;=VLOOKUP(MATCH(E116,Framework!E:E,0),ModInCmp!D:H,5,FALSE),"",Framework!C115+1))</f>
        <v/>
      </c>
      <c r="D116" s="385" t="str">
        <f t="shared" ca="1" si="9"/>
        <v/>
      </c>
      <c r="E116" s="389">
        <f ca="1">IFERROR(VLOOKUP(ROW(),ModInCmp!D:I,2,FALSE),Framework!E115)</f>
        <v>152</v>
      </c>
      <c r="F116" s="392" t="str">
        <f ca="1">IF(E116&lt;&gt;E115,VLOOKUP(E116,CatModules!B:C,2,FALSE),"")</f>
        <v/>
      </c>
      <c r="G116" s="384" t="str">
        <f ca="1">IFERROR(VLOOKUP(ROW(),ModInCmp!D:G,4,FALSE),IF(ROW()-MATCH(E116,Framework!E:E,0)&gt;=VLOOKUP(MATCH(E116,Framework!E:E,0),ModInCmp!D:F,3,FALSE),"",Framework!G115+1))</f>
        <v/>
      </c>
      <c r="H116" s="385" t="str">
        <f t="shared" ca="1" si="5"/>
        <v/>
      </c>
      <c r="I116" s="385" t="str">
        <f t="shared" ca="1" si="8"/>
        <v/>
      </c>
    </row>
    <row r="117" spans="1:9" s="390" customFormat="1" x14ac:dyDescent="0.2">
      <c r="A117" s="385" t="str">
        <f>IF(ImpactInCmp!C108&lt;&gt;"",ImpactInCmp!C108,"")</f>
        <v/>
      </c>
      <c r="B117" s="385" t="str">
        <f>IF(OutcomeInCmp!C108&lt;&gt;"",OutcomeInCmp!C108,"")</f>
        <v/>
      </c>
      <c r="C117" s="389" t="str">
        <f ca="1">IFERROR(VLOOKUP(ROW(),ModInCmp!D:I,6,FALSE),IF(ROW()-MATCH(E117,Framework!E:E,0)&gt;=VLOOKUP(MATCH(E117,Framework!E:E,0),ModInCmp!D:H,5,FALSE),"",Framework!C116+1))</f>
        <v/>
      </c>
      <c r="D117" s="385" t="str">
        <f t="shared" ca="1" si="9"/>
        <v/>
      </c>
      <c r="E117" s="389">
        <f ca="1">IFERROR(VLOOKUP(ROW(),ModInCmp!D:I,2,FALSE),Framework!E116)</f>
        <v>152</v>
      </c>
      <c r="F117" s="392" t="str">
        <f ca="1">IF(E117&lt;&gt;E116,VLOOKUP(E117,CatModules!B:C,2,FALSE),"")</f>
        <v/>
      </c>
      <c r="G117" s="384" t="str">
        <f ca="1">IFERROR(VLOOKUP(ROW(),ModInCmp!D:G,4,FALSE),IF(ROW()-MATCH(E117,Framework!E:E,0)&gt;=VLOOKUP(MATCH(E117,Framework!E:E,0),ModInCmp!D:F,3,FALSE),"",Framework!G116+1))</f>
        <v/>
      </c>
      <c r="H117" s="385" t="str">
        <f t="shared" ca="1" si="5"/>
        <v/>
      </c>
      <c r="I117" s="385" t="str">
        <f t="shared" ca="1" si="8"/>
        <v/>
      </c>
    </row>
    <row r="118" spans="1:9" s="390" customFormat="1" x14ac:dyDescent="0.2">
      <c r="A118" s="385" t="str">
        <f>IF(ImpactInCmp!C109&lt;&gt;"",ImpactInCmp!C109,"")</f>
        <v/>
      </c>
      <c r="B118" s="385" t="str">
        <f>IF(OutcomeInCmp!C109&lt;&gt;"",OutcomeInCmp!C109,"")</f>
        <v/>
      </c>
      <c r="C118" s="389" t="str">
        <f ca="1">IFERROR(VLOOKUP(ROW(),ModInCmp!D:I,6,FALSE),IF(ROW()-MATCH(E118,Framework!E:E,0)&gt;=VLOOKUP(MATCH(E118,Framework!E:E,0),ModInCmp!D:H,5,FALSE),"",Framework!C117+1))</f>
        <v/>
      </c>
      <c r="D118" s="385" t="str">
        <f t="shared" ca="1" si="9"/>
        <v/>
      </c>
      <c r="E118" s="389">
        <f ca="1">IFERROR(VLOOKUP(ROW(),ModInCmp!D:I,2,FALSE),Framework!E117)</f>
        <v>152</v>
      </c>
      <c r="F118" s="392" t="str">
        <f ca="1">IF(E118&lt;&gt;E117,VLOOKUP(E118,CatModules!B:C,2,FALSE),"")</f>
        <v/>
      </c>
      <c r="G118" s="384" t="str">
        <f ca="1">IFERROR(VLOOKUP(ROW(),ModInCmp!D:G,4,FALSE),IF(ROW()-MATCH(E118,Framework!E:E,0)&gt;=VLOOKUP(MATCH(E118,Framework!E:E,0),ModInCmp!D:F,3,FALSE),"",Framework!G117+1))</f>
        <v/>
      </c>
      <c r="H118" s="385" t="str">
        <f t="shared" ca="1" si="5"/>
        <v/>
      </c>
      <c r="I118" s="385" t="str">
        <f t="shared" ca="1" si="8"/>
        <v/>
      </c>
    </row>
    <row r="119" spans="1:9" s="390" customFormat="1" ht="153.75" customHeight="1" x14ac:dyDescent="0.2">
      <c r="A119" s="385" t="str">
        <f>IF(ImpactInCmp!C110&lt;&gt;"",ImpactInCmp!C110,"")</f>
        <v/>
      </c>
      <c r="B119" s="385" t="str">
        <f>IF(OutcomeInCmp!C110&lt;&gt;"",OutcomeInCmp!C110,"")</f>
        <v/>
      </c>
      <c r="C119" s="389" t="str">
        <f ca="1">IFERROR(VLOOKUP(ROW(),ModInCmp!D:I,6,FALSE),IF(ROW()-MATCH(E119,Framework!E:E,0)&gt;=VLOOKUP(MATCH(E119,Framework!E:E,0),ModInCmp!D:H,5,FALSE),"",Framework!C118+1))</f>
        <v/>
      </c>
      <c r="D119" s="385" t="str">
        <f t="shared" ca="1" si="9"/>
        <v/>
      </c>
      <c r="E119" s="389">
        <f ca="1">IFERROR(VLOOKUP(ROW(),ModInCmp!D:I,2,FALSE),Framework!E118)</f>
        <v>152</v>
      </c>
      <c r="F119" s="392" t="str">
        <f ca="1">IF(E119&lt;&gt;E118,VLOOKUP(E119,CatModules!B:C,2,FALSE),"")</f>
        <v/>
      </c>
      <c r="G119" s="384" t="str">
        <f ca="1">IFERROR(VLOOKUP(ROW(),ModInCmp!D:G,4,FALSE),IF(ROW()-MATCH(E119,Framework!E:E,0)&gt;=VLOOKUP(MATCH(E119,Framework!E:E,0),ModInCmp!D:F,3,FALSE),"",Framework!G118+1))</f>
        <v/>
      </c>
      <c r="H119" s="385" t="str">
        <f t="shared" ca="1" si="5"/>
        <v/>
      </c>
      <c r="I119" s="385" t="str">
        <f t="shared" ca="1" si="8"/>
        <v/>
      </c>
    </row>
    <row r="120" spans="1:9" s="390" customFormat="1" ht="29.25" customHeight="1" x14ac:dyDescent="0.2">
      <c r="A120" s="385" t="str">
        <f>IF(ImpactInCmp!C111&lt;&gt;"",ImpactInCmp!C111,"")</f>
        <v/>
      </c>
      <c r="B120" s="385" t="str">
        <f>IF(OutcomeInCmp!C111&lt;&gt;"",OutcomeInCmp!C111,"")</f>
        <v/>
      </c>
      <c r="C120" s="389" t="str">
        <f ca="1">IFERROR(VLOOKUP(ROW(),ModInCmp!D:I,6,FALSE),IF(ROW()-MATCH(E120,Framework!E:E,0)&gt;=VLOOKUP(MATCH(E120,Framework!E:E,0),ModInCmp!D:H,5,FALSE),"",Framework!C119+1))</f>
        <v/>
      </c>
      <c r="D120" s="385" t="str">
        <f t="shared" ca="1" si="9"/>
        <v/>
      </c>
      <c r="E120" s="389">
        <f ca="1">IFERROR(VLOOKUP(ROW(),ModInCmp!D:I,2,FALSE),Framework!E119)</f>
        <v>152</v>
      </c>
      <c r="F120" s="392" t="str">
        <f ca="1">IF(E120&lt;&gt;E119,VLOOKUP(E120,CatModules!B:C,2,FALSE),"")</f>
        <v/>
      </c>
      <c r="G120" s="384" t="str">
        <f ca="1">IFERROR(VLOOKUP(ROW(),ModInCmp!D:G,4,FALSE),IF(ROW()-MATCH(E120,Framework!E:E,0)&gt;=VLOOKUP(MATCH(E120,Framework!E:E,0),ModInCmp!D:F,3,FALSE),"",Framework!G119+1))</f>
        <v/>
      </c>
      <c r="H120" s="385" t="str">
        <f t="shared" ca="1" si="5"/>
        <v/>
      </c>
      <c r="I120" s="385" t="str">
        <f t="shared" ca="1" si="8"/>
        <v/>
      </c>
    </row>
    <row r="121" spans="1:9" s="390" customFormat="1" x14ac:dyDescent="0.2">
      <c r="A121" s="385" t="str">
        <f>IF(ImpactInCmp!C112&lt;&gt;"",ImpactInCmp!C112,"")</f>
        <v/>
      </c>
      <c r="B121" s="385" t="str">
        <f>IF(OutcomeInCmp!C112&lt;&gt;"",OutcomeInCmp!C112,"")</f>
        <v/>
      </c>
      <c r="C121" s="389" t="str">
        <f ca="1">IFERROR(VLOOKUP(ROW(),ModInCmp!D:I,6,FALSE),IF(ROW()-MATCH(E121,Framework!E:E,0)&gt;=VLOOKUP(MATCH(E121,Framework!E:E,0),ModInCmp!D:H,5,FALSE),"",Framework!C120+1))</f>
        <v/>
      </c>
      <c r="D121" s="385" t="str">
        <f t="shared" ca="1" si="9"/>
        <v/>
      </c>
      <c r="E121" s="389">
        <f ca="1">IFERROR(VLOOKUP(ROW(),ModInCmp!D:I,2,FALSE),Framework!E120)</f>
        <v>152</v>
      </c>
      <c r="F121" s="392" t="str">
        <f ca="1">IF(E121&lt;&gt;E120,VLOOKUP(E121,CatModules!B:C,2,FALSE),"")</f>
        <v/>
      </c>
      <c r="G121" s="384" t="str">
        <f ca="1">IFERROR(VLOOKUP(ROW(),ModInCmp!D:G,4,FALSE),IF(ROW()-MATCH(E121,Framework!E:E,0)&gt;=VLOOKUP(MATCH(E121,Framework!E:E,0),ModInCmp!D:F,3,FALSE),"",Framework!G120+1))</f>
        <v/>
      </c>
      <c r="H121" s="385" t="str">
        <f t="shared" ca="1" si="5"/>
        <v/>
      </c>
      <c r="I121" s="385" t="str">
        <f t="shared" ca="1" si="8"/>
        <v/>
      </c>
    </row>
    <row r="122" spans="1:9" s="390" customFormat="1" x14ac:dyDescent="0.2">
      <c r="A122" s="385" t="str">
        <f>IF(ImpactInCmp!C113&lt;&gt;"",ImpactInCmp!C113,"")</f>
        <v/>
      </c>
      <c r="B122" s="385" t="str">
        <f>IF(OutcomeInCmp!C113&lt;&gt;"",OutcomeInCmp!C113,"")</f>
        <v/>
      </c>
      <c r="C122" s="389" t="str">
        <f ca="1">IFERROR(VLOOKUP(ROW(),ModInCmp!D:I,6,FALSE),IF(ROW()-MATCH(E122,Framework!E:E,0)&gt;=VLOOKUP(MATCH(E122,Framework!E:E,0),ModInCmp!D:H,5,FALSE),"",Framework!C121+1))</f>
        <v/>
      </c>
      <c r="D122" s="385" t="str">
        <f t="shared" ca="1" si="9"/>
        <v/>
      </c>
      <c r="E122" s="389">
        <f ca="1">IFERROR(VLOOKUP(ROW(),ModInCmp!D:I,2,FALSE),Framework!E121)</f>
        <v>152</v>
      </c>
      <c r="F122" s="392" t="str">
        <f ca="1">IF(E122&lt;&gt;E121,VLOOKUP(E122,CatModules!B:C,2,FALSE),"")</f>
        <v/>
      </c>
      <c r="G122" s="384" t="str">
        <f ca="1">IFERROR(VLOOKUP(ROW(),ModInCmp!D:G,4,FALSE),IF(ROW()-MATCH(E122,Framework!E:E,0)&gt;=VLOOKUP(MATCH(E122,Framework!E:E,0),ModInCmp!D:F,3,FALSE),"",Framework!G121+1))</f>
        <v/>
      </c>
      <c r="H122" s="385" t="str">
        <f t="shared" ca="1" si="5"/>
        <v/>
      </c>
      <c r="I122" s="385" t="str">
        <f t="shared" ca="1" si="8"/>
        <v/>
      </c>
    </row>
    <row r="123" spans="1:9" s="390" customFormat="1" x14ac:dyDescent="0.2">
      <c r="A123" s="385" t="str">
        <f>IF(ImpactInCmp!C114&lt;&gt;"",ImpactInCmp!C114,"")</f>
        <v/>
      </c>
      <c r="B123" s="385" t="str">
        <f>IF(OutcomeInCmp!C114&lt;&gt;"",OutcomeInCmp!C114,"")</f>
        <v/>
      </c>
      <c r="C123" s="389" t="str">
        <f ca="1">IFERROR(VLOOKUP(ROW(),ModInCmp!D:I,6,FALSE),IF(ROW()-MATCH(E123,Framework!E:E,0)&gt;=VLOOKUP(MATCH(E123,Framework!E:E,0),ModInCmp!D:H,5,FALSE),"",Framework!C122+1))</f>
        <v/>
      </c>
      <c r="D123" s="385" t="str">
        <f t="shared" ca="1" si="9"/>
        <v/>
      </c>
      <c r="E123" s="389">
        <f ca="1">IFERROR(VLOOKUP(ROW(),ModInCmp!D:I,2,FALSE),Framework!E122)</f>
        <v>152</v>
      </c>
      <c r="F123" s="392" t="str">
        <f ca="1">IF(E123&lt;&gt;E122,VLOOKUP(E123,CatModules!B:C,2,FALSE),"")</f>
        <v/>
      </c>
      <c r="G123" s="384" t="str">
        <f ca="1">IFERROR(VLOOKUP(ROW(),ModInCmp!D:G,4,FALSE),IF(ROW()-MATCH(E123,Framework!E:E,0)&gt;=VLOOKUP(MATCH(E123,Framework!E:E,0),ModInCmp!D:F,3,FALSE),"",Framework!G122+1))</f>
        <v/>
      </c>
      <c r="H123" s="385" t="str">
        <f t="shared" ca="1" si="5"/>
        <v/>
      </c>
      <c r="I123" s="385" t="str">
        <f t="shared" ca="1" si="8"/>
        <v/>
      </c>
    </row>
    <row r="124" spans="1:9" s="390" customFormat="1" x14ac:dyDescent="0.2">
      <c r="A124" s="385" t="str">
        <f>IF(ImpactInCmp!C115&lt;&gt;"",ImpactInCmp!C115,"")</f>
        <v/>
      </c>
      <c r="B124" s="385" t="str">
        <f>IF(OutcomeInCmp!C115&lt;&gt;"",OutcomeInCmp!C115,"")</f>
        <v/>
      </c>
      <c r="C124" s="389" t="str">
        <f ca="1">IFERROR(VLOOKUP(ROW(),ModInCmp!D:I,6,FALSE),IF(ROW()-MATCH(E124,Framework!E:E,0)&gt;=VLOOKUP(MATCH(E124,Framework!E:E,0),ModInCmp!D:H,5,FALSE),"",Framework!C123+1))</f>
        <v/>
      </c>
      <c r="D124" s="385" t="str">
        <f t="shared" ca="1" si="9"/>
        <v/>
      </c>
      <c r="E124" s="389">
        <f ca="1">IFERROR(VLOOKUP(ROW(),ModInCmp!D:I,2,FALSE),Framework!E123)</f>
        <v>152</v>
      </c>
      <c r="F124" s="392" t="str">
        <f ca="1">IF(E124&lt;&gt;E123,VLOOKUP(E124,CatModules!B:C,2,FALSE),"")</f>
        <v/>
      </c>
      <c r="G124" s="384" t="str">
        <f ca="1">IFERROR(VLOOKUP(ROW(),ModInCmp!D:G,4,FALSE),IF(ROW()-MATCH(E124,Framework!E:E,0)&gt;=VLOOKUP(MATCH(E124,Framework!E:E,0),ModInCmp!D:F,3,FALSE),"",Framework!G123+1))</f>
        <v/>
      </c>
      <c r="H124" s="385" t="str">
        <f t="shared" ca="1" si="5"/>
        <v/>
      </c>
      <c r="I124" s="385" t="str">
        <f t="shared" ca="1" si="8"/>
        <v/>
      </c>
    </row>
    <row r="125" spans="1:9" s="390" customFormat="1" x14ac:dyDescent="0.2">
      <c r="A125" s="385" t="str">
        <f>IF(ImpactInCmp!C116&lt;&gt;"",ImpactInCmp!C116,"")</f>
        <v/>
      </c>
      <c r="B125" s="385" t="str">
        <f>IF(OutcomeInCmp!C116&lt;&gt;"",OutcomeInCmp!C116,"")</f>
        <v/>
      </c>
      <c r="C125" s="389" t="str">
        <f ca="1">IFERROR(VLOOKUP(ROW(),ModInCmp!D:I,6,FALSE),IF(ROW()-MATCH(E125,Framework!E:E,0)&gt;=VLOOKUP(MATCH(E125,Framework!E:E,0),ModInCmp!D:H,5,FALSE),"",Framework!C124+1))</f>
        <v/>
      </c>
      <c r="D125" s="385" t="str">
        <f t="shared" ca="1" si="9"/>
        <v/>
      </c>
      <c r="E125" s="389">
        <f ca="1">IFERROR(VLOOKUP(ROW(),ModInCmp!D:I,2,FALSE),Framework!E124)</f>
        <v>152</v>
      </c>
      <c r="F125" s="392" t="str">
        <f ca="1">IF(E125&lt;&gt;E124,VLOOKUP(E125,CatModules!B:C,2,FALSE),"")</f>
        <v/>
      </c>
      <c r="G125" s="384" t="str">
        <f ca="1">IFERROR(VLOOKUP(ROW(),ModInCmp!D:G,4,FALSE),IF(ROW()-MATCH(E125,Framework!E:E,0)&gt;=VLOOKUP(MATCH(E125,Framework!E:E,0),ModInCmp!D:F,3,FALSE),"",Framework!G124+1))</f>
        <v/>
      </c>
      <c r="H125" s="385" t="str">
        <f t="shared" ca="1" si="5"/>
        <v/>
      </c>
      <c r="I125" s="385" t="str">
        <f t="shared" ca="1" si="8"/>
        <v/>
      </c>
    </row>
    <row r="126" spans="1:9" s="390" customFormat="1" x14ac:dyDescent="0.2">
      <c r="A126" s="385" t="str">
        <f>IF(ImpactInCmp!C117&lt;&gt;"",ImpactInCmp!C117,"")</f>
        <v/>
      </c>
      <c r="B126" s="385" t="str">
        <f>IF(OutcomeInCmp!C117&lt;&gt;"",OutcomeInCmp!C117,"")</f>
        <v/>
      </c>
      <c r="C126" s="389" t="str">
        <f ca="1">IFERROR(VLOOKUP(ROW(),ModInCmp!D:I,6,FALSE),IF(ROW()-MATCH(E126,Framework!E:E,0)&gt;=VLOOKUP(MATCH(E126,Framework!E:E,0),ModInCmp!D:H,5,FALSE),"",Framework!C125+1))</f>
        <v/>
      </c>
      <c r="D126" s="385" t="str">
        <f t="shared" ca="1" si="9"/>
        <v/>
      </c>
      <c r="E126" s="389">
        <f ca="1">IFERROR(VLOOKUP(ROW(),ModInCmp!D:I,2,FALSE),Framework!E125)</f>
        <v>152</v>
      </c>
      <c r="F126" s="392" t="str">
        <f ca="1">IF(E126&lt;&gt;E125,VLOOKUP(E126,CatModules!B:C,2,FALSE),"")</f>
        <v/>
      </c>
      <c r="G126" s="384" t="str">
        <f ca="1">IFERROR(VLOOKUP(ROW(),ModInCmp!D:G,4,FALSE),IF(ROW()-MATCH(E126,Framework!E:E,0)&gt;=VLOOKUP(MATCH(E126,Framework!E:E,0),ModInCmp!D:F,3,FALSE),"",Framework!G125+1))</f>
        <v/>
      </c>
      <c r="H126" s="385" t="str">
        <f t="shared" ca="1" si="5"/>
        <v/>
      </c>
      <c r="I126" s="385" t="str">
        <f t="shared" ca="1" si="8"/>
        <v/>
      </c>
    </row>
    <row r="127" spans="1:9" s="390" customFormat="1" x14ac:dyDescent="0.2">
      <c r="A127" s="385" t="str">
        <f>IF(ImpactInCmp!C118&lt;&gt;"",ImpactInCmp!C118,"")</f>
        <v/>
      </c>
      <c r="B127" s="385" t="str">
        <f>IF(OutcomeInCmp!C118&lt;&gt;"",OutcomeInCmp!C118,"")</f>
        <v/>
      </c>
      <c r="C127" s="389" t="str">
        <f ca="1">IFERROR(VLOOKUP(ROW(),ModInCmp!D:I,6,FALSE),IF(ROW()-MATCH(E127,Framework!E:E,0)&gt;=VLOOKUP(MATCH(E127,Framework!E:E,0),ModInCmp!D:H,5,FALSE),"",Framework!C126+1))</f>
        <v/>
      </c>
      <c r="D127" s="385" t="str">
        <f t="shared" ca="1" si="9"/>
        <v/>
      </c>
      <c r="E127" s="389">
        <f ca="1">IFERROR(VLOOKUP(ROW(),ModInCmp!D:I,2,FALSE),Framework!E126)</f>
        <v>152</v>
      </c>
      <c r="F127" s="392" t="str">
        <f ca="1">IF(E127&lt;&gt;E126,VLOOKUP(E127,CatModules!B:C,2,FALSE),"")</f>
        <v/>
      </c>
      <c r="G127" s="384" t="str">
        <f ca="1">IFERROR(VLOOKUP(ROW(),ModInCmp!D:G,4,FALSE),IF(ROW()-MATCH(E127,Framework!E:E,0)&gt;=VLOOKUP(MATCH(E127,Framework!E:E,0),ModInCmp!D:F,3,FALSE),"",Framework!G126+1))</f>
        <v/>
      </c>
      <c r="H127" s="385" t="str">
        <f t="shared" ca="1" si="5"/>
        <v/>
      </c>
      <c r="I127" s="385" t="str">
        <f t="shared" ca="1" si="8"/>
        <v/>
      </c>
    </row>
    <row r="128" spans="1:9" s="390" customFormat="1" x14ac:dyDescent="0.2">
      <c r="A128" s="385" t="str">
        <f>IF(ImpactInCmp!C119&lt;&gt;"",ImpactInCmp!C119,"")</f>
        <v/>
      </c>
      <c r="B128" s="385" t="str">
        <f>IF(OutcomeInCmp!C119&lt;&gt;"",OutcomeInCmp!C119,"")</f>
        <v/>
      </c>
      <c r="C128" s="389" t="str">
        <f ca="1">IFERROR(VLOOKUP(ROW(),ModInCmp!D:I,6,FALSE),IF(ROW()-MATCH(E128,Framework!E:E,0)&gt;=VLOOKUP(MATCH(E128,Framework!E:E,0),ModInCmp!D:H,5,FALSE),"",Framework!C127+1))</f>
        <v/>
      </c>
      <c r="D128" s="385" t="str">
        <f t="shared" ca="1" si="9"/>
        <v/>
      </c>
      <c r="E128" s="389">
        <f ca="1">IFERROR(VLOOKUP(ROW(),ModInCmp!D:I,2,FALSE),Framework!E127)</f>
        <v>152</v>
      </c>
      <c r="F128" s="392" t="str">
        <f ca="1">IF(E128&lt;&gt;E127,VLOOKUP(E128,CatModules!B:C,2,FALSE),"")</f>
        <v/>
      </c>
      <c r="G128" s="384" t="str">
        <f ca="1">IFERROR(VLOOKUP(ROW(),ModInCmp!D:G,4,FALSE),IF(ROW()-MATCH(E128,Framework!E:E,0)&gt;=VLOOKUP(MATCH(E128,Framework!E:E,0),ModInCmp!D:F,3,FALSE),"",Framework!G127+1))</f>
        <v/>
      </c>
      <c r="H128" s="385" t="str">
        <f t="shared" ca="1" si="5"/>
        <v/>
      </c>
      <c r="I128" s="385" t="str">
        <f t="shared" ca="1" si="8"/>
        <v/>
      </c>
    </row>
    <row r="129" spans="1:9" s="390" customFormat="1" ht="30" customHeight="1" x14ac:dyDescent="0.2">
      <c r="A129" s="385" t="str">
        <f>IF(ImpactInCmp!C120&lt;&gt;"",ImpactInCmp!C120,"")</f>
        <v/>
      </c>
      <c r="B129" s="385" t="str">
        <f>IF(OutcomeInCmp!C120&lt;&gt;"",OutcomeInCmp!C120,"")</f>
        <v/>
      </c>
      <c r="C129" s="389" t="str">
        <f ca="1">IFERROR(VLOOKUP(ROW(),ModInCmp!D:I,6,FALSE),IF(ROW()-MATCH(E129,Framework!E:E,0)&gt;=VLOOKUP(MATCH(E129,Framework!E:E,0),ModInCmp!D:H,5,FALSE),"",Framework!C128+1))</f>
        <v/>
      </c>
      <c r="D129" s="385" t="str">
        <f t="shared" ca="1" si="9"/>
        <v/>
      </c>
      <c r="E129" s="389">
        <f ca="1">IFERROR(VLOOKUP(ROW(),ModInCmp!D:I,2,FALSE),Framework!E128)</f>
        <v>152</v>
      </c>
      <c r="F129" s="392" t="str">
        <f ca="1">IF(E129&lt;&gt;E128,VLOOKUP(E129,CatModules!B:C,2,FALSE),"")</f>
        <v/>
      </c>
      <c r="G129" s="384" t="str">
        <f ca="1">IFERROR(VLOOKUP(ROW(),ModInCmp!D:G,4,FALSE),IF(ROW()-MATCH(E129,Framework!E:E,0)&gt;=VLOOKUP(MATCH(E129,Framework!E:E,0),ModInCmp!D:F,3,FALSE),"",Framework!G128+1))</f>
        <v/>
      </c>
      <c r="H129" s="385" t="str">
        <f t="shared" ca="1" si="5"/>
        <v/>
      </c>
      <c r="I129" s="385" t="str">
        <f t="shared" ca="1" si="8"/>
        <v/>
      </c>
    </row>
    <row r="130" spans="1:9" s="390" customFormat="1" x14ac:dyDescent="0.2">
      <c r="A130" s="385" t="str">
        <f>IF(ImpactInCmp!C121&lt;&gt;"",ImpactInCmp!C121,"")</f>
        <v/>
      </c>
      <c r="B130" s="385" t="str">
        <f>IF(OutcomeInCmp!C121&lt;&gt;"",OutcomeInCmp!C121,"")</f>
        <v/>
      </c>
      <c r="C130" s="389" t="str">
        <f ca="1">IFERROR(VLOOKUP(ROW(),ModInCmp!D:I,6,FALSE),IF(ROW()-MATCH(E130,Framework!E:E,0)&gt;=VLOOKUP(MATCH(E130,Framework!E:E,0),ModInCmp!D:H,5,FALSE),"",Framework!C129+1))</f>
        <v/>
      </c>
      <c r="D130" s="385" t="str">
        <f t="shared" ca="1" si="9"/>
        <v/>
      </c>
      <c r="E130" s="389">
        <f ca="1">IFERROR(VLOOKUP(ROW(),ModInCmp!D:I,2,FALSE),Framework!E129)</f>
        <v>152</v>
      </c>
      <c r="F130" s="392" t="str">
        <f ca="1">IF(E130&lt;&gt;E129,VLOOKUP(E130,CatModules!B:C,2,FALSE),"")</f>
        <v/>
      </c>
      <c r="G130" s="384" t="str">
        <f ca="1">IFERROR(VLOOKUP(ROW(),ModInCmp!D:G,4,FALSE),IF(ROW()-MATCH(E130,Framework!E:E,0)&gt;=VLOOKUP(MATCH(E130,Framework!E:E,0),ModInCmp!D:F,3,FALSE),"",Framework!G129+1))</f>
        <v/>
      </c>
      <c r="H130" s="385" t="str">
        <f t="shared" ca="1" si="5"/>
        <v/>
      </c>
      <c r="I130" s="385" t="str">
        <f t="shared" ca="1" si="8"/>
        <v/>
      </c>
    </row>
    <row r="131" spans="1:9" s="390" customFormat="1" x14ac:dyDescent="0.2">
      <c r="A131" s="385" t="str">
        <f>IF(ImpactInCmp!C122&lt;&gt;"",ImpactInCmp!C122,"")</f>
        <v/>
      </c>
      <c r="B131" s="385" t="str">
        <f>IF(OutcomeInCmp!C122&lt;&gt;"",OutcomeInCmp!C122,"")</f>
        <v/>
      </c>
      <c r="C131" s="389" t="str">
        <f ca="1">IFERROR(VLOOKUP(ROW(),ModInCmp!D:I,6,FALSE),IF(ROW()-MATCH(E131,Framework!E:E,0)&gt;=VLOOKUP(MATCH(E131,Framework!E:E,0),ModInCmp!D:H,5,FALSE),"",Framework!C130+1))</f>
        <v/>
      </c>
      <c r="D131" s="385" t="str">
        <f t="shared" ca="1" si="9"/>
        <v/>
      </c>
      <c r="E131" s="389">
        <f ca="1">IFERROR(VLOOKUP(ROW(),ModInCmp!D:I,2,FALSE),Framework!E130)</f>
        <v>152</v>
      </c>
      <c r="F131" s="392" t="str">
        <f ca="1">IF(E131&lt;&gt;E130,VLOOKUP(E131,CatModules!B:C,2,FALSE),"")</f>
        <v/>
      </c>
      <c r="G131" s="384" t="str">
        <f ca="1">IFERROR(VLOOKUP(ROW(),ModInCmp!D:G,4,FALSE),IF(ROW()-MATCH(E131,Framework!E:E,0)&gt;=VLOOKUP(MATCH(E131,Framework!E:E,0),ModInCmp!D:F,3,FALSE),"",Framework!G130+1))</f>
        <v/>
      </c>
      <c r="H131" s="385" t="str">
        <f t="shared" ca="1" si="5"/>
        <v/>
      </c>
      <c r="I131" s="385" t="str">
        <f t="shared" ca="1" si="8"/>
        <v/>
      </c>
    </row>
    <row r="132" spans="1:9" s="390" customFormat="1" x14ac:dyDescent="0.2">
      <c r="A132" s="385" t="str">
        <f>IF(ImpactInCmp!C123&lt;&gt;"",ImpactInCmp!C123,"")</f>
        <v/>
      </c>
      <c r="B132" s="385" t="str">
        <f>IF(OutcomeInCmp!C123&lt;&gt;"",OutcomeInCmp!C123,"")</f>
        <v/>
      </c>
      <c r="C132" s="389" t="str">
        <f ca="1">IFERROR(VLOOKUP(ROW(),ModInCmp!D:I,6,FALSE),IF(ROW()-MATCH(E132,Framework!E:E,0)&gt;=VLOOKUP(MATCH(E132,Framework!E:E,0),ModInCmp!D:H,5,FALSE),"",Framework!C131+1))</f>
        <v/>
      </c>
      <c r="D132" s="385" t="str">
        <f t="shared" ca="1" si="9"/>
        <v/>
      </c>
      <c r="E132" s="389">
        <f ca="1">IFERROR(VLOOKUP(ROW(),ModInCmp!D:I,2,FALSE),Framework!E131)</f>
        <v>152</v>
      </c>
      <c r="F132" s="392" t="str">
        <f ca="1">IF(E132&lt;&gt;E131,VLOOKUP(E132,CatModules!B:C,2,FALSE),"")</f>
        <v/>
      </c>
      <c r="G132" s="384" t="str">
        <f ca="1">IFERROR(VLOOKUP(ROW(),ModInCmp!D:G,4,FALSE),IF(ROW()-MATCH(E132,Framework!E:E,0)&gt;=VLOOKUP(MATCH(E132,Framework!E:E,0),ModInCmp!D:F,3,FALSE),"",Framework!G131+1))</f>
        <v/>
      </c>
      <c r="H132" s="385" t="str">
        <f t="shared" ca="1" si="5"/>
        <v/>
      </c>
      <c r="I132" s="385" t="str">
        <f t="shared" ca="1" si="8"/>
        <v/>
      </c>
    </row>
    <row r="133" spans="1:9" s="390" customFormat="1" x14ac:dyDescent="0.2">
      <c r="A133" s="385" t="str">
        <f>IF(ImpactInCmp!C124&lt;&gt;"",ImpactInCmp!C124,"")</f>
        <v/>
      </c>
      <c r="B133" s="385" t="str">
        <f>IF(OutcomeInCmp!C124&lt;&gt;"",OutcomeInCmp!C124,"")</f>
        <v/>
      </c>
      <c r="C133" s="389" t="str">
        <f ca="1">IFERROR(VLOOKUP(ROW(),ModInCmp!D:I,6,FALSE),IF(ROW()-MATCH(E133,Framework!E:E,0)&gt;=VLOOKUP(MATCH(E133,Framework!E:E,0),ModInCmp!D:H,5,FALSE),"",Framework!C132+1))</f>
        <v/>
      </c>
      <c r="D133" s="385" t="str">
        <f t="shared" ca="1" si="9"/>
        <v/>
      </c>
      <c r="E133" s="389">
        <f ca="1">IFERROR(VLOOKUP(ROW(),ModInCmp!D:I,2,FALSE),Framework!E132)</f>
        <v>152</v>
      </c>
      <c r="F133" s="392" t="str">
        <f ca="1">IF(E133&lt;&gt;E132,VLOOKUP(E133,CatModules!B:C,2,FALSE),"")</f>
        <v/>
      </c>
      <c r="G133" s="384" t="str">
        <f ca="1">IFERROR(VLOOKUP(ROW(),ModInCmp!D:G,4,FALSE),IF(ROW()-MATCH(E133,Framework!E:E,0)&gt;=VLOOKUP(MATCH(E133,Framework!E:E,0),ModInCmp!D:F,3,FALSE),"",Framework!G132+1))</f>
        <v/>
      </c>
      <c r="H133" s="385" t="str">
        <f t="shared" ca="1" si="5"/>
        <v/>
      </c>
      <c r="I133" s="385" t="str">
        <f t="shared" ca="1" si="8"/>
        <v/>
      </c>
    </row>
    <row r="134" spans="1:9" s="390" customFormat="1" x14ac:dyDescent="0.2">
      <c r="A134" s="385" t="str">
        <f>IF(ImpactInCmp!C125&lt;&gt;"",ImpactInCmp!C125,"")</f>
        <v/>
      </c>
      <c r="B134" s="385" t="str">
        <f>IF(OutcomeInCmp!C125&lt;&gt;"",OutcomeInCmp!C125,"")</f>
        <v/>
      </c>
      <c r="C134" s="389" t="str">
        <f ca="1">IFERROR(VLOOKUP(ROW(),ModInCmp!D:I,6,FALSE),IF(ROW()-MATCH(E134,Framework!E:E,0)&gt;=VLOOKUP(MATCH(E134,Framework!E:E,0),ModInCmp!D:H,5,FALSE),"",Framework!C133+1))</f>
        <v/>
      </c>
      <c r="D134" s="385" t="str">
        <f t="shared" ca="1" si="9"/>
        <v/>
      </c>
      <c r="E134" s="389">
        <f ca="1">IFERROR(VLOOKUP(ROW(),ModInCmp!D:I,2,FALSE),Framework!E133)</f>
        <v>152</v>
      </c>
      <c r="F134" s="392" t="str">
        <f ca="1">IF(E134&lt;&gt;E133,VLOOKUP(E134,CatModules!B:C,2,FALSE),"")</f>
        <v/>
      </c>
      <c r="G134" s="384" t="str">
        <f ca="1">IFERROR(VLOOKUP(ROW(),ModInCmp!D:G,4,FALSE),IF(ROW()-MATCH(E134,Framework!E:E,0)&gt;=VLOOKUP(MATCH(E134,Framework!E:E,0),ModInCmp!D:F,3,FALSE),"",Framework!G133+1))</f>
        <v/>
      </c>
      <c r="H134" s="385" t="str">
        <f t="shared" ca="1" si="5"/>
        <v/>
      </c>
      <c r="I134" s="385" t="str">
        <f t="shared" ca="1" si="8"/>
        <v/>
      </c>
    </row>
    <row r="135" spans="1:9" s="390" customFormat="1" x14ac:dyDescent="0.2">
      <c r="A135" s="385" t="str">
        <f>IF(ImpactInCmp!C126&lt;&gt;"",ImpactInCmp!C126,"")</f>
        <v/>
      </c>
      <c r="B135" s="385" t="str">
        <f>IF(OutcomeInCmp!C126&lt;&gt;"",OutcomeInCmp!C126,"")</f>
        <v/>
      </c>
      <c r="C135" s="389" t="str">
        <f ca="1">IFERROR(VLOOKUP(ROW(),ModInCmp!D:I,6,FALSE),IF(ROW()-MATCH(E135,Framework!E:E,0)&gt;=VLOOKUP(MATCH(E135,Framework!E:E,0),ModInCmp!D:H,5,FALSE),"",Framework!C134+1))</f>
        <v/>
      </c>
      <c r="D135" s="385" t="str">
        <f t="shared" ca="1" si="9"/>
        <v/>
      </c>
      <c r="E135" s="389">
        <f ca="1">IFERROR(VLOOKUP(ROW(),ModInCmp!D:I,2,FALSE),Framework!E134)</f>
        <v>152</v>
      </c>
      <c r="F135" s="392" t="str">
        <f ca="1">IF(E135&lt;&gt;E134,VLOOKUP(E135,CatModules!B:C,2,FALSE),"")</f>
        <v/>
      </c>
      <c r="G135" s="384" t="str">
        <f ca="1">IFERROR(VLOOKUP(ROW(),ModInCmp!D:G,4,FALSE),IF(ROW()-MATCH(E135,Framework!E:E,0)&gt;=VLOOKUP(MATCH(E135,Framework!E:E,0),ModInCmp!D:F,3,FALSE),"",Framework!G134+1))</f>
        <v/>
      </c>
      <c r="H135" s="385" t="str">
        <f t="shared" ca="1" si="5"/>
        <v/>
      </c>
      <c r="I135" s="385" t="str">
        <f t="shared" ca="1" si="8"/>
        <v/>
      </c>
    </row>
    <row r="136" spans="1:9" s="390" customFormat="1" x14ac:dyDescent="0.2">
      <c r="A136" s="385" t="str">
        <f>IF(ImpactInCmp!C127&lt;&gt;"",ImpactInCmp!C127,"")</f>
        <v/>
      </c>
      <c r="B136" s="385" t="str">
        <f>IF(OutcomeInCmp!C127&lt;&gt;"",OutcomeInCmp!C127,"")</f>
        <v/>
      </c>
      <c r="C136" s="389" t="str">
        <f ca="1">IFERROR(VLOOKUP(ROW(),ModInCmp!D:I,6,FALSE),IF(ROW()-MATCH(E136,Framework!E:E,0)&gt;=VLOOKUP(MATCH(E136,Framework!E:E,0),ModInCmp!D:H,5,FALSE),"",Framework!C135+1))</f>
        <v/>
      </c>
      <c r="D136" s="385" t="str">
        <f t="shared" ca="1" si="9"/>
        <v/>
      </c>
      <c r="E136" s="389">
        <f ca="1">IFERROR(VLOOKUP(ROW(),ModInCmp!D:I,2,FALSE),Framework!E135)</f>
        <v>152</v>
      </c>
      <c r="F136" s="392" t="str">
        <f ca="1">IF(E136&lt;&gt;E135,VLOOKUP(E136,CatModules!B:C,2,FALSE),"")</f>
        <v/>
      </c>
      <c r="G136" s="384" t="str">
        <f ca="1">IFERROR(VLOOKUP(ROW(),ModInCmp!D:G,4,FALSE),IF(ROW()-MATCH(E136,Framework!E:E,0)&gt;=VLOOKUP(MATCH(E136,Framework!E:E,0),ModInCmp!D:F,3,FALSE),"",Framework!G135+1))</f>
        <v/>
      </c>
      <c r="H136" s="385" t="str">
        <f t="shared" ca="1" si="5"/>
        <v/>
      </c>
      <c r="I136" s="385" t="str">
        <f t="shared" ca="1" si="8"/>
        <v/>
      </c>
    </row>
    <row r="137" spans="1:9" s="390" customFormat="1" x14ac:dyDescent="0.2">
      <c r="A137" s="385" t="str">
        <f>IF(ImpactInCmp!C128&lt;&gt;"",ImpactInCmp!C128,"")</f>
        <v/>
      </c>
      <c r="B137" s="385" t="str">
        <f>IF(OutcomeInCmp!C128&lt;&gt;"",OutcomeInCmp!C128,"")</f>
        <v/>
      </c>
      <c r="C137" s="389" t="str">
        <f ca="1">IFERROR(VLOOKUP(ROW(),ModInCmp!D:I,6,FALSE),IF(ROW()-MATCH(E137,Framework!E:E,0)&gt;=VLOOKUP(MATCH(E137,Framework!E:E,0),ModInCmp!D:H,5,FALSE),"",Framework!C136+1))</f>
        <v/>
      </c>
      <c r="D137" s="385" t="str">
        <f t="shared" ca="1" si="9"/>
        <v/>
      </c>
      <c r="E137" s="389">
        <f ca="1">IFERROR(VLOOKUP(ROW(),ModInCmp!D:I,2,FALSE),Framework!E136)</f>
        <v>152</v>
      </c>
      <c r="F137" s="392" t="str">
        <f ca="1">IF(E137&lt;&gt;E136,VLOOKUP(E137,CatModules!B:C,2,FALSE),"")</f>
        <v/>
      </c>
      <c r="G137" s="384" t="str">
        <f ca="1">IFERROR(VLOOKUP(ROW(),ModInCmp!D:G,4,FALSE),IF(ROW()-MATCH(E137,Framework!E:E,0)&gt;=VLOOKUP(MATCH(E137,Framework!E:E,0),ModInCmp!D:F,3,FALSE),"",Framework!G136+1))</f>
        <v/>
      </c>
      <c r="H137" s="385" t="str">
        <f t="shared" ca="1" si="5"/>
        <v/>
      </c>
      <c r="I137" s="385" t="str">
        <f t="shared" ca="1" si="8"/>
        <v/>
      </c>
    </row>
    <row r="138" spans="1:9" s="390" customFormat="1" x14ac:dyDescent="0.2">
      <c r="A138" s="385" t="str">
        <f>IF(ImpactInCmp!C129&lt;&gt;"",ImpactInCmp!C129,"")</f>
        <v/>
      </c>
      <c r="B138" s="385" t="str">
        <f>IF(OutcomeInCmp!C129&lt;&gt;"",OutcomeInCmp!C129,"")</f>
        <v/>
      </c>
      <c r="C138" s="389" t="str">
        <f ca="1">IFERROR(VLOOKUP(ROW(),ModInCmp!D:I,6,FALSE),IF(ROW()-MATCH(E138,Framework!E:E,0)&gt;=VLOOKUP(MATCH(E138,Framework!E:E,0),ModInCmp!D:H,5,FALSE),"",Framework!C137+1))</f>
        <v/>
      </c>
      <c r="D138" s="385" t="str">
        <f t="shared" ca="1" si="9"/>
        <v/>
      </c>
      <c r="E138" s="389">
        <f ca="1">IFERROR(VLOOKUP(ROW(),ModInCmp!D:I,2,FALSE),Framework!E137)</f>
        <v>152</v>
      </c>
      <c r="F138" s="392" t="str">
        <f ca="1">IF(E138&lt;&gt;E137,VLOOKUP(E138,CatModules!B:C,2,FALSE),"")</f>
        <v/>
      </c>
      <c r="G138" s="384" t="str">
        <f ca="1">IFERROR(VLOOKUP(ROW(),ModInCmp!D:G,4,FALSE),IF(ROW()-MATCH(E138,Framework!E:E,0)&gt;=VLOOKUP(MATCH(E138,Framework!E:E,0),ModInCmp!D:F,3,FALSE),"",Framework!G137+1))</f>
        <v/>
      </c>
      <c r="H138" s="385" t="str">
        <f t="shared" ca="1" si="5"/>
        <v/>
      </c>
      <c r="I138" s="385" t="str">
        <f t="shared" ca="1" si="8"/>
        <v/>
      </c>
    </row>
    <row r="139" spans="1:9" s="390" customFormat="1" x14ac:dyDescent="0.2">
      <c r="A139" s="385" t="str">
        <f>IF(ImpactInCmp!C130&lt;&gt;"",ImpactInCmp!C130,"")</f>
        <v/>
      </c>
      <c r="B139" s="385" t="str">
        <f>IF(OutcomeInCmp!C130&lt;&gt;"",OutcomeInCmp!C130,"")</f>
        <v/>
      </c>
      <c r="C139" s="389" t="str">
        <f ca="1">IFERROR(VLOOKUP(ROW(),ModInCmp!D:I,6,FALSE),IF(ROW()-MATCH(E139,Framework!E:E,0)&gt;=VLOOKUP(MATCH(E139,Framework!E:E,0),ModInCmp!D:H,5,FALSE),"",Framework!C138+1))</f>
        <v/>
      </c>
      <c r="D139" s="385" t="str">
        <f t="shared" ca="1" si="9"/>
        <v/>
      </c>
      <c r="E139" s="389">
        <f ca="1">IFERROR(VLOOKUP(ROW(),ModInCmp!D:I,2,FALSE),Framework!E138)</f>
        <v>152</v>
      </c>
      <c r="F139" s="392" t="str">
        <f ca="1">IF(E139&lt;&gt;E138,VLOOKUP(E139,CatModules!B:C,2,FALSE),"")</f>
        <v/>
      </c>
      <c r="G139" s="384" t="str">
        <f ca="1">IFERROR(VLOOKUP(ROW(),ModInCmp!D:G,4,FALSE),IF(ROW()-MATCH(E139,Framework!E:E,0)&gt;=VLOOKUP(MATCH(E139,Framework!E:E,0),ModInCmp!D:F,3,FALSE),"",Framework!G138+1))</f>
        <v/>
      </c>
      <c r="H139" s="385" t="str">
        <f t="shared" ca="1" si="5"/>
        <v/>
      </c>
      <c r="I139" s="385" t="str">
        <f t="shared" ca="1" si="8"/>
        <v/>
      </c>
    </row>
    <row r="140" spans="1:9" s="390" customFormat="1" x14ac:dyDescent="0.2">
      <c r="A140" s="385" t="str">
        <f>IF(ImpactInCmp!C131&lt;&gt;"",ImpactInCmp!C131,"")</f>
        <v/>
      </c>
      <c r="B140" s="385" t="str">
        <f>IF(OutcomeInCmp!C131&lt;&gt;"",OutcomeInCmp!C131,"")</f>
        <v/>
      </c>
      <c r="C140" s="389" t="str">
        <f ca="1">IFERROR(VLOOKUP(ROW(),ModInCmp!D:I,6,FALSE),IF(ROW()-MATCH(E140,Framework!E:E,0)&gt;=VLOOKUP(MATCH(E140,Framework!E:E,0),ModInCmp!D:H,5,FALSE),"",Framework!C139+1))</f>
        <v/>
      </c>
      <c r="D140" s="385" t="str">
        <f t="shared" ref="D140:D203" ca="1" si="10">IF(C140&lt;&gt;"",INDIRECT(ADDRESS(C140,4,1,1,"CatCoverage")),"")</f>
        <v/>
      </c>
      <c r="E140" s="389">
        <f ca="1">IFERROR(VLOOKUP(ROW(),ModInCmp!D:I,2,FALSE),Framework!E139)</f>
        <v>152</v>
      </c>
      <c r="F140" s="392" t="str">
        <f ca="1">IF(E140&lt;&gt;E139,VLOOKUP(E140,CatModules!B:C,2,FALSE),"")</f>
        <v/>
      </c>
      <c r="G140" s="384" t="str">
        <f ca="1">IFERROR(VLOOKUP(ROW(),ModInCmp!D:G,4,FALSE),IF(ROW()-MATCH(E140,Framework!E:E,0)&gt;=VLOOKUP(MATCH(E140,Framework!E:E,0),ModInCmp!D:F,3,FALSE),"",Framework!G139+1))</f>
        <v/>
      </c>
      <c r="H140" s="385" t="str">
        <f t="shared" ref="H140:H203" ca="1" si="11">IF(G140&lt;&gt;"",INDIRECT(ADDRESS(G140,4,1,1,"CatInt")),"")</f>
        <v/>
      </c>
      <c r="I140" s="385" t="str">
        <f t="shared" ca="1" si="8"/>
        <v/>
      </c>
    </row>
    <row r="141" spans="1:9" s="390" customFormat="1" x14ac:dyDescent="0.2">
      <c r="A141" s="385" t="str">
        <f>IF(ImpactInCmp!C132&lt;&gt;"",ImpactInCmp!C132,"")</f>
        <v/>
      </c>
      <c r="B141" s="385" t="str">
        <f>IF(OutcomeInCmp!C132&lt;&gt;"",OutcomeInCmp!C132,"")</f>
        <v/>
      </c>
      <c r="C141" s="389" t="str">
        <f ca="1">IFERROR(VLOOKUP(ROW(),ModInCmp!D:I,6,FALSE),IF(ROW()-MATCH(E141,Framework!E:E,0)&gt;=VLOOKUP(MATCH(E141,Framework!E:E,0),ModInCmp!D:H,5,FALSE),"",Framework!C140+1))</f>
        <v/>
      </c>
      <c r="D141" s="385" t="str">
        <f t="shared" ca="1" si="10"/>
        <v/>
      </c>
      <c r="E141" s="389">
        <f ca="1">IFERROR(VLOOKUP(ROW(),ModInCmp!D:I,2,FALSE),Framework!E140)</f>
        <v>152</v>
      </c>
      <c r="F141" s="392" t="str">
        <f ca="1">IF(E141&lt;&gt;E140,VLOOKUP(E141,CatModules!B:C,2,FALSE),"")</f>
        <v/>
      </c>
      <c r="G141" s="384" t="str">
        <f ca="1">IFERROR(VLOOKUP(ROW(),ModInCmp!D:G,4,FALSE),IF(ROW()-MATCH(E141,Framework!E:E,0)&gt;=VLOOKUP(MATCH(E141,Framework!E:E,0),ModInCmp!D:F,3,FALSE),"",Framework!G140+1))</f>
        <v/>
      </c>
      <c r="H141" s="385" t="str">
        <f t="shared" ca="1" si="11"/>
        <v/>
      </c>
      <c r="I141" s="385" t="str">
        <f t="shared" ca="1" si="8"/>
        <v/>
      </c>
    </row>
    <row r="142" spans="1:9" s="390" customFormat="1" x14ac:dyDescent="0.2">
      <c r="A142" s="385" t="str">
        <f>IF(ImpactInCmp!C133&lt;&gt;"",ImpactInCmp!C133,"")</f>
        <v/>
      </c>
      <c r="B142" s="385" t="str">
        <f>IF(OutcomeInCmp!C133&lt;&gt;"",OutcomeInCmp!C133,"")</f>
        <v/>
      </c>
      <c r="C142" s="389" t="str">
        <f ca="1">IFERROR(VLOOKUP(ROW(),ModInCmp!D:I,6,FALSE),IF(ROW()-MATCH(E142,Framework!E:E,0)&gt;=VLOOKUP(MATCH(E142,Framework!E:E,0),ModInCmp!D:H,5,FALSE),"",Framework!C141+1))</f>
        <v/>
      </c>
      <c r="D142" s="385" t="str">
        <f t="shared" ca="1" si="10"/>
        <v/>
      </c>
      <c r="E142" s="389">
        <f ca="1">IFERROR(VLOOKUP(ROW(),ModInCmp!D:I,2,FALSE),Framework!E141)</f>
        <v>152</v>
      </c>
      <c r="F142" s="392" t="str">
        <f ca="1">IF(E142&lt;&gt;E141,VLOOKUP(E142,CatModules!B:C,2,FALSE),"")</f>
        <v/>
      </c>
      <c r="G142" s="384" t="str">
        <f ca="1">IFERROR(VLOOKUP(ROW(),ModInCmp!D:G,4,FALSE),IF(ROW()-MATCH(E142,Framework!E:E,0)&gt;=VLOOKUP(MATCH(E142,Framework!E:E,0),ModInCmp!D:F,3,FALSE),"",Framework!G141+1))</f>
        <v/>
      </c>
      <c r="H142" s="385" t="str">
        <f t="shared" ca="1" si="11"/>
        <v/>
      </c>
      <c r="I142" s="385" t="str">
        <f t="shared" ca="1" si="8"/>
        <v/>
      </c>
    </row>
    <row r="143" spans="1:9" s="390" customFormat="1" x14ac:dyDescent="0.2">
      <c r="A143" s="385" t="str">
        <f>IF(ImpactInCmp!C134&lt;&gt;"",ImpactInCmp!C134,"")</f>
        <v/>
      </c>
      <c r="B143" s="385" t="str">
        <f>IF(OutcomeInCmp!C134&lt;&gt;"",OutcomeInCmp!C134,"")</f>
        <v/>
      </c>
      <c r="C143" s="389" t="str">
        <f ca="1">IFERROR(VLOOKUP(ROW(),ModInCmp!D:I,6,FALSE),IF(ROW()-MATCH(E143,Framework!E:E,0)&gt;=VLOOKUP(MATCH(E143,Framework!E:E,0),ModInCmp!D:H,5,FALSE),"",Framework!C142+1))</f>
        <v/>
      </c>
      <c r="D143" s="385" t="str">
        <f t="shared" ca="1" si="10"/>
        <v/>
      </c>
      <c r="E143" s="389">
        <f ca="1">IFERROR(VLOOKUP(ROW(),ModInCmp!D:I,2,FALSE),Framework!E142)</f>
        <v>152</v>
      </c>
      <c r="F143" s="392" t="str">
        <f ca="1">IF(E143&lt;&gt;E142,VLOOKUP(E143,CatModules!B:C,2,FALSE),"")</f>
        <v/>
      </c>
      <c r="G143" s="384" t="str">
        <f ca="1">IFERROR(VLOOKUP(ROW(),ModInCmp!D:G,4,FALSE),IF(ROW()-MATCH(E143,Framework!E:E,0)&gt;=VLOOKUP(MATCH(E143,Framework!E:E,0),ModInCmp!D:F,3,FALSE),"",Framework!G142+1))</f>
        <v/>
      </c>
      <c r="H143" s="385" t="str">
        <f t="shared" ca="1" si="11"/>
        <v/>
      </c>
      <c r="I143" s="385" t="str">
        <f t="shared" ca="1" si="8"/>
        <v/>
      </c>
    </row>
    <row r="144" spans="1:9" s="390" customFormat="1" x14ac:dyDescent="0.2">
      <c r="A144" s="385" t="str">
        <f>IF(ImpactInCmp!C135&lt;&gt;"",ImpactInCmp!C135,"")</f>
        <v/>
      </c>
      <c r="B144" s="385" t="str">
        <f>IF(OutcomeInCmp!C135&lt;&gt;"",OutcomeInCmp!C135,"")</f>
        <v/>
      </c>
      <c r="C144" s="389" t="str">
        <f ca="1">IFERROR(VLOOKUP(ROW(),ModInCmp!D:I,6,FALSE),IF(ROW()-MATCH(E144,Framework!E:E,0)&gt;=VLOOKUP(MATCH(E144,Framework!E:E,0),ModInCmp!D:H,5,FALSE),"",Framework!C143+1))</f>
        <v/>
      </c>
      <c r="D144" s="385" t="str">
        <f t="shared" ca="1" si="10"/>
        <v/>
      </c>
      <c r="E144" s="389">
        <f ca="1">IFERROR(VLOOKUP(ROW(),ModInCmp!D:I,2,FALSE),Framework!E143)</f>
        <v>152</v>
      </c>
      <c r="F144" s="392" t="str">
        <f ca="1">IF(E144&lt;&gt;E143,VLOOKUP(E144,CatModules!B:C,2,FALSE),"")</f>
        <v/>
      </c>
      <c r="G144" s="384" t="str">
        <f ca="1">IFERROR(VLOOKUP(ROW(),ModInCmp!D:G,4,FALSE),IF(ROW()-MATCH(E144,Framework!E:E,0)&gt;=VLOOKUP(MATCH(E144,Framework!E:E,0),ModInCmp!D:F,3,FALSE),"",Framework!G143+1))</f>
        <v/>
      </c>
      <c r="H144" s="385" t="str">
        <f t="shared" ca="1" si="11"/>
        <v/>
      </c>
      <c r="I144" s="385" t="str">
        <f t="shared" ca="1" si="8"/>
        <v/>
      </c>
    </row>
    <row r="145" spans="1:9" s="390" customFormat="1" x14ac:dyDescent="0.2">
      <c r="A145" s="385" t="str">
        <f>IF(ImpactInCmp!C136&lt;&gt;"",ImpactInCmp!C136,"")</f>
        <v/>
      </c>
      <c r="B145" s="385" t="str">
        <f>IF(OutcomeInCmp!C136&lt;&gt;"",OutcomeInCmp!C136,"")</f>
        <v/>
      </c>
      <c r="C145" s="389" t="str">
        <f ca="1">IFERROR(VLOOKUP(ROW(),ModInCmp!D:I,6,FALSE),IF(ROW()-MATCH(E145,Framework!E:E,0)&gt;=VLOOKUP(MATCH(E145,Framework!E:E,0),ModInCmp!D:H,5,FALSE),"",Framework!C144+1))</f>
        <v/>
      </c>
      <c r="D145" s="385" t="str">
        <f t="shared" ca="1" si="10"/>
        <v/>
      </c>
      <c r="E145" s="389">
        <f ca="1">IFERROR(VLOOKUP(ROW(),ModInCmp!D:I,2,FALSE),Framework!E144)</f>
        <v>152</v>
      </c>
      <c r="F145" s="392" t="str">
        <f ca="1">IF(E145&lt;&gt;E144,VLOOKUP(E145,CatModules!B:C,2,FALSE),"")</f>
        <v/>
      </c>
      <c r="G145" s="384" t="str">
        <f ca="1">IFERROR(VLOOKUP(ROW(),ModInCmp!D:G,4,FALSE),IF(ROW()-MATCH(E145,Framework!E:E,0)&gt;=VLOOKUP(MATCH(E145,Framework!E:E,0),ModInCmp!D:F,3,FALSE),"",Framework!G144+1))</f>
        <v/>
      </c>
      <c r="H145" s="385" t="str">
        <f t="shared" ca="1" si="11"/>
        <v/>
      </c>
      <c r="I145" s="385" t="str">
        <f t="shared" ca="1" si="8"/>
        <v/>
      </c>
    </row>
    <row r="146" spans="1:9" s="390" customFormat="1" x14ac:dyDescent="0.2">
      <c r="A146" s="385" t="str">
        <f>IF(ImpactInCmp!C137&lt;&gt;"",ImpactInCmp!C137,"")</f>
        <v/>
      </c>
      <c r="B146" s="385" t="str">
        <f>IF(OutcomeInCmp!C137&lt;&gt;"",OutcomeInCmp!C137,"")</f>
        <v/>
      </c>
      <c r="C146" s="389" t="str">
        <f ca="1">IFERROR(VLOOKUP(ROW(),ModInCmp!D:I,6,FALSE),IF(ROW()-MATCH(E146,Framework!E:E,0)&gt;=VLOOKUP(MATCH(E146,Framework!E:E,0),ModInCmp!D:H,5,FALSE),"",Framework!C145+1))</f>
        <v/>
      </c>
      <c r="D146" s="385" t="str">
        <f t="shared" ca="1" si="10"/>
        <v/>
      </c>
      <c r="E146" s="389">
        <f ca="1">IFERROR(VLOOKUP(ROW(),ModInCmp!D:I,2,FALSE),Framework!E145)</f>
        <v>152</v>
      </c>
      <c r="F146" s="392" t="str">
        <f ca="1">IF(E146&lt;&gt;E145,VLOOKUP(E146,CatModules!B:C,2,FALSE),"")</f>
        <v/>
      </c>
      <c r="G146" s="384" t="str">
        <f ca="1">IFERROR(VLOOKUP(ROW(),ModInCmp!D:G,4,FALSE),IF(ROW()-MATCH(E146,Framework!E:E,0)&gt;=VLOOKUP(MATCH(E146,Framework!E:E,0),ModInCmp!D:F,3,FALSE),"",Framework!G145+1))</f>
        <v/>
      </c>
      <c r="H146" s="385" t="str">
        <f t="shared" ca="1" si="11"/>
        <v/>
      </c>
      <c r="I146" s="385" t="str">
        <f t="shared" ca="1" si="8"/>
        <v/>
      </c>
    </row>
    <row r="147" spans="1:9" s="390" customFormat="1" x14ac:dyDescent="0.2">
      <c r="A147" s="385" t="str">
        <f>IF(ImpactInCmp!C138&lt;&gt;"",ImpactInCmp!C138,"")</f>
        <v/>
      </c>
      <c r="B147" s="385" t="str">
        <f>IF(OutcomeInCmp!C138&lt;&gt;"",OutcomeInCmp!C138,"")</f>
        <v/>
      </c>
      <c r="C147" s="389" t="str">
        <f ca="1">IFERROR(VLOOKUP(ROW(),ModInCmp!D:I,6,FALSE),IF(ROW()-MATCH(E147,Framework!E:E,0)&gt;=VLOOKUP(MATCH(E147,Framework!E:E,0),ModInCmp!D:H,5,FALSE),"",Framework!C146+1))</f>
        <v/>
      </c>
      <c r="D147" s="385" t="str">
        <f t="shared" ca="1" si="10"/>
        <v/>
      </c>
      <c r="E147" s="389">
        <f ca="1">IFERROR(VLOOKUP(ROW(),ModInCmp!D:I,2,FALSE),Framework!E146)</f>
        <v>152</v>
      </c>
      <c r="F147" s="392" t="str">
        <f ca="1">IF(E147&lt;&gt;E146,VLOOKUP(E147,CatModules!B:C,2,FALSE),"")</f>
        <v/>
      </c>
      <c r="G147" s="384" t="str">
        <f ca="1">IFERROR(VLOOKUP(ROW(),ModInCmp!D:G,4,FALSE),IF(ROW()-MATCH(E147,Framework!E:E,0)&gt;=VLOOKUP(MATCH(E147,Framework!E:E,0),ModInCmp!D:F,3,FALSE),"",Framework!G146+1))</f>
        <v/>
      </c>
      <c r="H147" s="385" t="str">
        <f t="shared" ca="1" si="11"/>
        <v/>
      </c>
      <c r="I147" s="385" t="str">
        <f t="shared" ca="1" si="8"/>
        <v/>
      </c>
    </row>
    <row r="148" spans="1:9" s="390" customFormat="1" x14ac:dyDescent="0.2">
      <c r="A148" s="385" t="str">
        <f>IF(ImpactInCmp!C139&lt;&gt;"",ImpactInCmp!C139,"")</f>
        <v/>
      </c>
      <c r="B148" s="385" t="str">
        <f>IF(OutcomeInCmp!C139&lt;&gt;"",OutcomeInCmp!C139,"")</f>
        <v/>
      </c>
      <c r="C148" s="389" t="str">
        <f ca="1">IFERROR(VLOOKUP(ROW(),ModInCmp!D:I,6,FALSE),IF(ROW()-MATCH(E148,Framework!E:E,0)&gt;=VLOOKUP(MATCH(E148,Framework!E:E,0),ModInCmp!D:H,5,FALSE),"",Framework!C147+1))</f>
        <v/>
      </c>
      <c r="D148" s="385" t="str">
        <f t="shared" ca="1" si="10"/>
        <v/>
      </c>
      <c r="E148" s="389">
        <f ca="1">IFERROR(VLOOKUP(ROW(),ModInCmp!D:I,2,FALSE),Framework!E147)</f>
        <v>152</v>
      </c>
      <c r="F148" s="392" t="str">
        <f ca="1">IF(E148&lt;&gt;E147,VLOOKUP(E148,CatModules!B:C,2,FALSE),"")</f>
        <v/>
      </c>
      <c r="G148" s="384" t="str">
        <f ca="1">IFERROR(VLOOKUP(ROW(),ModInCmp!D:G,4,FALSE),IF(ROW()-MATCH(E148,Framework!E:E,0)&gt;=VLOOKUP(MATCH(E148,Framework!E:E,0),ModInCmp!D:F,3,FALSE),"",Framework!G147+1))</f>
        <v/>
      </c>
      <c r="H148" s="385" t="str">
        <f t="shared" ca="1" si="11"/>
        <v/>
      </c>
      <c r="I148" s="385" t="str">
        <f t="shared" ca="1" si="8"/>
        <v/>
      </c>
    </row>
    <row r="149" spans="1:9" s="390" customFormat="1" x14ac:dyDescent="0.2">
      <c r="A149" s="385" t="str">
        <f>IF(ImpactInCmp!C140&lt;&gt;"",ImpactInCmp!C140,"")</f>
        <v/>
      </c>
      <c r="B149" s="385" t="str">
        <f>IF(OutcomeInCmp!C140&lt;&gt;"",OutcomeInCmp!C140,"")</f>
        <v/>
      </c>
      <c r="C149" s="389" t="str">
        <f ca="1">IFERROR(VLOOKUP(ROW(),ModInCmp!D:I,6,FALSE),IF(ROW()-MATCH(E149,Framework!E:E,0)&gt;=VLOOKUP(MATCH(E149,Framework!E:E,0),ModInCmp!D:H,5,FALSE),"",Framework!C148+1))</f>
        <v/>
      </c>
      <c r="D149" s="385" t="str">
        <f t="shared" ca="1" si="10"/>
        <v/>
      </c>
      <c r="E149" s="389">
        <f ca="1">IFERROR(VLOOKUP(ROW(),ModInCmp!D:I,2,FALSE),Framework!E148)</f>
        <v>152</v>
      </c>
      <c r="F149" s="392" t="str">
        <f ca="1">IF(E149&lt;&gt;E148,VLOOKUP(E149,CatModules!B:C,2,FALSE),"")</f>
        <v/>
      </c>
      <c r="G149" s="384" t="str">
        <f ca="1">IFERROR(VLOOKUP(ROW(),ModInCmp!D:G,4,FALSE),IF(ROW()-MATCH(E149,Framework!E:E,0)&gt;=VLOOKUP(MATCH(E149,Framework!E:E,0),ModInCmp!D:F,3,FALSE),"",Framework!G148+1))</f>
        <v/>
      </c>
      <c r="H149" s="385" t="str">
        <f t="shared" ca="1" si="11"/>
        <v/>
      </c>
      <c r="I149" s="385" t="str">
        <f t="shared" ca="1" si="8"/>
        <v/>
      </c>
    </row>
    <row r="150" spans="1:9" s="390" customFormat="1" x14ac:dyDescent="0.2">
      <c r="A150" s="385" t="str">
        <f>IF(ImpactInCmp!C141&lt;&gt;"",ImpactInCmp!C141,"")</f>
        <v/>
      </c>
      <c r="B150" s="385" t="str">
        <f>IF(OutcomeInCmp!C141&lt;&gt;"",OutcomeInCmp!C141,"")</f>
        <v/>
      </c>
      <c r="C150" s="389" t="str">
        <f ca="1">IFERROR(VLOOKUP(ROW(),ModInCmp!D:I,6,FALSE),IF(ROW()-MATCH(E150,Framework!E:E,0)&gt;=VLOOKUP(MATCH(E150,Framework!E:E,0),ModInCmp!D:H,5,FALSE),"",Framework!C149+1))</f>
        <v/>
      </c>
      <c r="D150" s="385" t="str">
        <f t="shared" ca="1" si="10"/>
        <v/>
      </c>
      <c r="E150" s="389">
        <f ca="1">IFERROR(VLOOKUP(ROW(),ModInCmp!D:I,2,FALSE),Framework!E149)</f>
        <v>152</v>
      </c>
      <c r="F150" s="392" t="str">
        <f ca="1">IF(E150&lt;&gt;E149,VLOOKUP(E150,CatModules!B:C,2,FALSE),"")</f>
        <v/>
      </c>
      <c r="G150" s="384" t="str">
        <f ca="1">IFERROR(VLOOKUP(ROW(),ModInCmp!D:G,4,FALSE),IF(ROW()-MATCH(E150,Framework!E:E,0)&gt;=VLOOKUP(MATCH(E150,Framework!E:E,0),ModInCmp!D:F,3,FALSE),"",Framework!G149+1))</f>
        <v/>
      </c>
      <c r="H150" s="385" t="str">
        <f t="shared" ca="1" si="11"/>
        <v/>
      </c>
      <c r="I150" s="385" t="str">
        <f t="shared" ca="1" si="8"/>
        <v/>
      </c>
    </row>
    <row r="151" spans="1:9" s="390" customFormat="1" x14ac:dyDescent="0.2">
      <c r="A151" s="385" t="str">
        <f>IF(ImpactInCmp!C142&lt;&gt;"",ImpactInCmp!C142,"")</f>
        <v/>
      </c>
      <c r="B151" s="385" t="str">
        <f>IF(OutcomeInCmp!C142&lt;&gt;"",OutcomeInCmp!C142,"")</f>
        <v/>
      </c>
      <c r="C151" s="389" t="str">
        <f ca="1">IFERROR(VLOOKUP(ROW(),ModInCmp!D:I,6,FALSE),IF(ROW()-MATCH(E151,Framework!E:E,0)&gt;=VLOOKUP(MATCH(E151,Framework!E:E,0),ModInCmp!D:H,5,FALSE),"",Framework!C150+1))</f>
        <v/>
      </c>
      <c r="D151" s="385" t="str">
        <f t="shared" ca="1" si="10"/>
        <v/>
      </c>
      <c r="E151" s="389">
        <f ca="1">IFERROR(VLOOKUP(ROW(),ModInCmp!D:I,2,FALSE),Framework!E150)</f>
        <v>152</v>
      </c>
      <c r="F151" s="392" t="str">
        <f ca="1">IF(E151&lt;&gt;E150,VLOOKUP(E151,CatModules!B:C,2,FALSE),"")</f>
        <v/>
      </c>
      <c r="G151" s="384" t="str">
        <f ca="1">IFERROR(VLOOKUP(ROW(),ModInCmp!D:G,4,FALSE),IF(ROW()-MATCH(E151,Framework!E:E,0)&gt;=VLOOKUP(MATCH(E151,Framework!E:E,0),ModInCmp!D:F,3,FALSE),"",Framework!G150+1))</f>
        <v/>
      </c>
      <c r="H151" s="385" t="str">
        <f t="shared" ca="1" si="11"/>
        <v/>
      </c>
      <c r="I151" s="385" t="str">
        <f t="shared" ca="1" si="8"/>
        <v/>
      </c>
    </row>
    <row r="152" spans="1:9" s="390" customFormat="1" x14ac:dyDescent="0.2">
      <c r="A152" s="385" t="str">
        <f>IF(ImpactInCmp!C143&lt;&gt;"",ImpactInCmp!C143,"")</f>
        <v/>
      </c>
      <c r="B152" s="385" t="str">
        <f>IF(OutcomeInCmp!C143&lt;&gt;"",OutcomeInCmp!C143,"")</f>
        <v/>
      </c>
      <c r="C152" s="389" t="str">
        <f ca="1">IFERROR(VLOOKUP(ROW(),ModInCmp!D:I,6,FALSE),IF(ROW()-MATCH(E152,Framework!E:E,0)&gt;=VLOOKUP(MATCH(E152,Framework!E:E,0),ModInCmp!D:H,5,FALSE),"",Framework!C151+1))</f>
        <v/>
      </c>
      <c r="D152" s="385" t="str">
        <f t="shared" ca="1" si="10"/>
        <v/>
      </c>
      <c r="E152" s="389">
        <f ca="1">IFERROR(VLOOKUP(ROW(),ModInCmp!D:I,2,FALSE),Framework!E151)</f>
        <v>152</v>
      </c>
      <c r="F152" s="392" t="str">
        <f ca="1">IF(E152&lt;&gt;E151,VLOOKUP(E152,CatModules!B:C,2,FALSE),"")</f>
        <v/>
      </c>
      <c r="G152" s="384" t="str">
        <f ca="1">IFERROR(VLOOKUP(ROW(),ModInCmp!D:G,4,FALSE),IF(ROW()-MATCH(E152,Framework!E:E,0)&gt;=VLOOKUP(MATCH(E152,Framework!E:E,0),ModInCmp!D:F,3,FALSE),"",Framework!G151+1))</f>
        <v/>
      </c>
      <c r="H152" s="385" t="str">
        <f t="shared" ca="1" si="11"/>
        <v/>
      </c>
      <c r="I152" s="385" t="str">
        <f t="shared" ca="1" si="8"/>
        <v/>
      </c>
    </row>
    <row r="153" spans="1:9" s="390" customFormat="1" x14ac:dyDescent="0.2">
      <c r="A153" s="385" t="str">
        <f>IF(ImpactInCmp!C144&lt;&gt;"",ImpactInCmp!C144,"")</f>
        <v/>
      </c>
      <c r="B153" s="385" t="str">
        <f>IF(OutcomeInCmp!C144&lt;&gt;"",OutcomeInCmp!C144,"")</f>
        <v/>
      </c>
      <c r="C153" s="389" t="str">
        <f ca="1">IFERROR(VLOOKUP(ROW(),ModInCmp!D:I,6,FALSE),IF(ROW()-MATCH(E153,Framework!E:E,0)&gt;=VLOOKUP(MATCH(E153,Framework!E:E,0),ModInCmp!D:H,5,FALSE),"",Framework!C152+1))</f>
        <v/>
      </c>
      <c r="D153" s="385" t="str">
        <f t="shared" ca="1" si="10"/>
        <v/>
      </c>
      <c r="E153" s="389">
        <f ca="1">IFERROR(VLOOKUP(ROW(),ModInCmp!D:I,2,FALSE),Framework!E152)</f>
        <v>152</v>
      </c>
      <c r="F153" s="392" t="str">
        <f ca="1">IF(E153&lt;&gt;E152,VLOOKUP(E153,CatModules!B:C,2,FALSE),"")</f>
        <v/>
      </c>
      <c r="G153" s="384" t="str">
        <f ca="1">IFERROR(VLOOKUP(ROW(),ModInCmp!D:G,4,FALSE),IF(ROW()-MATCH(E153,Framework!E:E,0)&gt;=VLOOKUP(MATCH(E153,Framework!E:E,0),ModInCmp!D:F,3,FALSE),"",Framework!G152+1))</f>
        <v/>
      </c>
      <c r="H153" s="385" t="str">
        <f t="shared" ca="1" si="11"/>
        <v/>
      </c>
      <c r="I153" s="385" t="str">
        <f t="shared" ca="1" si="8"/>
        <v/>
      </c>
    </row>
    <row r="154" spans="1:9" s="390" customFormat="1" x14ac:dyDescent="0.2">
      <c r="A154" s="385" t="str">
        <f>IF(ImpactInCmp!C145&lt;&gt;"",ImpactInCmp!C145,"")</f>
        <v/>
      </c>
      <c r="B154" s="385" t="str">
        <f>IF(OutcomeInCmp!C145&lt;&gt;"",OutcomeInCmp!C145,"")</f>
        <v/>
      </c>
      <c r="C154" s="389" t="str">
        <f ca="1">IFERROR(VLOOKUP(ROW(),ModInCmp!D:I,6,FALSE),IF(ROW()-MATCH(E154,Framework!E:E,0)&gt;=VLOOKUP(MATCH(E154,Framework!E:E,0),ModInCmp!D:H,5,FALSE),"",Framework!C153+1))</f>
        <v/>
      </c>
      <c r="D154" s="385" t="str">
        <f t="shared" ca="1" si="10"/>
        <v/>
      </c>
      <c r="E154" s="389">
        <f ca="1">IFERROR(VLOOKUP(ROW(),ModInCmp!D:I,2,FALSE),Framework!E153)</f>
        <v>152</v>
      </c>
      <c r="F154" s="392" t="str">
        <f ca="1">IF(E154&lt;&gt;E153,VLOOKUP(E154,CatModules!B:C,2,FALSE),"")</f>
        <v/>
      </c>
      <c r="G154" s="384" t="str">
        <f ca="1">IFERROR(VLOOKUP(ROW(),ModInCmp!D:G,4,FALSE),IF(ROW()-MATCH(E154,Framework!E:E,0)&gt;=VLOOKUP(MATCH(E154,Framework!E:E,0),ModInCmp!D:F,3,FALSE),"",Framework!G153+1))</f>
        <v/>
      </c>
      <c r="H154" s="385" t="str">
        <f t="shared" ca="1" si="11"/>
        <v/>
      </c>
      <c r="I154" s="385" t="str">
        <f t="shared" ca="1" si="8"/>
        <v/>
      </c>
    </row>
    <row r="155" spans="1:9" s="390" customFormat="1" x14ac:dyDescent="0.2">
      <c r="A155" s="385" t="str">
        <f>IF(ImpactInCmp!C146&lt;&gt;"",ImpactInCmp!C146,"")</f>
        <v/>
      </c>
      <c r="B155" s="385" t="str">
        <f>IF(OutcomeInCmp!C146&lt;&gt;"",OutcomeInCmp!C146,"")</f>
        <v/>
      </c>
      <c r="C155" s="389" t="str">
        <f ca="1">IFERROR(VLOOKUP(ROW(),ModInCmp!D:I,6,FALSE),IF(ROW()-MATCH(E155,Framework!E:E,0)&gt;=VLOOKUP(MATCH(E155,Framework!E:E,0),ModInCmp!D:H,5,FALSE),"",Framework!C154+1))</f>
        <v/>
      </c>
      <c r="D155" s="385" t="str">
        <f t="shared" ca="1" si="10"/>
        <v/>
      </c>
      <c r="E155" s="389">
        <f ca="1">IFERROR(VLOOKUP(ROW(),ModInCmp!D:I,2,FALSE),Framework!E154)</f>
        <v>152</v>
      </c>
      <c r="F155" s="392" t="str">
        <f ca="1">IF(E155&lt;&gt;E154,VLOOKUP(E155,CatModules!B:C,2,FALSE),"")</f>
        <v/>
      </c>
      <c r="G155" s="384" t="str">
        <f ca="1">IFERROR(VLOOKUP(ROW(),ModInCmp!D:G,4,FALSE),IF(ROW()-MATCH(E155,Framework!E:E,0)&gt;=VLOOKUP(MATCH(E155,Framework!E:E,0),ModInCmp!D:F,3,FALSE),"",Framework!G154+1))</f>
        <v/>
      </c>
      <c r="H155" s="385" t="str">
        <f t="shared" ca="1" si="11"/>
        <v/>
      </c>
      <c r="I155" s="385" t="str">
        <f t="shared" ca="1" si="8"/>
        <v/>
      </c>
    </row>
    <row r="156" spans="1:9" s="390" customFormat="1" x14ac:dyDescent="0.2">
      <c r="A156" s="385" t="str">
        <f>IF(ImpactInCmp!C147&lt;&gt;"",ImpactInCmp!C147,"")</f>
        <v/>
      </c>
      <c r="B156" s="385" t="str">
        <f>IF(OutcomeInCmp!C147&lt;&gt;"",OutcomeInCmp!C147,"")</f>
        <v/>
      </c>
      <c r="C156" s="389" t="str">
        <f ca="1">IFERROR(VLOOKUP(ROW(),ModInCmp!D:I,6,FALSE),IF(ROW()-MATCH(E156,Framework!E:E,0)&gt;=VLOOKUP(MATCH(E156,Framework!E:E,0),ModInCmp!D:H,5,FALSE),"",Framework!C155+1))</f>
        <v/>
      </c>
      <c r="D156" s="385" t="str">
        <f t="shared" ca="1" si="10"/>
        <v/>
      </c>
      <c r="E156" s="389">
        <f ca="1">IFERROR(VLOOKUP(ROW(),ModInCmp!D:I,2,FALSE),Framework!E155)</f>
        <v>152</v>
      </c>
      <c r="F156" s="392" t="str">
        <f ca="1">IF(E156&lt;&gt;E155,VLOOKUP(E156,CatModules!B:C,2,FALSE),"")</f>
        <v/>
      </c>
      <c r="G156" s="384" t="str">
        <f ca="1">IFERROR(VLOOKUP(ROW(),ModInCmp!D:G,4,FALSE),IF(ROW()-MATCH(E156,Framework!E:E,0)&gt;=VLOOKUP(MATCH(E156,Framework!E:E,0),ModInCmp!D:F,3,FALSE),"",Framework!G155+1))</f>
        <v/>
      </c>
      <c r="H156" s="385" t="str">
        <f t="shared" ca="1" si="11"/>
        <v/>
      </c>
      <c r="I156" s="385" t="str">
        <f t="shared" ca="1" si="8"/>
        <v/>
      </c>
    </row>
    <row r="157" spans="1:9" s="390" customFormat="1" x14ac:dyDescent="0.2">
      <c r="A157" s="385" t="str">
        <f>IF(ImpactInCmp!C148&lt;&gt;"",ImpactInCmp!C148,"")</f>
        <v/>
      </c>
      <c r="B157" s="385" t="str">
        <f>IF(OutcomeInCmp!C148&lt;&gt;"",OutcomeInCmp!C148,"")</f>
        <v/>
      </c>
      <c r="C157" s="389" t="str">
        <f ca="1">IFERROR(VLOOKUP(ROW(),ModInCmp!D:I,6,FALSE),IF(ROW()-MATCH(E157,Framework!E:E,0)&gt;=VLOOKUP(MATCH(E157,Framework!E:E,0),ModInCmp!D:H,5,FALSE),"",Framework!C156+1))</f>
        <v/>
      </c>
      <c r="D157" s="385" t="str">
        <f t="shared" ca="1" si="10"/>
        <v/>
      </c>
      <c r="E157" s="389">
        <f ca="1">IFERROR(VLOOKUP(ROW(),ModInCmp!D:I,2,FALSE),Framework!E156)</f>
        <v>152</v>
      </c>
      <c r="F157" s="392" t="str">
        <f ca="1">IF(E157&lt;&gt;E156,VLOOKUP(E157,CatModules!B:C,2,FALSE),"")</f>
        <v/>
      </c>
      <c r="G157" s="384" t="str">
        <f ca="1">IFERROR(VLOOKUP(ROW(),ModInCmp!D:G,4,FALSE),IF(ROW()-MATCH(E157,Framework!E:E,0)&gt;=VLOOKUP(MATCH(E157,Framework!E:E,0),ModInCmp!D:F,3,FALSE),"",Framework!G156+1))</f>
        <v/>
      </c>
      <c r="H157" s="385" t="str">
        <f t="shared" ca="1" si="11"/>
        <v/>
      </c>
      <c r="I157" s="385" t="str">
        <f t="shared" ca="1" si="8"/>
        <v/>
      </c>
    </row>
    <row r="158" spans="1:9" s="390" customFormat="1" x14ac:dyDescent="0.2">
      <c r="A158" s="385" t="str">
        <f>IF(ImpactInCmp!C149&lt;&gt;"",ImpactInCmp!C149,"")</f>
        <v/>
      </c>
      <c r="B158" s="385" t="str">
        <f>IF(OutcomeInCmp!C149&lt;&gt;"",OutcomeInCmp!C149,"")</f>
        <v/>
      </c>
      <c r="C158" s="389" t="str">
        <f ca="1">IFERROR(VLOOKUP(ROW(),ModInCmp!D:I,6,FALSE),IF(ROW()-MATCH(E158,Framework!E:E,0)&gt;=VLOOKUP(MATCH(E158,Framework!E:E,0),ModInCmp!D:H,5,FALSE),"",Framework!C157+1))</f>
        <v/>
      </c>
      <c r="D158" s="385" t="str">
        <f t="shared" ca="1" si="10"/>
        <v/>
      </c>
      <c r="E158" s="389">
        <f ca="1">IFERROR(VLOOKUP(ROW(),ModInCmp!D:I,2,FALSE),Framework!E157)</f>
        <v>152</v>
      </c>
      <c r="F158" s="392" t="str">
        <f ca="1">IF(E158&lt;&gt;E157,VLOOKUP(E158,CatModules!B:C,2,FALSE),"")</f>
        <v/>
      </c>
      <c r="G158" s="384" t="str">
        <f ca="1">IFERROR(VLOOKUP(ROW(),ModInCmp!D:G,4,FALSE),IF(ROW()-MATCH(E158,Framework!E:E,0)&gt;=VLOOKUP(MATCH(E158,Framework!E:E,0),ModInCmp!D:F,3,FALSE),"",Framework!G157+1))</f>
        <v/>
      </c>
      <c r="H158" s="385" t="str">
        <f t="shared" ca="1" si="11"/>
        <v/>
      </c>
      <c r="I158" s="385" t="str">
        <f t="shared" ca="1" si="8"/>
        <v/>
      </c>
    </row>
    <row r="159" spans="1:9" s="390" customFormat="1" x14ac:dyDescent="0.2">
      <c r="A159" s="385" t="str">
        <f>IF(ImpactInCmp!C150&lt;&gt;"",ImpactInCmp!C150,"")</f>
        <v/>
      </c>
      <c r="B159" s="385" t="str">
        <f>IF(OutcomeInCmp!C150&lt;&gt;"",OutcomeInCmp!C150,"")</f>
        <v/>
      </c>
      <c r="C159" s="389" t="str">
        <f ca="1">IFERROR(VLOOKUP(ROW(),ModInCmp!D:I,6,FALSE),IF(ROW()-MATCH(E159,Framework!E:E,0)&gt;=VLOOKUP(MATCH(E159,Framework!E:E,0),ModInCmp!D:H,5,FALSE),"",Framework!C158+1))</f>
        <v/>
      </c>
      <c r="D159" s="385" t="str">
        <f t="shared" ca="1" si="10"/>
        <v/>
      </c>
      <c r="E159" s="389">
        <f ca="1">IFERROR(VLOOKUP(ROW(),ModInCmp!D:I,2,FALSE),Framework!E158)</f>
        <v>152</v>
      </c>
      <c r="F159" s="392" t="str">
        <f ca="1">IF(E159&lt;&gt;E158,VLOOKUP(E159,CatModules!B:C,2,FALSE),"")</f>
        <v/>
      </c>
      <c r="G159" s="384" t="str">
        <f ca="1">IFERROR(VLOOKUP(ROW(),ModInCmp!D:G,4,FALSE),IF(ROW()-MATCH(E159,Framework!E:E,0)&gt;=VLOOKUP(MATCH(E159,Framework!E:E,0),ModInCmp!D:F,3,FALSE),"",Framework!G158+1))</f>
        <v/>
      </c>
      <c r="H159" s="385" t="str">
        <f t="shared" ca="1" si="11"/>
        <v/>
      </c>
      <c r="I159" s="385" t="str">
        <f t="shared" ca="1" si="8"/>
        <v/>
      </c>
    </row>
    <row r="160" spans="1:9" s="390" customFormat="1" x14ac:dyDescent="0.2">
      <c r="A160" s="385" t="str">
        <f>IF(ImpactInCmp!C151&lt;&gt;"",ImpactInCmp!C151,"")</f>
        <v/>
      </c>
      <c r="B160" s="385" t="str">
        <f>IF(OutcomeInCmp!C151&lt;&gt;"",OutcomeInCmp!C151,"")</f>
        <v/>
      </c>
      <c r="C160" s="389" t="str">
        <f ca="1">IFERROR(VLOOKUP(ROW(),ModInCmp!D:I,6,FALSE),IF(ROW()-MATCH(E160,Framework!E:E,0)&gt;=VLOOKUP(MATCH(E160,Framework!E:E,0),ModInCmp!D:H,5,FALSE),"",Framework!C159+1))</f>
        <v/>
      </c>
      <c r="D160" s="385" t="str">
        <f t="shared" ca="1" si="10"/>
        <v/>
      </c>
      <c r="E160" s="389">
        <f ca="1">IFERROR(VLOOKUP(ROW(),ModInCmp!D:I,2,FALSE),Framework!E159)</f>
        <v>152</v>
      </c>
      <c r="F160" s="392" t="str">
        <f ca="1">IF(E160&lt;&gt;E159,VLOOKUP(E160,CatModules!B:C,2,FALSE),"")</f>
        <v/>
      </c>
      <c r="G160" s="384" t="str">
        <f ca="1">IFERROR(VLOOKUP(ROW(),ModInCmp!D:G,4,FALSE),IF(ROW()-MATCH(E160,Framework!E:E,0)&gt;=VLOOKUP(MATCH(E160,Framework!E:E,0),ModInCmp!D:F,3,FALSE),"",Framework!G159+1))</f>
        <v/>
      </c>
      <c r="H160" s="385" t="str">
        <f t="shared" ca="1" si="11"/>
        <v/>
      </c>
      <c r="I160" s="385" t="str">
        <f t="shared" ca="1" si="8"/>
        <v/>
      </c>
    </row>
    <row r="161" spans="1:9" s="390" customFormat="1" x14ac:dyDescent="0.2">
      <c r="A161" s="385" t="str">
        <f>IF(ImpactInCmp!C152&lt;&gt;"",ImpactInCmp!C152,"")</f>
        <v/>
      </c>
      <c r="B161" s="385" t="str">
        <f>IF(OutcomeInCmp!C152&lt;&gt;"",OutcomeInCmp!C152,"")</f>
        <v/>
      </c>
      <c r="C161" s="389" t="str">
        <f ca="1">IFERROR(VLOOKUP(ROW(),ModInCmp!D:I,6,FALSE),IF(ROW()-MATCH(E161,Framework!E:E,0)&gt;=VLOOKUP(MATCH(E161,Framework!E:E,0),ModInCmp!D:H,5,FALSE),"",Framework!C160+1))</f>
        <v/>
      </c>
      <c r="D161" s="385" t="str">
        <f t="shared" ca="1" si="10"/>
        <v/>
      </c>
      <c r="E161" s="389">
        <f ca="1">IFERROR(VLOOKUP(ROW(),ModInCmp!D:I,2,FALSE),Framework!E160)</f>
        <v>152</v>
      </c>
      <c r="F161" s="392" t="str">
        <f ca="1">IF(E161&lt;&gt;E160,VLOOKUP(E161,CatModules!B:C,2,FALSE),"")</f>
        <v/>
      </c>
      <c r="G161" s="384" t="str">
        <f ca="1">IFERROR(VLOOKUP(ROW(),ModInCmp!D:G,4,FALSE),IF(ROW()-MATCH(E161,Framework!E:E,0)&gt;=VLOOKUP(MATCH(E161,Framework!E:E,0),ModInCmp!D:F,3,FALSE),"",Framework!G160+1))</f>
        <v/>
      </c>
      <c r="H161" s="385" t="str">
        <f t="shared" ca="1" si="11"/>
        <v/>
      </c>
      <c r="I161" s="385" t="str">
        <f t="shared" ca="1" si="8"/>
        <v/>
      </c>
    </row>
    <row r="162" spans="1:9" s="390" customFormat="1" x14ac:dyDescent="0.2">
      <c r="A162" s="385" t="str">
        <f>IF(ImpactInCmp!C153&lt;&gt;"",ImpactInCmp!C153,"")</f>
        <v/>
      </c>
      <c r="B162" s="385" t="str">
        <f>IF(OutcomeInCmp!C153&lt;&gt;"",OutcomeInCmp!C153,"")</f>
        <v/>
      </c>
      <c r="C162" s="389" t="str">
        <f ca="1">IFERROR(VLOOKUP(ROW(),ModInCmp!D:I,6,FALSE),IF(ROW()-MATCH(E162,Framework!E:E,0)&gt;=VLOOKUP(MATCH(E162,Framework!E:E,0),ModInCmp!D:H,5,FALSE),"",Framework!C161+1))</f>
        <v/>
      </c>
      <c r="D162" s="385" t="str">
        <f t="shared" ca="1" si="10"/>
        <v/>
      </c>
      <c r="E162" s="389">
        <f ca="1">IFERROR(VLOOKUP(ROW(),ModInCmp!D:I,2,FALSE),Framework!E161)</f>
        <v>152</v>
      </c>
      <c r="F162" s="392" t="str">
        <f ca="1">IF(E162&lt;&gt;E161,VLOOKUP(E162,CatModules!B:C,2,FALSE),"")</f>
        <v/>
      </c>
      <c r="G162" s="384" t="str">
        <f ca="1">IFERROR(VLOOKUP(ROW(),ModInCmp!D:G,4,FALSE),IF(ROW()-MATCH(E162,Framework!E:E,0)&gt;=VLOOKUP(MATCH(E162,Framework!E:E,0),ModInCmp!D:F,3,FALSE),"",Framework!G161+1))</f>
        <v/>
      </c>
      <c r="H162" s="385" t="str">
        <f t="shared" ca="1" si="11"/>
        <v/>
      </c>
      <c r="I162" s="385" t="str">
        <f t="shared" ca="1" si="8"/>
        <v/>
      </c>
    </row>
    <row r="163" spans="1:9" s="390" customFormat="1" x14ac:dyDescent="0.2">
      <c r="A163" s="385" t="str">
        <f>IF(ImpactInCmp!C154&lt;&gt;"",ImpactInCmp!C154,"")</f>
        <v/>
      </c>
      <c r="B163" s="385" t="str">
        <f>IF(OutcomeInCmp!C154&lt;&gt;"",OutcomeInCmp!C154,"")</f>
        <v/>
      </c>
      <c r="C163" s="389" t="str">
        <f ca="1">IFERROR(VLOOKUP(ROW(),ModInCmp!D:I,6,FALSE),IF(ROW()-MATCH(E163,Framework!E:E,0)&gt;=VLOOKUP(MATCH(E163,Framework!E:E,0),ModInCmp!D:H,5,FALSE),"",Framework!C162+1))</f>
        <v/>
      </c>
      <c r="D163" s="385" t="str">
        <f t="shared" ca="1" si="10"/>
        <v/>
      </c>
      <c r="E163" s="389">
        <f ca="1">IFERROR(VLOOKUP(ROW(),ModInCmp!D:I,2,FALSE),Framework!E162)</f>
        <v>152</v>
      </c>
      <c r="F163" s="392" t="str">
        <f ca="1">IF(E163&lt;&gt;E162,VLOOKUP(E163,CatModules!B:C,2,FALSE),"")</f>
        <v/>
      </c>
      <c r="G163" s="384" t="str">
        <f ca="1">IFERROR(VLOOKUP(ROW(),ModInCmp!D:G,4,FALSE),IF(ROW()-MATCH(E163,Framework!E:E,0)&gt;=VLOOKUP(MATCH(E163,Framework!E:E,0),ModInCmp!D:F,3,FALSE),"",Framework!G162+1))</f>
        <v/>
      </c>
      <c r="H163" s="385" t="str">
        <f t="shared" ca="1" si="11"/>
        <v/>
      </c>
      <c r="I163" s="385" t="str">
        <f t="shared" ca="1" si="8"/>
        <v/>
      </c>
    </row>
    <row r="164" spans="1:9" s="390" customFormat="1" x14ac:dyDescent="0.2">
      <c r="A164" s="385" t="str">
        <f>IF(ImpactInCmp!C155&lt;&gt;"",ImpactInCmp!C155,"")</f>
        <v/>
      </c>
      <c r="B164" s="385" t="str">
        <f>IF(OutcomeInCmp!C155&lt;&gt;"",OutcomeInCmp!C155,"")</f>
        <v/>
      </c>
      <c r="C164" s="389" t="str">
        <f ca="1">IFERROR(VLOOKUP(ROW(),ModInCmp!D:I,6,FALSE),IF(ROW()-MATCH(E164,Framework!E:E,0)&gt;=VLOOKUP(MATCH(E164,Framework!E:E,0),ModInCmp!D:H,5,FALSE),"",Framework!C163+1))</f>
        <v/>
      </c>
      <c r="D164" s="385" t="str">
        <f t="shared" ca="1" si="10"/>
        <v/>
      </c>
      <c r="E164" s="389">
        <f ca="1">IFERROR(VLOOKUP(ROW(),ModInCmp!D:I,2,FALSE),Framework!E163)</f>
        <v>152</v>
      </c>
      <c r="F164" s="392" t="str">
        <f ca="1">IF(E164&lt;&gt;E163,VLOOKUP(E164,CatModules!B:C,2,FALSE),"")</f>
        <v/>
      </c>
      <c r="G164" s="384" t="str">
        <f ca="1">IFERROR(VLOOKUP(ROW(),ModInCmp!D:G,4,FALSE),IF(ROW()-MATCH(E164,Framework!E:E,0)&gt;=VLOOKUP(MATCH(E164,Framework!E:E,0),ModInCmp!D:F,3,FALSE),"",Framework!G163+1))</f>
        <v/>
      </c>
      <c r="H164" s="385" t="str">
        <f t="shared" ca="1" si="11"/>
        <v/>
      </c>
      <c r="I164" s="385" t="str">
        <f t="shared" ca="1" si="8"/>
        <v/>
      </c>
    </row>
    <row r="165" spans="1:9" s="390" customFormat="1" x14ac:dyDescent="0.2">
      <c r="A165" s="385" t="str">
        <f>IF(ImpactInCmp!C156&lt;&gt;"",ImpactInCmp!C156,"")</f>
        <v/>
      </c>
      <c r="B165" s="385" t="str">
        <f>IF(OutcomeInCmp!C156&lt;&gt;"",OutcomeInCmp!C156,"")</f>
        <v/>
      </c>
      <c r="C165" s="389" t="str">
        <f ca="1">IFERROR(VLOOKUP(ROW(),ModInCmp!D:I,6,FALSE),IF(ROW()-MATCH(E165,Framework!E:E,0)&gt;=VLOOKUP(MATCH(E165,Framework!E:E,0),ModInCmp!D:H,5,FALSE),"",Framework!C164+1))</f>
        <v/>
      </c>
      <c r="D165" s="385" t="str">
        <f t="shared" ca="1" si="10"/>
        <v/>
      </c>
      <c r="E165" s="389">
        <f ca="1">IFERROR(VLOOKUP(ROW(),ModInCmp!D:I,2,FALSE),Framework!E164)</f>
        <v>152</v>
      </c>
      <c r="F165" s="392" t="str">
        <f ca="1">IF(E165&lt;&gt;E164,VLOOKUP(E165,CatModules!B:C,2,FALSE),"")</f>
        <v/>
      </c>
      <c r="G165" s="384" t="str">
        <f ca="1">IFERROR(VLOOKUP(ROW(),ModInCmp!D:G,4,FALSE),IF(ROW()-MATCH(E165,Framework!E:E,0)&gt;=VLOOKUP(MATCH(E165,Framework!E:E,0),ModInCmp!D:F,3,FALSE),"",Framework!G164+1))</f>
        <v/>
      </c>
      <c r="H165" s="385" t="str">
        <f t="shared" ca="1" si="11"/>
        <v/>
      </c>
      <c r="I165" s="385" t="str">
        <f t="shared" ca="1" si="8"/>
        <v/>
      </c>
    </row>
    <row r="166" spans="1:9" s="390" customFormat="1" x14ac:dyDescent="0.2">
      <c r="A166" s="385" t="str">
        <f>IF(ImpactInCmp!C157&lt;&gt;"",ImpactInCmp!C157,"")</f>
        <v/>
      </c>
      <c r="B166" s="385" t="str">
        <f>IF(OutcomeInCmp!C157&lt;&gt;"",OutcomeInCmp!C157,"")</f>
        <v/>
      </c>
      <c r="C166" s="389" t="str">
        <f ca="1">IFERROR(VLOOKUP(ROW(),ModInCmp!D:I,6,FALSE),IF(ROW()-MATCH(E166,Framework!E:E,0)&gt;=VLOOKUP(MATCH(E166,Framework!E:E,0),ModInCmp!D:H,5,FALSE),"",Framework!C165+1))</f>
        <v/>
      </c>
      <c r="D166" s="385" t="str">
        <f t="shared" ca="1" si="10"/>
        <v/>
      </c>
      <c r="E166" s="389">
        <f ca="1">IFERROR(VLOOKUP(ROW(),ModInCmp!D:I,2,FALSE),Framework!E165)</f>
        <v>152</v>
      </c>
      <c r="F166" s="392" t="str">
        <f ca="1">IF(E166&lt;&gt;E165,VLOOKUP(E166,CatModules!B:C,2,FALSE),"")</f>
        <v/>
      </c>
      <c r="G166" s="384" t="str">
        <f ca="1">IFERROR(VLOOKUP(ROW(),ModInCmp!D:G,4,FALSE),IF(ROW()-MATCH(E166,Framework!E:E,0)&gt;=VLOOKUP(MATCH(E166,Framework!E:E,0),ModInCmp!D:F,3,FALSE),"",Framework!G165+1))</f>
        <v/>
      </c>
      <c r="H166" s="385" t="str">
        <f t="shared" ca="1" si="11"/>
        <v/>
      </c>
      <c r="I166" s="385" t="str">
        <f t="shared" ca="1" si="8"/>
        <v/>
      </c>
    </row>
    <row r="167" spans="1:9" s="390" customFormat="1" x14ac:dyDescent="0.2">
      <c r="A167" s="385" t="str">
        <f>IF(ImpactInCmp!C158&lt;&gt;"",ImpactInCmp!C158,"")</f>
        <v/>
      </c>
      <c r="B167" s="385" t="str">
        <f>IF(OutcomeInCmp!C158&lt;&gt;"",OutcomeInCmp!C158,"")</f>
        <v/>
      </c>
      <c r="C167" s="389" t="str">
        <f ca="1">IFERROR(VLOOKUP(ROW(),ModInCmp!D:I,6,FALSE),IF(ROW()-MATCH(E167,Framework!E:E,0)&gt;=VLOOKUP(MATCH(E167,Framework!E:E,0),ModInCmp!D:H,5,FALSE),"",Framework!C166+1))</f>
        <v/>
      </c>
      <c r="D167" s="385" t="str">
        <f t="shared" ca="1" si="10"/>
        <v/>
      </c>
      <c r="E167" s="389">
        <f ca="1">IFERROR(VLOOKUP(ROW(),ModInCmp!D:I,2,FALSE),Framework!E166)</f>
        <v>152</v>
      </c>
      <c r="F167" s="392" t="str">
        <f ca="1">IF(E167&lt;&gt;E166,VLOOKUP(E167,CatModules!B:C,2,FALSE),"")</f>
        <v/>
      </c>
      <c r="G167" s="384" t="str">
        <f ca="1">IFERROR(VLOOKUP(ROW(),ModInCmp!D:G,4,FALSE),IF(ROW()-MATCH(E167,Framework!E:E,0)&gt;=VLOOKUP(MATCH(E167,Framework!E:E,0),ModInCmp!D:F,3,FALSE),"",Framework!G166+1))</f>
        <v/>
      </c>
      <c r="H167" s="385" t="str">
        <f t="shared" ca="1" si="11"/>
        <v/>
      </c>
      <c r="I167" s="385" t="str">
        <f t="shared" ca="1" si="8"/>
        <v/>
      </c>
    </row>
    <row r="168" spans="1:9" s="390" customFormat="1" x14ac:dyDescent="0.2">
      <c r="A168" s="385" t="str">
        <f>IF(ImpactInCmp!C159&lt;&gt;"",ImpactInCmp!C159,"")</f>
        <v/>
      </c>
      <c r="B168" s="385" t="str">
        <f>IF(OutcomeInCmp!C159&lt;&gt;"",OutcomeInCmp!C159,"")</f>
        <v/>
      </c>
      <c r="C168" s="389" t="str">
        <f ca="1">IFERROR(VLOOKUP(ROW(),ModInCmp!D:I,6,FALSE),IF(ROW()-MATCH(E168,Framework!E:E,0)&gt;=VLOOKUP(MATCH(E168,Framework!E:E,0),ModInCmp!D:H,5,FALSE),"",Framework!C167+1))</f>
        <v/>
      </c>
      <c r="D168" s="385" t="str">
        <f t="shared" ca="1" si="10"/>
        <v/>
      </c>
      <c r="E168" s="389">
        <f ca="1">IFERROR(VLOOKUP(ROW(),ModInCmp!D:I,2,FALSE),Framework!E167)</f>
        <v>152</v>
      </c>
      <c r="F168" s="392" t="str">
        <f ca="1">IF(E168&lt;&gt;E167,VLOOKUP(E168,CatModules!B:C,2,FALSE),"")</f>
        <v/>
      </c>
      <c r="G168" s="384" t="str">
        <f ca="1">IFERROR(VLOOKUP(ROW(),ModInCmp!D:G,4,FALSE),IF(ROW()-MATCH(E168,Framework!E:E,0)&gt;=VLOOKUP(MATCH(E168,Framework!E:E,0),ModInCmp!D:F,3,FALSE),"",Framework!G167+1))</f>
        <v/>
      </c>
      <c r="H168" s="385" t="str">
        <f t="shared" ca="1" si="11"/>
        <v/>
      </c>
      <c r="I168" s="385" t="str">
        <f t="shared" ca="1" si="8"/>
        <v/>
      </c>
    </row>
    <row r="169" spans="1:9" s="390" customFormat="1" x14ac:dyDescent="0.2">
      <c r="A169" s="385" t="str">
        <f>IF(ImpactInCmp!C160&lt;&gt;"",ImpactInCmp!C160,"")</f>
        <v/>
      </c>
      <c r="B169" s="385" t="str">
        <f>IF(OutcomeInCmp!C160&lt;&gt;"",OutcomeInCmp!C160,"")</f>
        <v/>
      </c>
      <c r="C169" s="389" t="str">
        <f ca="1">IFERROR(VLOOKUP(ROW(),ModInCmp!D:I,6,FALSE),IF(ROW()-MATCH(E169,Framework!E:E,0)&gt;=VLOOKUP(MATCH(E169,Framework!E:E,0),ModInCmp!D:H,5,FALSE),"",Framework!C168+1))</f>
        <v/>
      </c>
      <c r="D169" s="385" t="str">
        <f t="shared" ca="1" si="10"/>
        <v/>
      </c>
      <c r="E169" s="389">
        <f ca="1">IFERROR(VLOOKUP(ROW(),ModInCmp!D:I,2,FALSE),Framework!E168)</f>
        <v>152</v>
      </c>
      <c r="F169" s="392" t="str">
        <f ca="1">IF(E169&lt;&gt;E168,VLOOKUP(E169,CatModules!B:C,2,FALSE),"")</f>
        <v/>
      </c>
      <c r="G169" s="384" t="str">
        <f ca="1">IFERROR(VLOOKUP(ROW(),ModInCmp!D:G,4,FALSE),IF(ROW()-MATCH(E169,Framework!E:E,0)&gt;=VLOOKUP(MATCH(E169,Framework!E:E,0),ModInCmp!D:F,3,FALSE),"",Framework!G168+1))</f>
        <v/>
      </c>
      <c r="H169" s="385" t="str">
        <f t="shared" ca="1" si="11"/>
        <v/>
      </c>
      <c r="I169" s="385" t="str">
        <f t="shared" ca="1" si="8"/>
        <v/>
      </c>
    </row>
    <row r="170" spans="1:9" s="390" customFormat="1" x14ac:dyDescent="0.2">
      <c r="A170" s="385" t="str">
        <f>IF(ImpactInCmp!C161&lt;&gt;"",ImpactInCmp!C161,"")</f>
        <v/>
      </c>
      <c r="B170" s="385" t="str">
        <f>IF(OutcomeInCmp!C161&lt;&gt;"",OutcomeInCmp!C161,"")</f>
        <v/>
      </c>
      <c r="C170" s="389" t="str">
        <f ca="1">IFERROR(VLOOKUP(ROW(),ModInCmp!D:I,6,FALSE),IF(ROW()-MATCH(E170,Framework!E:E,0)&gt;=VLOOKUP(MATCH(E170,Framework!E:E,0),ModInCmp!D:H,5,FALSE),"",Framework!C169+1))</f>
        <v/>
      </c>
      <c r="D170" s="385" t="str">
        <f t="shared" ca="1" si="10"/>
        <v/>
      </c>
      <c r="E170" s="389">
        <f ca="1">IFERROR(VLOOKUP(ROW(),ModInCmp!D:I,2,FALSE),Framework!E169)</f>
        <v>152</v>
      </c>
      <c r="F170" s="392" t="str">
        <f ca="1">IF(E170&lt;&gt;E169,VLOOKUP(E170,CatModules!B:C,2,FALSE),"")</f>
        <v/>
      </c>
      <c r="G170" s="384" t="str">
        <f ca="1">IFERROR(VLOOKUP(ROW(),ModInCmp!D:G,4,FALSE),IF(ROW()-MATCH(E170,Framework!E:E,0)&gt;=VLOOKUP(MATCH(E170,Framework!E:E,0),ModInCmp!D:F,3,FALSE),"",Framework!G169+1))</f>
        <v/>
      </c>
      <c r="H170" s="385" t="str">
        <f t="shared" ca="1" si="11"/>
        <v/>
      </c>
      <c r="I170" s="385" t="str">
        <f t="shared" ca="1" si="8"/>
        <v/>
      </c>
    </row>
    <row r="171" spans="1:9" s="390" customFormat="1" x14ac:dyDescent="0.2">
      <c r="A171" s="385" t="str">
        <f>IF(ImpactInCmp!C162&lt;&gt;"",ImpactInCmp!C162,"")</f>
        <v/>
      </c>
      <c r="B171" s="385" t="str">
        <f>IF(OutcomeInCmp!C162&lt;&gt;"",OutcomeInCmp!C162,"")</f>
        <v/>
      </c>
      <c r="C171" s="389" t="str">
        <f ca="1">IFERROR(VLOOKUP(ROW(),ModInCmp!D:I,6,FALSE),IF(ROW()-MATCH(E171,Framework!E:E,0)&gt;=VLOOKUP(MATCH(E171,Framework!E:E,0),ModInCmp!D:H,5,FALSE),"",Framework!C170+1))</f>
        <v/>
      </c>
      <c r="D171" s="385" t="str">
        <f t="shared" ca="1" si="10"/>
        <v/>
      </c>
      <c r="E171" s="389">
        <f ca="1">IFERROR(VLOOKUP(ROW(),ModInCmp!D:I,2,FALSE),Framework!E170)</f>
        <v>152</v>
      </c>
      <c r="F171" s="392" t="str">
        <f ca="1">IF(E171&lt;&gt;E170,VLOOKUP(E171,CatModules!B:C,2,FALSE),"")</f>
        <v/>
      </c>
      <c r="G171" s="384" t="str">
        <f ca="1">IFERROR(VLOOKUP(ROW(),ModInCmp!D:G,4,FALSE),IF(ROW()-MATCH(E171,Framework!E:E,0)&gt;=VLOOKUP(MATCH(E171,Framework!E:E,0),ModInCmp!D:F,3,FALSE),"",Framework!G170+1))</f>
        <v/>
      </c>
      <c r="H171" s="385" t="str">
        <f t="shared" ca="1" si="11"/>
        <v/>
      </c>
      <c r="I171" s="385" t="str">
        <f t="shared" ca="1" si="8"/>
        <v/>
      </c>
    </row>
    <row r="172" spans="1:9" s="390" customFormat="1" x14ac:dyDescent="0.2">
      <c r="A172" s="385" t="str">
        <f>IF(ImpactInCmp!C163&lt;&gt;"",ImpactInCmp!C163,"")</f>
        <v/>
      </c>
      <c r="B172" s="385" t="str">
        <f>IF(OutcomeInCmp!C163&lt;&gt;"",OutcomeInCmp!C163,"")</f>
        <v/>
      </c>
      <c r="C172" s="389" t="str">
        <f ca="1">IFERROR(VLOOKUP(ROW(),ModInCmp!D:I,6,FALSE),IF(ROW()-MATCH(E172,Framework!E:E,0)&gt;=VLOOKUP(MATCH(E172,Framework!E:E,0),ModInCmp!D:H,5,FALSE),"",Framework!C171+1))</f>
        <v/>
      </c>
      <c r="D172" s="385" t="str">
        <f t="shared" ca="1" si="10"/>
        <v/>
      </c>
      <c r="E172" s="389">
        <f ca="1">IFERROR(VLOOKUP(ROW(),ModInCmp!D:I,2,FALSE),Framework!E171)</f>
        <v>152</v>
      </c>
      <c r="F172" s="392" t="str">
        <f ca="1">IF(E172&lt;&gt;E171,VLOOKUP(E172,CatModules!B:C,2,FALSE),"")</f>
        <v/>
      </c>
      <c r="G172" s="384" t="str">
        <f ca="1">IFERROR(VLOOKUP(ROW(),ModInCmp!D:G,4,FALSE),IF(ROW()-MATCH(E172,Framework!E:E,0)&gt;=VLOOKUP(MATCH(E172,Framework!E:E,0),ModInCmp!D:F,3,FALSE),"",Framework!G171+1))</f>
        <v/>
      </c>
      <c r="H172" s="385" t="str">
        <f t="shared" ca="1" si="11"/>
        <v/>
      </c>
      <c r="I172" s="385" t="str">
        <f t="shared" ca="1" si="8"/>
        <v/>
      </c>
    </row>
    <row r="173" spans="1:9" s="390" customFormat="1" x14ac:dyDescent="0.2">
      <c r="A173" s="385" t="str">
        <f>IF(ImpactInCmp!C164&lt;&gt;"",ImpactInCmp!C164,"")</f>
        <v/>
      </c>
      <c r="B173" s="385" t="str">
        <f>IF(OutcomeInCmp!C164&lt;&gt;"",OutcomeInCmp!C164,"")</f>
        <v/>
      </c>
      <c r="C173" s="389" t="str">
        <f ca="1">IFERROR(VLOOKUP(ROW(),ModInCmp!D:I,6,FALSE),IF(ROW()-MATCH(E173,Framework!E:E,0)&gt;=VLOOKUP(MATCH(E173,Framework!E:E,0),ModInCmp!D:H,5,FALSE),"",Framework!C172+1))</f>
        <v/>
      </c>
      <c r="D173" s="385" t="str">
        <f t="shared" ca="1" si="10"/>
        <v/>
      </c>
      <c r="E173" s="389">
        <f ca="1">IFERROR(VLOOKUP(ROW(),ModInCmp!D:I,2,FALSE),Framework!E172)</f>
        <v>152</v>
      </c>
      <c r="F173" s="392" t="str">
        <f ca="1">IF(E173&lt;&gt;E172,VLOOKUP(E173,CatModules!B:C,2,FALSE),"")</f>
        <v/>
      </c>
      <c r="G173" s="384" t="str">
        <f ca="1">IFERROR(VLOOKUP(ROW(),ModInCmp!D:G,4,FALSE),IF(ROW()-MATCH(E173,Framework!E:E,0)&gt;=VLOOKUP(MATCH(E173,Framework!E:E,0),ModInCmp!D:F,3,FALSE),"",Framework!G172+1))</f>
        <v/>
      </c>
      <c r="H173" s="385" t="str">
        <f t="shared" ca="1" si="11"/>
        <v/>
      </c>
      <c r="I173" s="385" t="str">
        <f t="shared" ca="1" si="8"/>
        <v/>
      </c>
    </row>
    <row r="174" spans="1:9" s="390" customFormat="1" x14ac:dyDescent="0.2">
      <c r="A174" s="385" t="str">
        <f>IF(ImpactInCmp!C165&lt;&gt;"",ImpactInCmp!C165,"")</f>
        <v/>
      </c>
      <c r="B174" s="385" t="str">
        <f>IF(OutcomeInCmp!C165&lt;&gt;"",OutcomeInCmp!C165,"")</f>
        <v/>
      </c>
      <c r="C174" s="389" t="str">
        <f ca="1">IFERROR(VLOOKUP(ROW(),ModInCmp!D:I,6,FALSE),IF(ROW()-MATCH(E174,Framework!E:E,0)&gt;=VLOOKUP(MATCH(E174,Framework!E:E,0),ModInCmp!D:H,5,FALSE),"",Framework!C173+1))</f>
        <v/>
      </c>
      <c r="D174" s="385" t="str">
        <f t="shared" ca="1" si="10"/>
        <v/>
      </c>
      <c r="E174" s="389">
        <f ca="1">IFERROR(VLOOKUP(ROW(),ModInCmp!D:I,2,FALSE),Framework!E173)</f>
        <v>152</v>
      </c>
      <c r="F174" s="392" t="str">
        <f ca="1">IF(E174&lt;&gt;E173,VLOOKUP(E174,CatModules!B:C,2,FALSE),"")</f>
        <v/>
      </c>
      <c r="G174" s="384" t="str">
        <f ca="1">IFERROR(VLOOKUP(ROW(),ModInCmp!D:G,4,FALSE),IF(ROW()-MATCH(E174,Framework!E:E,0)&gt;=VLOOKUP(MATCH(E174,Framework!E:E,0),ModInCmp!D:F,3,FALSE),"",Framework!G173+1))</f>
        <v/>
      </c>
      <c r="H174" s="385" t="str">
        <f t="shared" ca="1" si="11"/>
        <v/>
      </c>
      <c r="I174" s="385" t="str">
        <f t="shared" ref="I174:I204" ca="1" si="12">IF(G174&lt;&gt;"",INDIRECT(ADDRESS(G174,9,1,1,"CatInt")),"")</f>
        <v/>
      </c>
    </row>
    <row r="175" spans="1:9" s="390" customFormat="1" x14ac:dyDescent="0.2">
      <c r="A175" s="385" t="str">
        <f>IF(ImpactInCmp!C166&lt;&gt;"",ImpactInCmp!C166,"")</f>
        <v/>
      </c>
      <c r="B175" s="385" t="str">
        <f>IF(OutcomeInCmp!C166&lt;&gt;"",OutcomeInCmp!C166,"")</f>
        <v/>
      </c>
      <c r="C175" s="389" t="str">
        <f ca="1">IFERROR(VLOOKUP(ROW(),ModInCmp!D:I,6,FALSE),IF(ROW()-MATCH(E175,Framework!E:E,0)&gt;=VLOOKUP(MATCH(E175,Framework!E:E,0),ModInCmp!D:H,5,FALSE),"",Framework!C174+1))</f>
        <v/>
      </c>
      <c r="D175" s="385" t="str">
        <f t="shared" ca="1" si="10"/>
        <v/>
      </c>
      <c r="E175" s="389">
        <f ca="1">IFERROR(VLOOKUP(ROW(),ModInCmp!D:I,2,FALSE),Framework!E174)</f>
        <v>152</v>
      </c>
      <c r="F175" s="392" t="str">
        <f ca="1">IF(E175&lt;&gt;E174,VLOOKUP(E175,CatModules!B:C,2,FALSE),"")</f>
        <v/>
      </c>
      <c r="G175" s="384" t="str">
        <f ca="1">IFERROR(VLOOKUP(ROW(),ModInCmp!D:G,4,FALSE),IF(ROW()-MATCH(E175,Framework!E:E,0)&gt;=VLOOKUP(MATCH(E175,Framework!E:E,0),ModInCmp!D:F,3,FALSE),"",Framework!G174+1))</f>
        <v/>
      </c>
      <c r="H175" s="385" t="str">
        <f t="shared" ca="1" si="11"/>
        <v/>
      </c>
      <c r="I175" s="385" t="str">
        <f t="shared" ca="1" si="12"/>
        <v/>
      </c>
    </row>
    <row r="176" spans="1:9" s="390" customFormat="1" x14ac:dyDescent="0.2">
      <c r="A176" s="385" t="str">
        <f>IF(ImpactInCmp!C167&lt;&gt;"",ImpactInCmp!C167,"")</f>
        <v/>
      </c>
      <c r="B176" s="385" t="str">
        <f>IF(OutcomeInCmp!C167&lt;&gt;"",OutcomeInCmp!C167,"")</f>
        <v/>
      </c>
      <c r="C176" s="389" t="str">
        <f ca="1">IFERROR(VLOOKUP(ROW(),ModInCmp!D:I,6,FALSE),IF(ROW()-MATCH(E176,Framework!E:E,0)&gt;=VLOOKUP(MATCH(E176,Framework!E:E,0),ModInCmp!D:H,5,FALSE),"",Framework!C175+1))</f>
        <v/>
      </c>
      <c r="D176" s="385" t="str">
        <f t="shared" ca="1" si="10"/>
        <v/>
      </c>
      <c r="E176" s="389">
        <f ca="1">IFERROR(VLOOKUP(ROW(),ModInCmp!D:I,2,FALSE),Framework!E175)</f>
        <v>152</v>
      </c>
      <c r="F176" s="392" t="str">
        <f ca="1">IF(E176&lt;&gt;E175,VLOOKUP(E176,CatModules!B:C,2,FALSE),"")</f>
        <v/>
      </c>
      <c r="G176" s="384" t="str">
        <f ca="1">IFERROR(VLOOKUP(ROW(),ModInCmp!D:G,4,FALSE),IF(ROW()-MATCH(E176,Framework!E:E,0)&gt;=VLOOKUP(MATCH(E176,Framework!E:E,0),ModInCmp!D:F,3,FALSE),"",Framework!G175+1))</f>
        <v/>
      </c>
      <c r="H176" s="385" t="str">
        <f t="shared" ca="1" si="11"/>
        <v/>
      </c>
      <c r="I176" s="385" t="str">
        <f t="shared" ca="1" si="12"/>
        <v/>
      </c>
    </row>
    <row r="177" spans="1:9" s="390" customFormat="1" x14ac:dyDescent="0.2">
      <c r="A177" s="385" t="str">
        <f>IF(ImpactInCmp!C168&lt;&gt;"",ImpactInCmp!C168,"")</f>
        <v/>
      </c>
      <c r="B177" s="385" t="str">
        <f>IF(OutcomeInCmp!C168&lt;&gt;"",OutcomeInCmp!C168,"")</f>
        <v/>
      </c>
      <c r="C177" s="389" t="str">
        <f ca="1">IFERROR(VLOOKUP(ROW(),ModInCmp!D:I,6,FALSE),IF(ROW()-MATCH(E177,Framework!E:E,0)&gt;=VLOOKUP(MATCH(E177,Framework!E:E,0),ModInCmp!D:H,5,FALSE),"",Framework!C176+1))</f>
        <v/>
      </c>
      <c r="D177" s="385" t="str">
        <f t="shared" ca="1" si="10"/>
        <v/>
      </c>
      <c r="E177" s="389">
        <f ca="1">IFERROR(VLOOKUP(ROW(),ModInCmp!D:I,2,FALSE),Framework!E176)</f>
        <v>152</v>
      </c>
      <c r="F177" s="392" t="str">
        <f ca="1">IF(E177&lt;&gt;E176,VLOOKUP(E177,CatModules!B:C,2,FALSE),"")</f>
        <v/>
      </c>
      <c r="G177" s="384" t="str">
        <f ca="1">IFERROR(VLOOKUP(ROW(),ModInCmp!D:G,4,FALSE),IF(ROW()-MATCH(E177,Framework!E:E,0)&gt;=VLOOKUP(MATCH(E177,Framework!E:E,0),ModInCmp!D:F,3,FALSE),"",Framework!G176+1))</f>
        <v/>
      </c>
      <c r="H177" s="385" t="str">
        <f t="shared" ca="1" si="11"/>
        <v/>
      </c>
      <c r="I177" s="385" t="str">
        <f t="shared" ca="1" si="12"/>
        <v/>
      </c>
    </row>
    <row r="178" spans="1:9" s="390" customFormat="1" x14ac:dyDescent="0.2">
      <c r="A178" s="385" t="str">
        <f>IF(ImpactInCmp!C169&lt;&gt;"",ImpactInCmp!C169,"")</f>
        <v/>
      </c>
      <c r="B178" s="385" t="str">
        <f>IF(OutcomeInCmp!C169&lt;&gt;"",OutcomeInCmp!C169,"")</f>
        <v/>
      </c>
      <c r="C178" s="389" t="str">
        <f ca="1">IFERROR(VLOOKUP(ROW(),ModInCmp!D:I,6,FALSE),IF(ROW()-MATCH(E178,Framework!E:E,0)&gt;=VLOOKUP(MATCH(E178,Framework!E:E,0),ModInCmp!D:H,5,FALSE),"",Framework!C177+1))</f>
        <v/>
      </c>
      <c r="D178" s="385" t="str">
        <f t="shared" ca="1" si="10"/>
        <v/>
      </c>
      <c r="E178" s="389">
        <f ca="1">IFERROR(VLOOKUP(ROW(),ModInCmp!D:I,2,FALSE),Framework!E177)</f>
        <v>152</v>
      </c>
      <c r="F178" s="392" t="str">
        <f ca="1">IF(E178&lt;&gt;E177,VLOOKUP(E178,CatModules!B:C,2,FALSE),"")</f>
        <v/>
      </c>
      <c r="G178" s="384" t="str">
        <f ca="1">IFERROR(VLOOKUP(ROW(),ModInCmp!D:G,4,FALSE),IF(ROW()-MATCH(E178,Framework!E:E,0)&gt;=VLOOKUP(MATCH(E178,Framework!E:E,0),ModInCmp!D:F,3,FALSE),"",Framework!G177+1))</f>
        <v/>
      </c>
      <c r="H178" s="385" t="str">
        <f t="shared" ca="1" si="11"/>
        <v/>
      </c>
      <c r="I178" s="385" t="str">
        <f t="shared" ca="1" si="12"/>
        <v/>
      </c>
    </row>
    <row r="179" spans="1:9" s="390" customFormat="1" x14ac:dyDescent="0.2">
      <c r="A179" s="385" t="str">
        <f>IF(ImpactInCmp!C170&lt;&gt;"",ImpactInCmp!C170,"")</f>
        <v/>
      </c>
      <c r="B179" s="385" t="str">
        <f>IF(OutcomeInCmp!C170&lt;&gt;"",OutcomeInCmp!C170,"")</f>
        <v/>
      </c>
      <c r="C179" s="389" t="str">
        <f ca="1">IFERROR(VLOOKUP(ROW(),ModInCmp!D:I,6,FALSE),IF(ROW()-MATCH(E179,Framework!E:E,0)&gt;=VLOOKUP(MATCH(E179,Framework!E:E,0),ModInCmp!D:H,5,FALSE),"",Framework!C178+1))</f>
        <v/>
      </c>
      <c r="D179" s="385" t="str">
        <f t="shared" ca="1" si="10"/>
        <v/>
      </c>
      <c r="E179" s="389">
        <f ca="1">IFERROR(VLOOKUP(ROW(),ModInCmp!D:I,2,FALSE),Framework!E178)</f>
        <v>152</v>
      </c>
      <c r="F179" s="392" t="str">
        <f ca="1">IF(E179&lt;&gt;E178,VLOOKUP(E179,CatModules!B:C,2,FALSE),"")</f>
        <v/>
      </c>
      <c r="G179" s="384" t="str">
        <f ca="1">IFERROR(VLOOKUP(ROW(),ModInCmp!D:G,4,FALSE),IF(ROW()-MATCH(E179,Framework!E:E,0)&gt;=VLOOKUP(MATCH(E179,Framework!E:E,0),ModInCmp!D:F,3,FALSE),"",Framework!G178+1))</f>
        <v/>
      </c>
      <c r="H179" s="385" t="str">
        <f t="shared" ca="1" si="11"/>
        <v/>
      </c>
      <c r="I179" s="385" t="str">
        <f t="shared" ca="1" si="12"/>
        <v/>
      </c>
    </row>
    <row r="180" spans="1:9" s="390" customFormat="1" x14ac:dyDescent="0.2">
      <c r="A180" s="385" t="str">
        <f>IF(ImpactInCmp!C171&lt;&gt;"",ImpactInCmp!C171,"")</f>
        <v/>
      </c>
      <c r="B180" s="385" t="str">
        <f>IF(OutcomeInCmp!C171&lt;&gt;"",OutcomeInCmp!C171,"")</f>
        <v/>
      </c>
      <c r="C180" s="389" t="str">
        <f ca="1">IFERROR(VLOOKUP(ROW(),ModInCmp!D:I,6,FALSE),IF(ROW()-MATCH(E180,Framework!E:E,0)&gt;=VLOOKUP(MATCH(E180,Framework!E:E,0),ModInCmp!D:H,5,FALSE),"",Framework!C179+1))</f>
        <v/>
      </c>
      <c r="D180" s="385" t="str">
        <f t="shared" ca="1" si="10"/>
        <v/>
      </c>
      <c r="E180" s="389">
        <f ca="1">IFERROR(VLOOKUP(ROW(),ModInCmp!D:I,2,FALSE),Framework!E179)</f>
        <v>152</v>
      </c>
      <c r="F180" s="392" t="str">
        <f ca="1">IF(E180&lt;&gt;E179,VLOOKUP(E180,CatModules!B:C,2,FALSE),"")</f>
        <v/>
      </c>
      <c r="G180" s="384" t="str">
        <f ca="1">IFERROR(VLOOKUP(ROW(),ModInCmp!D:G,4,FALSE),IF(ROW()-MATCH(E180,Framework!E:E,0)&gt;=VLOOKUP(MATCH(E180,Framework!E:E,0),ModInCmp!D:F,3,FALSE),"",Framework!G179+1))</f>
        <v/>
      </c>
      <c r="H180" s="385" t="str">
        <f t="shared" ca="1" si="11"/>
        <v/>
      </c>
      <c r="I180" s="385" t="str">
        <f t="shared" ca="1" si="12"/>
        <v/>
      </c>
    </row>
    <row r="181" spans="1:9" s="390" customFormat="1" x14ac:dyDescent="0.2">
      <c r="A181" s="385" t="str">
        <f>IF(ImpactInCmp!C172&lt;&gt;"",ImpactInCmp!C172,"")</f>
        <v/>
      </c>
      <c r="B181" s="385" t="str">
        <f>IF(OutcomeInCmp!C172&lt;&gt;"",OutcomeInCmp!C172,"")</f>
        <v/>
      </c>
      <c r="C181" s="389" t="str">
        <f ca="1">IFERROR(VLOOKUP(ROW(),ModInCmp!D:I,6,FALSE),IF(ROW()-MATCH(E181,Framework!E:E,0)&gt;=VLOOKUP(MATCH(E181,Framework!E:E,0),ModInCmp!D:H,5,FALSE),"",Framework!C180+1))</f>
        <v/>
      </c>
      <c r="D181" s="385" t="str">
        <f t="shared" ca="1" si="10"/>
        <v/>
      </c>
      <c r="E181" s="389">
        <f ca="1">IFERROR(VLOOKUP(ROW(),ModInCmp!D:I,2,FALSE),Framework!E180)</f>
        <v>152</v>
      </c>
      <c r="F181" s="392" t="str">
        <f ca="1">IF(E181&lt;&gt;E180,VLOOKUP(E181,CatModules!B:C,2,FALSE),"")</f>
        <v/>
      </c>
      <c r="G181" s="384" t="str">
        <f ca="1">IFERROR(VLOOKUP(ROW(),ModInCmp!D:G,4,FALSE),IF(ROW()-MATCH(E181,Framework!E:E,0)&gt;=VLOOKUP(MATCH(E181,Framework!E:E,0),ModInCmp!D:F,3,FALSE),"",Framework!G180+1))</f>
        <v/>
      </c>
      <c r="H181" s="385" t="str">
        <f t="shared" ca="1" si="11"/>
        <v/>
      </c>
      <c r="I181" s="385" t="str">
        <f t="shared" ca="1" si="12"/>
        <v/>
      </c>
    </row>
    <row r="182" spans="1:9" s="390" customFormat="1" x14ac:dyDescent="0.2">
      <c r="A182" s="385" t="str">
        <f>IF(ImpactInCmp!C173&lt;&gt;"",ImpactInCmp!C173,"")</f>
        <v/>
      </c>
      <c r="B182" s="385" t="str">
        <f>IF(OutcomeInCmp!C173&lt;&gt;"",OutcomeInCmp!C173,"")</f>
        <v/>
      </c>
      <c r="C182" s="389" t="str">
        <f ca="1">IFERROR(VLOOKUP(ROW(),ModInCmp!D:I,6,FALSE),IF(ROW()-MATCH(E182,Framework!E:E,0)&gt;=VLOOKUP(MATCH(E182,Framework!E:E,0),ModInCmp!D:H,5,FALSE),"",Framework!C181+1))</f>
        <v/>
      </c>
      <c r="D182" s="385" t="str">
        <f t="shared" ca="1" si="10"/>
        <v/>
      </c>
      <c r="E182" s="389">
        <f ca="1">IFERROR(VLOOKUP(ROW(),ModInCmp!D:I,2,FALSE),Framework!E181)</f>
        <v>152</v>
      </c>
      <c r="F182" s="392" t="str">
        <f ca="1">IF(E182&lt;&gt;E181,VLOOKUP(E182,CatModules!B:C,2,FALSE),"")</f>
        <v/>
      </c>
      <c r="G182" s="384" t="str">
        <f ca="1">IFERROR(VLOOKUP(ROW(),ModInCmp!D:G,4,FALSE),IF(ROW()-MATCH(E182,Framework!E:E,0)&gt;=VLOOKUP(MATCH(E182,Framework!E:E,0),ModInCmp!D:F,3,FALSE),"",Framework!G181+1))</f>
        <v/>
      </c>
      <c r="H182" s="385" t="str">
        <f t="shared" ca="1" si="11"/>
        <v/>
      </c>
      <c r="I182" s="385" t="str">
        <f t="shared" ca="1" si="12"/>
        <v/>
      </c>
    </row>
    <row r="183" spans="1:9" s="390" customFormat="1" x14ac:dyDescent="0.2">
      <c r="A183" s="385" t="str">
        <f>IF(ImpactInCmp!C174&lt;&gt;"",ImpactInCmp!C174,"")</f>
        <v/>
      </c>
      <c r="B183" s="385" t="str">
        <f>IF(OutcomeInCmp!C174&lt;&gt;"",OutcomeInCmp!C174,"")</f>
        <v/>
      </c>
      <c r="C183" s="389" t="str">
        <f ca="1">IFERROR(VLOOKUP(ROW(),ModInCmp!D:I,6,FALSE),IF(ROW()-MATCH(E183,Framework!E:E,0)&gt;=VLOOKUP(MATCH(E183,Framework!E:E,0),ModInCmp!D:H,5,FALSE),"",Framework!C182+1))</f>
        <v/>
      </c>
      <c r="D183" s="385" t="str">
        <f t="shared" ca="1" si="10"/>
        <v/>
      </c>
      <c r="E183" s="389">
        <f ca="1">IFERROR(VLOOKUP(ROW(),ModInCmp!D:I,2,FALSE),Framework!E182)</f>
        <v>152</v>
      </c>
      <c r="F183" s="392" t="str">
        <f ca="1">IF(E183&lt;&gt;E182,VLOOKUP(E183,CatModules!B:C,2,FALSE),"")</f>
        <v/>
      </c>
      <c r="G183" s="384" t="str">
        <f ca="1">IFERROR(VLOOKUP(ROW(),ModInCmp!D:G,4,FALSE),IF(ROW()-MATCH(E183,Framework!E:E,0)&gt;=VLOOKUP(MATCH(E183,Framework!E:E,0),ModInCmp!D:F,3,FALSE),"",Framework!G182+1))</f>
        <v/>
      </c>
      <c r="H183" s="385" t="str">
        <f t="shared" ca="1" si="11"/>
        <v/>
      </c>
      <c r="I183" s="385" t="str">
        <f t="shared" ca="1" si="12"/>
        <v/>
      </c>
    </row>
    <row r="184" spans="1:9" s="390" customFormat="1" x14ac:dyDescent="0.2">
      <c r="A184" s="385" t="str">
        <f>IF(ImpactInCmp!C175&lt;&gt;"",ImpactInCmp!C175,"")</f>
        <v/>
      </c>
      <c r="B184" s="385" t="str">
        <f>IF(OutcomeInCmp!C175&lt;&gt;"",OutcomeInCmp!C175,"")</f>
        <v/>
      </c>
      <c r="C184" s="389" t="str">
        <f ca="1">IFERROR(VLOOKUP(ROW(),ModInCmp!D:I,6,FALSE),IF(ROW()-MATCH(E184,Framework!E:E,0)&gt;=VLOOKUP(MATCH(E184,Framework!E:E,0),ModInCmp!D:H,5,FALSE),"",Framework!C183+1))</f>
        <v/>
      </c>
      <c r="D184" s="385" t="str">
        <f t="shared" ca="1" si="10"/>
        <v/>
      </c>
      <c r="E184" s="389">
        <f ca="1">IFERROR(VLOOKUP(ROW(),ModInCmp!D:I,2,FALSE),Framework!E183)</f>
        <v>152</v>
      </c>
      <c r="F184" s="392" t="str">
        <f ca="1">IF(E184&lt;&gt;E183,VLOOKUP(E184,CatModules!B:C,2,FALSE),"")</f>
        <v/>
      </c>
      <c r="G184" s="384" t="str">
        <f ca="1">IFERROR(VLOOKUP(ROW(),ModInCmp!D:G,4,FALSE),IF(ROW()-MATCH(E184,Framework!E:E,0)&gt;=VLOOKUP(MATCH(E184,Framework!E:E,0),ModInCmp!D:F,3,FALSE),"",Framework!G183+1))</f>
        <v/>
      </c>
      <c r="H184" s="385" t="str">
        <f t="shared" ca="1" si="11"/>
        <v/>
      </c>
      <c r="I184" s="385" t="str">
        <f t="shared" ca="1" si="12"/>
        <v/>
      </c>
    </row>
    <row r="185" spans="1:9" s="390" customFormat="1" x14ac:dyDescent="0.2">
      <c r="A185" s="385" t="str">
        <f>IF(ImpactInCmp!C176&lt;&gt;"",ImpactInCmp!C176,"")</f>
        <v/>
      </c>
      <c r="B185" s="385" t="str">
        <f>IF(OutcomeInCmp!C176&lt;&gt;"",OutcomeInCmp!C176,"")</f>
        <v/>
      </c>
      <c r="C185" s="389" t="str">
        <f ca="1">IFERROR(VLOOKUP(ROW(),ModInCmp!D:I,6,FALSE),IF(ROW()-MATCH(E185,Framework!E:E,0)&gt;=VLOOKUP(MATCH(E185,Framework!E:E,0),ModInCmp!D:H,5,FALSE),"",Framework!C184+1))</f>
        <v/>
      </c>
      <c r="D185" s="385" t="str">
        <f t="shared" ca="1" si="10"/>
        <v/>
      </c>
      <c r="E185" s="389">
        <f ca="1">IFERROR(VLOOKUP(ROW(),ModInCmp!D:I,2,FALSE),Framework!E184)</f>
        <v>152</v>
      </c>
      <c r="F185" s="392" t="str">
        <f ca="1">IF(E185&lt;&gt;E184,VLOOKUP(E185,CatModules!B:C,2,FALSE),"")</f>
        <v/>
      </c>
      <c r="G185" s="384" t="str">
        <f ca="1">IFERROR(VLOOKUP(ROW(),ModInCmp!D:G,4,FALSE),IF(ROW()-MATCH(E185,Framework!E:E,0)&gt;=VLOOKUP(MATCH(E185,Framework!E:E,0),ModInCmp!D:F,3,FALSE),"",Framework!G184+1))</f>
        <v/>
      </c>
      <c r="H185" s="385" t="str">
        <f t="shared" ca="1" si="11"/>
        <v/>
      </c>
      <c r="I185" s="385" t="str">
        <f t="shared" ca="1" si="12"/>
        <v/>
      </c>
    </row>
    <row r="186" spans="1:9" s="390" customFormat="1" x14ac:dyDescent="0.2">
      <c r="A186" s="385" t="str">
        <f>IF(ImpactInCmp!C177&lt;&gt;"",ImpactInCmp!C177,"")</f>
        <v/>
      </c>
      <c r="B186" s="385" t="str">
        <f>IF(OutcomeInCmp!C177&lt;&gt;"",OutcomeInCmp!C177,"")</f>
        <v/>
      </c>
      <c r="C186" s="389" t="str">
        <f ca="1">IFERROR(VLOOKUP(ROW(),ModInCmp!D:I,6,FALSE),IF(ROW()-MATCH(E186,Framework!E:E,0)&gt;=VLOOKUP(MATCH(E186,Framework!E:E,0),ModInCmp!D:H,5,FALSE),"",Framework!C185+1))</f>
        <v/>
      </c>
      <c r="D186" s="385" t="str">
        <f t="shared" ca="1" si="10"/>
        <v/>
      </c>
      <c r="E186" s="389">
        <f ca="1">IFERROR(VLOOKUP(ROW(),ModInCmp!D:I,2,FALSE),Framework!E185)</f>
        <v>152</v>
      </c>
      <c r="F186" s="392" t="str">
        <f ca="1">IF(E186&lt;&gt;E185,VLOOKUP(E186,CatModules!B:C,2,FALSE),"")</f>
        <v/>
      </c>
      <c r="G186" s="384" t="str">
        <f ca="1">IFERROR(VLOOKUP(ROW(),ModInCmp!D:G,4,FALSE),IF(ROW()-MATCH(E186,Framework!E:E,0)&gt;=VLOOKUP(MATCH(E186,Framework!E:E,0),ModInCmp!D:F,3,FALSE),"",Framework!G185+1))</f>
        <v/>
      </c>
      <c r="H186" s="385" t="str">
        <f t="shared" ca="1" si="11"/>
        <v/>
      </c>
      <c r="I186" s="385" t="str">
        <f t="shared" ca="1" si="12"/>
        <v/>
      </c>
    </row>
    <row r="187" spans="1:9" s="390" customFormat="1" x14ac:dyDescent="0.2">
      <c r="A187" s="385" t="str">
        <f>IF(ImpactInCmp!C178&lt;&gt;"",ImpactInCmp!C178,"")</f>
        <v/>
      </c>
      <c r="B187" s="385" t="str">
        <f>IF(OutcomeInCmp!C178&lt;&gt;"",OutcomeInCmp!C178,"")</f>
        <v/>
      </c>
      <c r="C187" s="389" t="str">
        <f ca="1">IFERROR(VLOOKUP(ROW(),ModInCmp!D:I,6,FALSE),IF(ROW()-MATCH(E187,Framework!E:E,0)&gt;=VLOOKUP(MATCH(E187,Framework!E:E,0),ModInCmp!D:H,5,FALSE),"",Framework!C186+1))</f>
        <v/>
      </c>
      <c r="D187" s="385" t="str">
        <f t="shared" ca="1" si="10"/>
        <v/>
      </c>
      <c r="E187" s="389">
        <f ca="1">IFERROR(VLOOKUP(ROW(),ModInCmp!D:I,2,FALSE),Framework!E186)</f>
        <v>152</v>
      </c>
      <c r="F187" s="392" t="str">
        <f ca="1">IF(E187&lt;&gt;E186,VLOOKUP(E187,CatModules!B:C,2,FALSE),"")</f>
        <v/>
      </c>
      <c r="G187" s="384" t="str">
        <f ca="1">IFERROR(VLOOKUP(ROW(),ModInCmp!D:G,4,FALSE),IF(ROW()-MATCH(E187,Framework!E:E,0)&gt;=VLOOKUP(MATCH(E187,Framework!E:E,0),ModInCmp!D:F,3,FALSE),"",Framework!G186+1))</f>
        <v/>
      </c>
      <c r="H187" s="385" t="str">
        <f t="shared" ca="1" si="11"/>
        <v/>
      </c>
      <c r="I187" s="385" t="str">
        <f t="shared" ca="1" si="12"/>
        <v/>
      </c>
    </row>
    <row r="188" spans="1:9" s="390" customFormat="1" x14ac:dyDescent="0.2">
      <c r="A188" s="385" t="str">
        <f>IF(ImpactInCmp!C179&lt;&gt;"",ImpactInCmp!C179,"")</f>
        <v/>
      </c>
      <c r="B188" s="385" t="str">
        <f>IF(OutcomeInCmp!C179&lt;&gt;"",OutcomeInCmp!C179,"")</f>
        <v/>
      </c>
      <c r="C188" s="389" t="str">
        <f ca="1">IFERROR(VLOOKUP(ROW(),ModInCmp!D:I,6,FALSE),IF(ROW()-MATCH(E188,Framework!E:E,0)&gt;=VLOOKUP(MATCH(E188,Framework!E:E,0),ModInCmp!D:H,5,FALSE),"",Framework!C187+1))</f>
        <v/>
      </c>
      <c r="D188" s="385" t="str">
        <f t="shared" ca="1" si="10"/>
        <v/>
      </c>
      <c r="E188" s="389">
        <f ca="1">IFERROR(VLOOKUP(ROW(),ModInCmp!D:I,2,FALSE),Framework!E187)</f>
        <v>152</v>
      </c>
      <c r="F188" s="392" t="str">
        <f ca="1">IF(E188&lt;&gt;E187,VLOOKUP(E188,CatModules!B:C,2,FALSE),"")</f>
        <v/>
      </c>
      <c r="G188" s="384" t="str">
        <f ca="1">IFERROR(VLOOKUP(ROW(),ModInCmp!D:G,4,FALSE),IF(ROW()-MATCH(E188,Framework!E:E,0)&gt;=VLOOKUP(MATCH(E188,Framework!E:E,0),ModInCmp!D:F,3,FALSE),"",Framework!G187+1))</f>
        <v/>
      </c>
      <c r="H188" s="385" t="str">
        <f t="shared" ca="1" si="11"/>
        <v/>
      </c>
      <c r="I188" s="385" t="str">
        <f t="shared" ca="1" si="12"/>
        <v/>
      </c>
    </row>
    <row r="189" spans="1:9" s="390" customFormat="1" x14ac:dyDescent="0.2">
      <c r="A189" s="385" t="str">
        <f>IF(ImpactInCmp!C180&lt;&gt;"",ImpactInCmp!C180,"")</f>
        <v/>
      </c>
      <c r="B189" s="385" t="str">
        <f>IF(OutcomeInCmp!C180&lt;&gt;"",OutcomeInCmp!C180,"")</f>
        <v/>
      </c>
      <c r="C189" s="389" t="str">
        <f ca="1">IFERROR(VLOOKUP(ROW(),ModInCmp!D:I,6,FALSE),IF(ROW()-MATCH(E189,Framework!E:E,0)&gt;=VLOOKUP(MATCH(E189,Framework!E:E,0),ModInCmp!D:H,5,FALSE),"",Framework!C188+1))</f>
        <v/>
      </c>
      <c r="D189" s="385" t="str">
        <f t="shared" ca="1" si="10"/>
        <v/>
      </c>
      <c r="E189" s="389">
        <f ca="1">IFERROR(VLOOKUP(ROW(),ModInCmp!D:I,2,FALSE),Framework!E188)</f>
        <v>152</v>
      </c>
      <c r="F189" s="392" t="str">
        <f ca="1">IF(E189&lt;&gt;E188,VLOOKUP(E189,CatModules!B:C,2,FALSE),"")</f>
        <v/>
      </c>
      <c r="G189" s="384" t="str">
        <f ca="1">IFERROR(VLOOKUP(ROW(),ModInCmp!D:G,4,FALSE),IF(ROW()-MATCH(E189,Framework!E:E,0)&gt;=VLOOKUP(MATCH(E189,Framework!E:E,0),ModInCmp!D:F,3,FALSE),"",Framework!G188+1))</f>
        <v/>
      </c>
      <c r="H189" s="385" t="str">
        <f t="shared" ca="1" si="11"/>
        <v/>
      </c>
      <c r="I189" s="385" t="str">
        <f t="shared" ca="1" si="12"/>
        <v/>
      </c>
    </row>
    <row r="190" spans="1:9" s="390" customFormat="1" x14ac:dyDescent="0.2">
      <c r="A190" s="385" t="str">
        <f>IF(ImpactInCmp!C181&lt;&gt;"",ImpactInCmp!C181,"")</f>
        <v/>
      </c>
      <c r="B190" s="385" t="str">
        <f>IF(OutcomeInCmp!C181&lt;&gt;"",OutcomeInCmp!C181,"")</f>
        <v/>
      </c>
      <c r="C190" s="389" t="str">
        <f ca="1">IFERROR(VLOOKUP(ROW(),ModInCmp!D:I,6,FALSE),IF(ROW()-MATCH(E190,Framework!E:E,0)&gt;=VLOOKUP(MATCH(E190,Framework!E:E,0),ModInCmp!D:H,5,FALSE),"",Framework!C189+1))</f>
        <v/>
      </c>
      <c r="D190" s="385" t="str">
        <f t="shared" ca="1" si="10"/>
        <v/>
      </c>
      <c r="E190" s="389">
        <f ca="1">IFERROR(VLOOKUP(ROW(),ModInCmp!D:I,2,FALSE),Framework!E189)</f>
        <v>152</v>
      </c>
      <c r="F190" s="392" t="str">
        <f ca="1">IF(E190&lt;&gt;E189,VLOOKUP(E190,CatModules!B:C,2,FALSE),"")</f>
        <v/>
      </c>
      <c r="G190" s="384" t="str">
        <f ca="1">IFERROR(VLOOKUP(ROW(),ModInCmp!D:G,4,FALSE),IF(ROW()-MATCH(E190,Framework!E:E,0)&gt;=VLOOKUP(MATCH(E190,Framework!E:E,0),ModInCmp!D:F,3,FALSE),"",Framework!G189+1))</f>
        <v/>
      </c>
      <c r="H190" s="385" t="str">
        <f t="shared" ca="1" si="11"/>
        <v/>
      </c>
      <c r="I190" s="385" t="str">
        <f t="shared" ca="1" si="12"/>
        <v/>
      </c>
    </row>
    <row r="191" spans="1:9" s="390" customFormat="1" x14ac:dyDescent="0.2">
      <c r="A191" s="385" t="str">
        <f>IF(ImpactInCmp!C182&lt;&gt;"",ImpactInCmp!C182,"")</f>
        <v/>
      </c>
      <c r="B191" s="385" t="str">
        <f>IF(OutcomeInCmp!C182&lt;&gt;"",OutcomeInCmp!C182,"")</f>
        <v/>
      </c>
      <c r="C191" s="389" t="str">
        <f ca="1">IFERROR(VLOOKUP(ROW(),ModInCmp!D:I,6,FALSE),IF(ROW()-MATCH(E191,Framework!E:E,0)&gt;=VLOOKUP(MATCH(E191,Framework!E:E,0),ModInCmp!D:H,5,FALSE),"",Framework!C190+1))</f>
        <v/>
      </c>
      <c r="D191" s="385" t="str">
        <f t="shared" ca="1" si="10"/>
        <v/>
      </c>
      <c r="E191" s="389">
        <f ca="1">IFERROR(VLOOKUP(ROW(),ModInCmp!D:I,2,FALSE),Framework!E190)</f>
        <v>152</v>
      </c>
      <c r="F191" s="392" t="str">
        <f ca="1">IF(E191&lt;&gt;E190,VLOOKUP(E191,CatModules!B:C,2,FALSE),"")</f>
        <v/>
      </c>
      <c r="G191" s="384" t="str">
        <f ca="1">IFERROR(VLOOKUP(ROW(),ModInCmp!D:G,4,FALSE),IF(ROW()-MATCH(E191,Framework!E:E,0)&gt;=VLOOKUP(MATCH(E191,Framework!E:E,0),ModInCmp!D:F,3,FALSE),"",Framework!G190+1))</f>
        <v/>
      </c>
      <c r="H191" s="385" t="str">
        <f t="shared" ca="1" si="11"/>
        <v/>
      </c>
      <c r="I191" s="385" t="str">
        <f t="shared" ca="1" si="12"/>
        <v/>
      </c>
    </row>
    <row r="192" spans="1:9" s="390" customFormat="1" x14ac:dyDescent="0.2">
      <c r="A192" s="385" t="str">
        <f>IF(ImpactInCmp!C183&lt;&gt;"",ImpactInCmp!C183,"")</f>
        <v/>
      </c>
      <c r="B192" s="385" t="str">
        <f>IF(OutcomeInCmp!C183&lt;&gt;"",OutcomeInCmp!C183,"")</f>
        <v/>
      </c>
      <c r="C192" s="389" t="str">
        <f ca="1">IFERROR(VLOOKUP(ROW(),ModInCmp!D:I,6,FALSE),IF(ROW()-MATCH(E192,Framework!E:E,0)&gt;=VLOOKUP(MATCH(E192,Framework!E:E,0),ModInCmp!D:H,5,FALSE),"",Framework!C191+1))</f>
        <v/>
      </c>
      <c r="D192" s="385" t="str">
        <f t="shared" ca="1" si="10"/>
        <v/>
      </c>
      <c r="E192" s="389">
        <f ca="1">IFERROR(VLOOKUP(ROW(),ModInCmp!D:I,2,FALSE),Framework!E191)</f>
        <v>152</v>
      </c>
      <c r="F192" s="392" t="str">
        <f ca="1">IF(E192&lt;&gt;E191,VLOOKUP(E192,CatModules!B:C,2,FALSE),"")</f>
        <v/>
      </c>
      <c r="G192" s="384" t="str">
        <f ca="1">IFERROR(VLOOKUP(ROW(),ModInCmp!D:G,4,FALSE),IF(ROW()-MATCH(E192,Framework!E:E,0)&gt;=VLOOKUP(MATCH(E192,Framework!E:E,0),ModInCmp!D:F,3,FALSE),"",Framework!G191+1))</f>
        <v/>
      </c>
      <c r="H192" s="385" t="str">
        <f t="shared" ca="1" si="11"/>
        <v/>
      </c>
      <c r="I192" s="385" t="str">
        <f t="shared" ca="1" si="12"/>
        <v/>
      </c>
    </row>
    <row r="193" spans="1:9" s="390" customFormat="1" x14ac:dyDescent="0.2">
      <c r="A193" s="385" t="str">
        <f>IF(ImpactInCmp!C184&lt;&gt;"",ImpactInCmp!C184,"")</f>
        <v/>
      </c>
      <c r="B193" s="385" t="str">
        <f>IF(OutcomeInCmp!C184&lt;&gt;"",OutcomeInCmp!C184,"")</f>
        <v/>
      </c>
      <c r="C193" s="389" t="str">
        <f ca="1">IFERROR(VLOOKUP(ROW(),ModInCmp!D:I,6,FALSE),IF(ROW()-MATCH(E193,Framework!E:E,0)&gt;=VLOOKUP(MATCH(E193,Framework!E:E,0),ModInCmp!D:H,5,FALSE),"",Framework!C192+1))</f>
        <v/>
      </c>
      <c r="D193" s="385" t="str">
        <f t="shared" ca="1" si="10"/>
        <v/>
      </c>
      <c r="E193" s="389">
        <f ca="1">IFERROR(VLOOKUP(ROW(),ModInCmp!D:I,2,FALSE),Framework!E192)</f>
        <v>152</v>
      </c>
      <c r="F193" s="392" t="str">
        <f ca="1">IF(E193&lt;&gt;E192,VLOOKUP(E193,CatModules!B:C,2,FALSE),"")</f>
        <v/>
      </c>
      <c r="G193" s="384" t="str">
        <f ca="1">IFERROR(VLOOKUP(ROW(),ModInCmp!D:G,4,FALSE),IF(ROW()-MATCH(E193,Framework!E:E,0)&gt;=VLOOKUP(MATCH(E193,Framework!E:E,0),ModInCmp!D:F,3,FALSE),"",Framework!G192+1))</f>
        <v/>
      </c>
      <c r="H193" s="385" t="str">
        <f t="shared" ca="1" si="11"/>
        <v/>
      </c>
      <c r="I193" s="385" t="str">
        <f t="shared" ca="1" si="12"/>
        <v/>
      </c>
    </row>
    <row r="194" spans="1:9" s="390" customFormat="1" x14ac:dyDescent="0.2">
      <c r="A194" s="385" t="str">
        <f>IF(ImpactInCmp!C185&lt;&gt;"",ImpactInCmp!C185,"")</f>
        <v/>
      </c>
      <c r="B194" s="385" t="str">
        <f>IF(OutcomeInCmp!C185&lt;&gt;"",OutcomeInCmp!C185,"")</f>
        <v/>
      </c>
      <c r="C194" s="389" t="str">
        <f ca="1">IFERROR(VLOOKUP(ROW(),ModInCmp!D:I,6,FALSE),IF(ROW()-MATCH(E194,Framework!E:E,0)&gt;=VLOOKUP(MATCH(E194,Framework!E:E,0),ModInCmp!D:H,5,FALSE),"",Framework!C193+1))</f>
        <v/>
      </c>
      <c r="D194" s="385" t="str">
        <f t="shared" ca="1" si="10"/>
        <v/>
      </c>
      <c r="E194" s="389">
        <f ca="1">IFERROR(VLOOKUP(ROW(),ModInCmp!D:I,2,FALSE),Framework!E193)</f>
        <v>152</v>
      </c>
      <c r="F194" s="392" t="str">
        <f ca="1">IF(E194&lt;&gt;E193,VLOOKUP(E194,CatModules!B:C,2,FALSE),"")</f>
        <v/>
      </c>
      <c r="G194" s="384" t="str">
        <f ca="1">IFERROR(VLOOKUP(ROW(),ModInCmp!D:G,4,FALSE),IF(ROW()-MATCH(E194,Framework!E:E,0)&gt;=VLOOKUP(MATCH(E194,Framework!E:E,0),ModInCmp!D:F,3,FALSE),"",Framework!G193+1))</f>
        <v/>
      </c>
      <c r="H194" s="385" t="str">
        <f t="shared" ca="1" si="11"/>
        <v/>
      </c>
      <c r="I194" s="385" t="str">
        <f t="shared" ca="1" si="12"/>
        <v/>
      </c>
    </row>
    <row r="195" spans="1:9" s="390" customFormat="1" x14ac:dyDescent="0.2">
      <c r="A195" s="385" t="str">
        <f>IF(ImpactInCmp!C186&lt;&gt;"",ImpactInCmp!C186,"")</f>
        <v/>
      </c>
      <c r="B195" s="385" t="str">
        <f>IF(OutcomeInCmp!C186&lt;&gt;"",OutcomeInCmp!C186,"")</f>
        <v/>
      </c>
      <c r="C195" s="389" t="str">
        <f ca="1">IFERROR(VLOOKUP(ROW(),ModInCmp!D:I,6,FALSE),IF(ROW()-MATCH(E195,Framework!E:E,0)&gt;=VLOOKUP(MATCH(E195,Framework!E:E,0),ModInCmp!D:H,5,FALSE),"",Framework!C194+1))</f>
        <v/>
      </c>
      <c r="D195" s="385" t="str">
        <f t="shared" ca="1" si="10"/>
        <v/>
      </c>
      <c r="E195" s="389">
        <f ca="1">IFERROR(VLOOKUP(ROW(),ModInCmp!D:I,2,FALSE),Framework!E194)</f>
        <v>152</v>
      </c>
      <c r="F195" s="392" t="str">
        <f ca="1">IF(E195&lt;&gt;E194,VLOOKUP(E195,CatModules!B:C,2,FALSE),"")</f>
        <v/>
      </c>
      <c r="G195" s="384" t="str">
        <f ca="1">IFERROR(VLOOKUP(ROW(),ModInCmp!D:G,4,FALSE),IF(ROW()-MATCH(E195,Framework!E:E,0)&gt;=VLOOKUP(MATCH(E195,Framework!E:E,0),ModInCmp!D:F,3,FALSE),"",Framework!G194+1))</f>
        <v/>
      </c>
      <c r="H195" s="385" t="str">
        <f t="shared" ca="1" si="11"/>
        <v/>
      </c>
      <c r="I195" s="385" t="str">
        <f t="shared" ca="1" si="12"/>
        <v/>
      </c>
    </row>
    <row r="196" spans="1:9" s="390" customFormat="1" x14ac:dyDescent="0.2">
      <c r="A196" s="385" t="str">
        <f>IF(ImpactInCmp!C187&lt;&gt;"",ImpactInCmp!C187,"")</f>
        <v/>
      </c>
      <c r="B196" s="385" t="str">
        <f>IF(OutcomeInCmp!C187&lt;&gt;"",OutcomeInCmp!C187,"")</f>
        <v/>
      </c>
      <c r="C196" s="389" t="str">
        <f ca="1">IFERROR(VLOOKUP(ROW(),ModInCmp!D:I,6,FALSE),IF(ROW()-MATCH(E196,Framework!E:E,0)&gt;=VLOOKUP(MATCH(E196,Framework!E:E,0),ModInCmp!D:H,5,FALSE),"",Framework!C195+1))</f>
        <v/>
      </c>
      <c r="D196" s="385" t="str">
        <f t="shared" ca="1" si="10"/>
        <v/>
      </c>
      <c r="E196" s="389">
        <f ca="1">IFERROR(VLOOKUP(ROW(),ModInCmp!D:I,2,FALSE),Framework!E195)</f>
        <v>152</v>
      </c>
      <c r="F196" s="392" t="str">
        <f ca="1">IF(E196&lt;&gt;E195,VLOOKUP(E196,CatModules!B:C,2,FALSE),"")</f>
        <v/>
      </c>
      <c r="G196" s="384" t="str">
        <f ca="1">IFERROR(VLOOKUP(ROW(),ModInCmp!D:G,4,FALSE),IF(ROW()-MATCH(E196,Framework!E:E,0)&gt;=VLOOKUP(MATCH(E196,Framework!E:E,0),ModInCmp!D:F,3,FALSE),"",Framework!G195+1))</f>
        <v/>
      </c>
      <c r="H196" s="385" t="str">
        <f t="shared" ca="1" si="11"/>
        <v/>
      </c>
      <c r="I196" s="385" t="str">
        <f t="shared" ca="1" si="12"/>
        <v/>
      </c>
    </row>
    <row r="197" spans="1:9" s="390" customFormat="1" x14ac:dyDescent="0.2">
      <c r="A197" s="385" t="str">
        <f>IF(ImpactInCmp!C188&lt;&gt;"",ImpactInCmp!C188,"")</f>
        <v/>
      </c>
      <c r="B197" s="385" t="str">
        <f>IF(OutcomeInCmp!C188&lt;&gt;"",OutcomeInCmp!C188,"")</f>
        <v/>
      </c>
      <c r="C197" s="389" t="str">
        <f ca="1">IFERROR(VLOOKUP(ROW(),ModInCmp!D:I,6,FALSE),IF(ROW()-MATCH(E197,Framework!E:E,0)&gt;=VLOOKUP(MATCH(E197,Framework!E:E,0),ModInCmp!D:H,5,FALSE),"",Framework!C196+1))</f>
        <v/>
      </c>
      <c r="D197" s="385" t="str">
        <f t="shared" ca="1" si="10"/>
        <v/>
      </c>
      <c r="E197" s="389">
        <f ca="1">IFERROR(VLOOKUP(ROW(),ModInCmp!D:I,2,FALSE),Framework!E196)</f>
        <v>152</v>
      </c>
      <c r="F197" s="392" t="str">
        <f ca="1">IF(E197&lt;&gt;E196,VLOOKUP(E197,CatModules!B:C,2,FALSE),"")</f>
        <v/>
      </c>
      <c r="G197" s="384" t="str">
        <f ca="1">IFERROR(VLOOKUP(ROW(),ModInCmp!D:G,4,FALSE),IF(ROW()-MATCH(E197,Framework!E:E,0)&gt;=VLOOKUP(MATCH(E197,Framework!E:E,0),ModInCmp!D:F,3,FALSE),"",Framework!G196+1))</f>
        <v/>
      </c>
      <c r="H197" s="385" t="str">
        <f t="shared" ca="1" si="11"/>
        <v/>
      </c>
      <c r="I197" s="385" t="str">
        <f t="shared" ca="1" si="12"/>
        <v/>
      </c>
    </row>
    <row r="198" spans="1:9" s="390" customFormat="1" x14ac:dyDescent="0.2">
      <c r="A198" s="385" t="str">
        <f>IF(ImpactInCmp!C189&lt;&gt;"",ImpactInCmp!C189,"")</f>
        <v/>
      </c>
      <c r="B198" s="385" t="str">
        <f>IF(OutcomeInCmp!C189&lt;&gt;"",OutcomeInCmp!C189,"")</f>
        <v/>
      </c>
      <c r="C198" s="389" t="str">
        <f ca="1">IFERROR(VLOOKUP(ROW(),ModInCmp!D:I,6,FALSE),IF(ROW()-MATCH(E198,Framework!E:E,0)&gt;=VLOOKUP(MATCH(E198,Framework!E:E,0),ModInCmp!D:H,5,FALSE),"",Framework!C197+1))</f>
        <v/>
      </c>
      <c r="D198" s="385" t="str">
        <f t="shared" ca="1" si="10"/>
        <v/>
      </c>
      <c r="E198" s="389">
        <f ca="1">IFERROR(VLOOKUP(ROW(),ModInCmp!D:I,2,FALSE),Framework!E197)</f>
        <v>152</v>
      </c>
      <c r="F198" s="392" t="str">
        <f ca="1">IF(E198&lt;&gt;E197,VLOOKUP(E198,CatModules!B:C,2,FALSE),"")</f>
        <v/>
      </c>
      <c r="G198" s="384" t="str">
        <f ca="1">IFERROR(VLOOKUP(ROW(),ModInCmp!D:G,4,FALSE),IF(ROW()-MATCH(E198,Framework!E:E,0)&gt;=VLOOKUP(MATCH(E198,Framework!E:E,0),ModInCmp!D:F,3,FALSE),"",Framework!G197+1))</f>
        <v/>
      </c>
      <c r="H198" s="385" t="str">
        <f t="shared" ca="1" si="11"/>
        <v/>
      </c>
      <c r="I198" s="385" t="str">
        <f t="shared" ca="1" si="12"/>
        <v/>
      </c>
    </row>
    <row r="199" spans="1:9" s="390" customFormat="1" x14ac:dyDescent="0.2">
      <c r="A199" s="385" t="str">
        <f>IF(ImpactInCmp!C190&lt;&gt;"",ImpactInCmp!C190,"")</f>
        <v/>
      </c>
      <c r="B199" s="385" t="str">
        <f>IF(OutcomeInCmp!C190&lt;&gt;"",OutcomeInCmp!C190,"")</f>
        <v/>
      </c>
      <c r="C199" s="389" t="str">
        <f ca="1">IFERROR(VLOOKUP(ROW(),ModInCmp!D:I,6,FALSE),IF(ROW()-MATCH(E199,Framework!E:E,0)&gt;=VLOOKUP(MATCH(E199,Framework!E:E,0),ModInCmp!D:H,5,FALSE),"",Framework!C198+1))</f>
        <v/>
      </c>
      <c r="D199" s="385" t="str">
        <f t="shared" ca="1" si="10"/>
        <v/>
      </c>
      <c r="E199" s="389">
        <f ca="1">IFERROR(VLOOKUP(ROW(),ModInCmp!D:I,2,FALSE),Framework!E198)</f>
        <v>152</v>
      </c>
      <c r="F199" s="392" t="str">
        <f ca="1">IF(E199&lt;&gt;E198,VLOOKUP(E199,CatModules!B:C,2,FALSE),"")</f>
        <v/>
      </c>
      <c r="G199" s="384" t="str">
        <f ca="1">IFERROR(VLOOKUP(ROW(),ModInCmp!D:G,4,FALSE),IF(ROW()-MATCH(E199,Framework!E:E,0)&gt;=VLOOKUP(MATCH(E199,Framework!E:E,0),ModInCmp!D:F,3,FALSE),"",Framework!G198+1))</f>
        <v/>
      </c>
      <c r="H199" s="385" t="str">
        <f t="shared" ca="1" si="11"/>
        <v/>
      </c>
      <c r="I199" s="385" t="str">
        <f t="shared" ca="1" si="12"/>
        <v/>
      </c>
    </row>
    <row r="200" spans="1:9" s="390" customFormat="1" x14ac:dyDescent="0.2">
      <c r="A200" s="385" t="str">
        <f>IF(ImpactInCmp!C191&lt;&gt;"",ImpactInCmp!C191,"")</f>
        <v/>
      </c>
      <c r="B200" s="385" t="str">
        <f>IF(OutcomeInCmp!C191&lt;&gt;"",OutcomeInCmp!C191,"")</f>
        <v/>
      </c>
      <c r="C200" s="389" t="str">
        <f ca="1">IFERROR(VLOOKUP(ROW(),ModInCmp!D:I,6,FALSE),IF(ROW()-MATCH(E200,Framework!E:E,0)&gt;=VLOOKUP(MATCH(E200,Framework!E:E,0),ModInCmp!D:H,5,FALSE),"",Framework!C199+1))</f>
        <v/>
      </c>
      <c r="D200" s="385" t="str">
        <f t="shared" ca="1" si="10"/>
        <v/>
      </c>
      <c r="E200" s="389">
        <f ca="1">IFERROR(VLOOKUP(ROW(),ModInCmp!D:I,2,FALSE),Framework!E199)</f>
        <v>152</v>
      </c>
      <c r="F200" s="392" t="str">
        <f ca="1">IF(E200&lt;&gt;E199,VLOOKUP(E200,CatModules!B:C,2,FALSE),"")</f>
        <v/>
      </c>
      <c r="G200" s="384" t="str">
        <f ca="1">IFERROR(VLOOKUP(ROW(),ModInCmp!D:G,4,FALSE),IF(ROW()-MATCH(E200,Framework!E:E,0)&gt;=VLOOKUP(MATCH(E200,Framework!E:E,0),ModInCmp!D:F,3,FALSE),"",Framework!G199+1))</f>
        <v/>
      </c>
      <c r="H200" s="385" t="str">
        <f t="shared" ca="1" si="11"/>
        <v/>
      </c>
      <c r="I200" s="385" t="str">
        <f t="shared" ca="1" si="12"/>
        <v/>
      </c>
    </row>
    <row r="201" spans="1:9" s="390" customFormat="1" x14ac:dyDescent="0.2">
      <c r="A201" s="385" t="str">
        <f>IF(ImpactInCmp!C192&lt;&gt;"",ImpactInCmp!C192,"")</f>
        <v/>
      </c>
      <c r="B201" s="385" t="str">
        <f>IF(OutcomeInCmp!C192&lt;&gt;"",OutcomeInCmp!C192,"")</f>
        <v/>
      </c>
      <c r="C201" s="389" t="str">
        <f ca="1">IFERROR(VLOOKUP(ROW(),ModInCmp!D:I,6,FALSE),IF(ROW()-MATCH(E201,Framework!E:E,0)&gt;=VLOOKUP(MATCH(E201,Framework!E:E,0),ModInCmp!D:H,5,FALSE),"",Framework!C200+1))</f>
        <v/>
      </c>
      <c r="D201" s="385" t="str">
        <f t="shared" ca="1" si="10"/>
        <v/>
      </c>
      <c r="E201" s="389">
        <f ca="1">IFERROR(VLOOKUP(ROW(),ModInCmp!D:I,2,FALSE),Framework!E200)</f>
        <v>152</v>
      </c>
      <c r="F201" s="392" t="str">
        <f ca="1">IF(E201&lt;&gt;E200,VLOOKUP(E201,CatModules!B:C,2,FALSE),"")</f>
        <v/>
      </c>
      <c r="G201" s="384" t="str">
        <f ca="1">IFERROR(VLOOKUP(ROW(),ModInCmp!D:G,4,FALSE),IF(ROW()-MATCH(E201,Framework!E:E,0)&gt;=VLOOKUP(MATCH(E201,Framework!E:E,0),ModInCmp!D:F,3,FALSE),"",Framework!G200+1))</f>
        <v/>
      </c>
      <c r="H201" s="385" t="str">
        <f t="shared" ca="1" si="11"/>
        <v/>
      </c>
      <c r="I201" s="385" t="str">
        <f t="shared" ca="1" si="12"/>
        <v/>
      </c>
    </row>
    <row r="202" spans="1:9" s="390" customFormat="1" x14ac:dyDescent="0.2">
      <c r="A202" s="385" t="str">
        <f>IF(ImpactInCmp!C193&lt;&gt;"",ImpactInCmp!C193,"")</f>
        <v/>
      </c>
      <c r="B202" s="385" t="str">
        <f>IF(OutcomeInCmp!C193&lt;&gt;"",OutcomeInCmp!C193,"")</f>
        <v/>
      </c>
      <c r="C202" s="389" t="str">
        <f ca="1">IFERROR(VLOOKUP(ROW(),ModInCmp!D:I,6,FALSE),IF(ROW()-MATCH(E202,Framework!E:E,0)&gt;=VLOOKUP(MATCH(E202,Framework!E:E,0),ModInCmp!D:H,5,FALSE),"",Framework!C201+1))</f>
        <v/>
      </c>
      <c r="D202" s="385" t="str">
        <f t="shared" ca="1" si="10"/>
        <v/>
      </c>
      <c r="E202" s="389">
        <f ca="1">IFERROR(VLOOKUP(ROW(),ModInCmp!D:I,2,FALSE),Framework!E201)</f>
        <v>152</v>
      </c>
      <c r="F202" s="392" t="str">
        <f ca="1">IF(E202&lt;&gt;E201,VLOOKUP(E202,CatModules!B:C,2,FALSE),"")</f>
        <v/>
      </c>
      <c r="G202" s="384" t="str">
        <f ca="1">IFERROR(VLOOKUP(ROW(),ModInCmp!D:G,4,FALSE),IF(ROW()-MATCH(E202,Framework!E:E,0)&gt;=VLOOKUP(MATCH(E202,Framework!E:E,0),ModInCmp!D:F,3,FALSE),"",Framework!G201+1))</f>
        <v/>
      </c>
      <c r="H202" s="385" t="str">
        <f t="shared" ca="1" si="11"/>
        <v/>
      </c>
      <c r="I202" s="385" t="str">
        <f t="shared" ca="1" si="12"/>
        <v/>
      </c>
    </row>
    <row r="203" spans="1:9" s="390" customFormat="1" x14ac:dyDescent="0.2">
      <c r="A203" s="385" t="str">
        <f>IF(ImpactInCmp!C194&lt;&gt;"",ImpactInCmp!C194,"")</f>
        <v/>
      </c>
      <c r="B203" s="385" t="str">
        <f>IF(OutcomeInCmp!C194&lt;&gt;"",OutcomeInCmp!C194,"")</f>
        <v/>
      </c>
      <c r="C203" s="389" t="str">
        <f ca="1">IFERROR(VLOOKUP(ROW(),ModInCmp!D:I,6,FALSE),IF(ROW()-MATCH(E203,Framework!E:E,0)&gt;=VLOOKUP(MATCH(E203,Framework!E:E,0),ModInCmp!D:H,5,FALSE),"",Framework!C202+1))</f>
        <v/>
      </c>
      <c r="D203" s="385" t="str">
        <f t="shared" ca="1" si="10"/>
        <v/>
      </c>
      <c r="E203" s="389">
        <f ca="1">IFERROR(VLOOKUP(ROW(),ModInCmp!D:I,2,FALSE),Framework!E202)</f>
        <v>152</v>
      </c>
      <c r="F203" s="392" t="str">
        <f ca="1">IF(E203&lt;&gt;E202,VLOOKUP(E203,CatModules!B:C,2,FALSE),"")</f>
        <v/>
      </c>
      <c r="G203" s="384" t="str">
        <f ca="1">IFERROR(VLOOKUP(ROW(),ModInCmp!D:G,4,FALSE),IF(ROW()-MATCH(E203,Framework!E:E,0)&gt;=VLOOKUP(MATCH(E203,Framework!E:E,0),ModInCmp!D:F,3,FALSE),"",Framework!G202+1))</f>
        <v/>
      </c>
      <c r="H203" s="385" t="str">
        <f t="shared" ca="1" si="11"/>
        <v/>
      </c>
      <c r="I203" s="385" t="str">
        <f t="shared" ca="1" si="12"/>
        <v/>
      </c>
    </row>
    <row r="204" spans="1:9" s="390" customFormat="1" x14ac:dyDescent="0.2">
      <c r="A204" s="385" t="str">
        <f>IF(ImpactInCmp!C195&lt;&gt;"",ImpactInCmp!C195,"")</f>
        <v/>
      </c>
      <c r="B204" s="385" t="str">
        <f>IF(OutcomeInCmp!C195&lt;&gt;"",OutcomeInCmp!C195,"")</f>
        <v/>
      </c>
      <c r="C204" s="389" t="str">
        <f ca="1">IFERROR(VLOOKUP(ROW(),ModInCmp!D:I,6,FALSE),IF(ROW()-MATCH(E204,Framework!E:E,0)&gt;=VLOOKUP(MATCH(E204,Framework!E:E,0),ModInCmp!D:H,5,FALSE),"",Framework!C203+1))</f>
        <v/>
      </c>
      <c r="D204" s="385" t="str">
        <f t="shared" ref="D204" ca="1" si="13">IF(C204&lt;&gt;"",INDIRECT(ADDRESS(C204,4,1,1,"CatCoverage")),"")</f>
        <v/>
      </c>
      <c r="E204" s="389">
        <f ca="1">IFERROR(VLOOKUP(ROW(),ModInCmp!D:I,2,FALSE),Framework!E203)</f>
        <v>152</v>
      </c>
      <c r="F204" s="392" t="str">
        <f ca="1">IF(E204&lt;&gt;E203,VLOOKUP(E204,CatModules!B:C,2,FALSE),"")</f>
        <v/>
      </c>
      <c r="G204" s="384" t="str">
        <f ca="1">IFERROR(VLOOKUP(ROW(),ModInCmp!D:G,4,FALSE),IF(ROW()-MATCH(E204,Framework!E:E,0)&gt;=VLOOKUP(MATCH(E204,Framework!E:E,0),ModInCmp!D:F,3,FALSE),"",Framework!G203+1))</f>
        <v/>
      </c>
      <c r="H204" s="385" t="str">
        <f t="shared" ref="H204" ca="1" si="14">IF(G204&lt;&gt;"",INDIRECT(ADDRESS(G204,4,1,1,"CatInt")),"")</f>
        <v/>
      </c>
      <c r="I204" s="385" t="str">
        <f t="shared" ca="1" si="12"/>
        <v/>
      </c>
    </row>
    <row r="205" spans="1:9" s="390" customFormat="1" x14ac:dyDescent="0.2">
      <c r="A205" s="385"/>
      <c r="B205" s="385"/>
      <c r="C205" s="389"/>
      <c r="D205" s="385"/>
      <c r="E205" s="393"/>
      <c r="F205" s="392"/>
      <c r="G205" s="384"/>
      <c r="H205" s="394"/>
      <c r="I205" s="394"/>
    </row>
    <row r="206" spans="1:9" s="390" customFormat="1" x14ac:dyDescent="0.2">
      <c r="A206" s="385"/>
      <c r="B206" s="385"/>
      <c r="C206" s="389"/>
      <c r="D206" s="385"/>
      <c r="E206" s="393"/>
      <c r="F206" s="392"/>
      <c r="G206" s="384"/>
      <c r="H206" s="394"/>
      <c r="I206" s="394"/>
    </row>
    <row r="207" spans="1:9" s="390" customFormat="1" x14ac:dyDescent="0.2">
      <c r="A207" s="385"/>
      <c r="B207" s="385"/>
      <c r="C207" s="389"/>
      <c r="D207" s="385"/>
      <c r="E207" s="393"/>
      <c r="F207" s="392"/>
      <c r="G207" s="384"/>
      <c r="H207" s="394"/>
      <c r="I207" s="394"/>
    </row>
    <row r="208" spans="1:9" s="390" customFormat="1" x14ac:dyDescent="0.2">
      <c r="A208" s="385"/>
      <c r="B208" s="385"/>
      <c r="C208" s="389"/>
      <c r="D208" s="385"/>
      <c r="E208" s="393"/>
      <c r="F208" s="392"/>
      <c r="G208" s="384"/>
      <c r="H208" s="394"/>
      <c r="I208" s="394"/>
    </row>
    <row r="209" spans="1:9" s="390" customFormat="1" x14ac:dyDescent="0.2">
      <c r="A209" s="385"/>
      <c r="B209" s="385"/>
      <c r="C209" s="389"/>
      <c r="D209" s="385"/>
      <c r="E209" s="393"/>
      <c r="F209" s="392"/>
      <c r="G209" s="384"/>
      <c r="H209" s="394"/>
      <c r="I209" s="394"/>
    </row>
    <row r="210" spans="1:9" s="390" customFormat="1" x14ac:dyDescent="0.2">
      <c r="A210" s="385"/>
      <c r="B210" s="385"/>
      <c r="C210" s="389"/>
      <c r="D210" s="385"/>
      <c r="E210" s="393"/>
      <c r="F210" s="392"/>
      <c r="G210" s="384"/>
      <c r="H210" s="394"/>
      <c r="I210" s="394"/>
    </row>
    <row r="211" spans="1:9" s="390" customFormat="1" x14ac:dyDescent="0.2">
      <c r="A211" s="385"/>
      <c r="B211" s="385"/>
      <c r="C211" s="389"/>
      <c r="D211" s="385"/>
      <c r="E211" s="393"/>
      <c r="F211" s="392"/>
      <c r="G211" s="384"/>
      <c r="H211" s="394"/>
      <c r="I211" s="394"/>
    </row>
    <row r="212" spans="1:9" s="390" customFormat="1" x14ac:dyDescent="0.2">
      <c r="A212" s="385"/>
      <c r="B212" s="385"/>
      <c r="C212" s="389"/>
      <c r="D212" s="385"/>
      <c r="E212" s="393"/>
      <c r="F212" s="392"/>
      <c r="G212" s="384"/>
      <c r="H212" s="394"/>
      <c r="I212" s="394"/>
    </row>
    <row r="213" spans="1:9" s="390" customFormat="1" x14ac:dyDescent="0.2">
      <c r="A213" s="385"/>
      <c r="B213" s="385"/>
      <c r="C213" s="389"/>
      <c r="D213" s="385"/>
      <c r="E213" s="393"/>
      <c r="F213" s="392"/>
      <c r="G213" s="384"/>
      <c r="H213" s="394"/>
      <c r="I213" s="394"/>
    </row>
    <row r="214" spans="1:9" s="390" customFormat="1" x14ac:dyDescent="0.2">
      <c r="A214" s="385"/>
      <c r="B214" s="385"/>
      <c r="C214" s="389"/>
      <c r="D214" s="385"/>
      <c r="E214" s="393"/>
      <c r="F214" s="392"/>
      <c r="G214" s="384"/>
      <c r="H214" s="394"/>
      <c r="I214" s="394"/>
    </row>
    <row r="215" spans="1:9" s="390" customFormat="1" x14ac:dyDescent="0.2">
      <c r="A215" s="385"/>
      <c r="B215" s="385"/>
      <c r="C215" s="389"/>
      <c r="D215" s="385"/>
      <c r="E215" s="393"/>
      <c r="F215" s="392"/>
      <c r="G215" s="384"/>
      <c r="H215" s="394"/>
      <c r="I215" s="394"/>
    </row>
    <row r="216" spans="1:9" s="390" customFormat="1" x14ac:dyDescent="0.2">
      <c r="A216" s="385"/>
      <c r="B216" s="385"/>
      <c r="C216" s="389"/>
      <c r="D216" s="385"/>
      <c r="E216" s="393"/>
      <c r="F216" s="392"/>
      <c r="G216" s="384"/>
      <c r="H216" s="394"/>
      <c r="I216" s="394"/>
    </row>
    <row r="217" spans="1:9" s="390" customFormat="1" x14ac:dyDescent="0.2">
      <c r="A217" s="385"/>
      <c r="B217" s="385"/>
      <c r="C217" s="389"/>
      <c r="D217" s="385"/>
      <c r="E217" s="393"/>
      <c r="F217" s="392"/>
      <c r="G217" s="384"/>
      <c r="H217" s="394"/>
      <c r="I217" s="394"/>
    </row>
    <row r="218" spans="1:9" s="390" customFormat="1" x14ac:dyDescent="0.2">
      <c r="A218" s="385"/>
      <c r="B218" s="385"/>
      <c r="C218" s="389"/>
      <c r="D218" s="385"/>
      <c r="E218" s="393"/>
      <c r="F218" s="392"/>
      <c r="G218" s="384"/>
      <c r="H218" s="394"/>
      <c r="I218" s="394"/>
    </row>
    <row r="219" spans="1:9" s="390" customFormat="1" x14ac:dyDescent="0.2">
      <c r="A219" s="385"/>
      <c r="B219" s="385"/>
      <c r="C219" s="389"/>
      <c r="D219" s="385"/>
      <c r="E219" s="393"/>
      <c r="F219" s="392"/>
      <c r="G219" s="384"/>
      <c r="H219" s="394"/>
      <c r="I219" s="394"/>
    </row>
    <row r="220" spans="1:9" s="390" customFormat="1" x14ac:dyDescent="0.2">
      <c r="A220" s="385"/>
      <c r="B220" s="385"/>
      <c r="C220" s="389"/>
      <c r="D220" s="385"/>
      <c r="E220" s="393"/>
      <c r="F220" s="392"/>
      <c r="G220" s="384"/>
      <c r="H220" s="394"/>
      <c r="I220" s="394"/>
    </row>
    <row r="221" spans="1:9" s="390" customFormat="1" x14ac:dyDescent="0.2">
      <c r="A221" s="385"/>
      <c r="B221" s="385"/>
      <c r="C221" s="389"/>
      <c r="D221" s="385"/>
      <c r="E221" s="393"/>
      <c r="F221" s="392"/>
      <c r="G221" s="384"/>
      <c r="H221" s="394"/>
      <c r="I221" s="394"/>
    </row>
    <row r="222" spans="1:9" s="390" customFormat="1" x14ac:dyDescent="0.2">
      <c r="A222" s="385"/>
      <c r="B222" s="385"/>
      <c r="C222" s="389"/>
      <c r="D222" s="385"/>
      <c r="E222" s="393"/>
      <c r="F222" s="392"/>
      <c r="G222" s="384"/>
      <c r="H222" s="394"/>
      <c r="I222" s="394"/>
    </row>
    <row r="223" spans="1:9" s="390" customFormat="1" x14ac:dyDescent="0.2">
      <c r="A223" s="385"/>
      <c r="B223" s="385"/>
      <c r="C223" s="389"/>
      <c r="D223" s="385"/>
      <c r="E223" s="393"/>
      <c r="F223" s="392"/>
      <c r="G223" s="384"/>
      <c r="H223" s="394"/>
      <c r="I223" s="394"/>
    </row>
    <row r="224" spans="1:9" s="390" customFormat="1" x14ac:dyDescent="0.2">
      <c r="A224" s="385"/>
      <c r="B224" s="385"/>
      <c r="C224" s="389"/>
      <c r="D224" s="385"/>
      <c r="E224" s="393"/>
      <c r="F224" s="392"/>
      <c r="G224" s="384"/>
      <c r="H224" s="394"/>
      <c r="I224" s="394"/>
    </row>
    <row r="225" spans="1:9" s="390" customFormat="1" x14ac:dyDescent="0.2">
      <c r="A225" s="385"/>
      <c r="B225" s="385"/>
      <c r="C225" s="389"/>
      <c r="D225" s="385"/>
      <c r="E225" s="393"/>
      <c r="F225" s="392"/>
      <c r="G225" s="384"/>
      <c r="H225" s="394"/>
      <c r="I225" s="394"/>
    </row>
    <row r="226" spans="1:9" s="390" customFormat="1" x14ac:dyDescent="0.2">
      <c r="A226" s="385"/>
      <c r="B226" s="385"/>
      <c r="C226" s="389"/>
      <c r="D226" s="385"/>
      <c r="E226" s="393"/>
      <c r="F226" s="392"/>
      <c r="G226" s="384"/>
      <c r="H226" s="394"/>
      <c r="I226" s="394"/>
    </row>
    <row r="227" spans="1:9" s="390" customFormat="1" x14ac:dyDescent="0.2">
      <c r="A227" s="385"/>
      <c r="B227" s="385"/>
      <c r="C227" s="389"/>
      <c r="D227" s="385"/>
      <c r="E227" s="393"/>
      <c r="F227" s="392"/>
      <c r="G227" s="384"/>
      <c r="H227" s="394"/>
      <c r="I227" s="394"/>
    </row>
    <row r="228" spans="1:9" s="390" customFormat="1" x14ac:dyDescent="0.2">
      <c r="A228" s="385"/>
      <c r="B228" s="385"/>
      <c r="C228" s="389"/>
      <c r="D228" s="385"/>
      <c r="E228" s="393"/>
      <c r="F228" s="392"/>
      <c r="G228" s="384"/>
      <c r="H228" s="394"/>
      <c r="I228" s="394"/>
    </row>
    <row r="229" spans="1:9" s="390" customFormat="1" x14ac:dyDescent="0.2">
      <c r="A229" s="385"/>
      <c r="B229" s="385"/>
      <c r="C229" s="389"/>
      <c r="D229" s="385"/>
      <c r="E229" s="393"/>
      <c r="F229" s="392"/>
      <c r="G229" s="384"/>
      <c r="H229" s="394"/>
      <c r="I229" s="394"/>
    </row>
    <row r="230" spans="1:9" s="390" customFormat="1" x14ac:dyDescent="0.2">
      <c r="A230" s="385"/>
      <c r="B230" s="385"/>
      <c r="C230" s="389"/>
      <c r="D230" s="385"/>
      <c r="E230" s="393"/>
      <c r="F230" s="392"/>
      <c r="G230" s="384"/>
      <c r="H230" s="394"/>
      <c r="I230" s="394"/>
    </row>
    <row r="231" spans="1:9" s="390" customFormat="1" x14ac:dyDescent="0.2">
      <c r="A231" s="385"/>
      <c r="B231" s="385"/>
      <c r="C231" s="389"/>
      <c r="D231" s="385"/>
      <c r="E231" s="393"/>
      <c r="F231" s="392"/>
      <c r="G231" s="384"/>
      <c r="H231" s="394"/>
      <c r="I231" s="394"/>
    </row>
    <row r="232" spans="1:9" s="390" customFormat="1" x14ac:dyDescent="0.2">
      <c r="A232" s="385"/>
      <c r="B232" s="385"/>
      <c r="C232" s="389"/>
      <c r="D232" s="385"/>
      <c r="E232" s="393"/>
      <c r="F232" s="392"/>
      <c r="G232" s="384"/>
      <c r="H232" s="394"/>
      <c r="I232" s="394"/>
    </row>
    <row r="233" spans="1:9" s="390" customFormat="1" x14ac:dyDescent="0.2">
      <c r="A233" s="385"/>
      <c r="B233" s="385"/>
      <c r="C233" s="389"/>
      <c r="D233" s="385"/>
      <c r="E233" s="393"/>
      <c r="F233" s="392"/>
      <c r="G233" s="384"/>
      <c r="H233" s="394"/>
      <c r="I233" s="394"/>
    </row>
    <row r="234" spans="1:9" s="390" customFormat="1" x14ac:dyDescent="0.2">
      <c r="A234" s="385"/>
      <c r="B234" s="385"/>
      <c r="C234" s="389"/>
      <c r="D234" s="385"/>
      <c r="E234" s="393"/>
      <c r="F234" s="392"/>
      <c r="G234" s="384"/>
      <c r="H234" s="394"/>
      <c r="I234" s="394"/>
    </row>
    <row r="235" spans="1:9" s="390" customFormat="1" x14ac:dyDescent="0.2">
      <c r="A235" s="385"/>
      <c r="B235" s="385"/>
      <c r="C235" s="389"/>
      <c r="D235" s="385"/>
      <c r="E235" s="393"/>
      <c r="F235" s="392"/>
      <c r="G235" s="384"/>
      <c r="H235" s="394"/>
      <c r="I235" s="394"/>
    </row>
    <row r="236" spans="1:9" s="390" customFormat="1" x14ac:dyDescent="0.2">
      <c r="A236" s="385"/>
      <c r="B236" s="385"/>
      <c r="C236" s="389"/>
      <c r="D236" s="385"/>
      <c r="E236" s="393"/>
      <c r="F236" s="392"/>
      <c r="G236" s="384"/>
      <c r="H236" s="394"/>
      <c r="I236" s="394"/>
    </row>
    <row r="237" spans="1:9" s="390" customFormat="1" x14ac:dyDescent="0.2">
      <c r="A237" s="385"/>
      <c r="B237" s="385"/>
      <c r="C237" s="389"/>
      <c r="D237" s="385"/>
      <c r="E237" s="393"/>
      <c r="F237" s="392"/>
      <c r="G237" s="384"/>
      <c r="H237" s="394"/>
      <c r="I237" s="394"/>
    </row>
    <row r="238" spans="1:9" s="390" customFormat="1" x14ac:dyDescent="0.2">
      <c r="A238" s="385"/>
      <c r="B238" s="385"/>
      <c r="C238" s="389"/>
      <c r="D238" s="385"/>
      <c r="E238" s="393"/>
      <c r="F238" s="392"/>
      <c r="G238" s="384"/>
      <c r="H238" s="394"/>
      <c r="I238" s="394"/>
    </row>
    <row r="239" spans="1:9" s="390" customFormat="1" x14ac:dyDescent="0.2">
      <c r="A239" s="385"/>
      <c r="B239" s="385"/>
      <c r="C239" s="389"/>
      <c r="D239" s="385"/>
      <c r="E239" s="393"/>
      <c r="F239" s="392"/>
      <c r="G239" s="384"/>
      <c r="H239" s="394"/>
      <c r="I239" s="394"/>
    </row>
    <row r="240" spans="1:9" s="390" customFormat="1" x14ac:dyDescent="0.2">
      <c r="A240" s="385"/>
      <c r="B240" s="385"/>
      <c r="C240" s="389"/>
      <c r="D240" s="385"/>
      <c r="E240" s="393"/>
      <c r="F240" s="392"/>
      <c r="G240" s="384"/>
      <c r="H240" s="394"/>
      <c r="I240" s="394"/>
    </row>
    <row r="241" spans="1:9" s="390" customFormat="1" x14ac:dyDescent="0.2">
      <c r="A241" s="385"/>
      <c r="B241" s="385"/>
      <c r="C241" s="389"/>
      <c r="D241" s="385"/>
      <c r="E241" s="393"/>
      <c r="F241" s="392"/>
      <c r="G241" s="384"/>
      <c r="H241" s="394"/>
      <c r="I241" s="394"/>
    </row>
    <row r="242" spans="1:9" s="390" customFormat="1" x14ac:dyDescent="0.2">
      <c r="A242" s="385"/>
      <c r="B242" s="385"/>
      <c r="C242" s="389"/>
      <c r="D242" s="385"/>
      <c r="E242" s="393"/>
      <c r="F242" s="392"/>
      <c r="G242" s="384"/>
      <c r="H242" s="394"/>
      <c r="I242" s="394"/>
    </row>
    <row r="243" spans="1:9" s="390" customFormat="1" x14ac:dyDescent="0.2">
      <c r="A243" s="385"/>
      <c r="B243" s="385"/>
      <c r="C243" s="389"/>
      <c r="D243" s="385"/>
      <c r="E243" s="393"/>
      <c r="F243" s="392"/>
      <c r="G243" s="384"/>
      <c r="H243" s="394"/>
      <c r="I243" s="394"/>
    </row>
    <row r="244" spans="1:9" s="390" customFormat="1" x14ac:dyDescent="0.2">
      <c r="A244" s="385"/>
      <c r="B244" s="385"/>
      <c r="C244" s="389"/>
      <c r="D244" s="385"/>
      <c r="E244" s="393"/>
      <c r="F244" s="392"/>
      <c r="G244" s="384"/>
      <c r="H244" s="394"/>
      <c r="I244" s="394"/>
    </row>
    <row r="245" spans="1:9" s="390" customFormat="1" x14ac:dyDescent="0.2">
      <c r="A245" s="385"/>
      <c r="B245" s="385"/>
      <c r="C245" s="389"/>
      <c r="D245" s="385"/>
      <c r="E245" s="393"/>
      <c r="F245" s="392"/>
      <c r="G245" s="384"/>
      <c r="H245" s="394"/>
      <c r="I245" s="394"/>
    </row>
    <row r="246" spans="1:9" s="390" customFormat="1" x14ac:dyDescent="0.2">
      <c r="A246" s="385"/>
      <c r="B246" s="385"/>
      <c r="C246" s="389"/>
      <c r="D246" s="385"/>
      <c r="E246" s="393"/>
      <c r="F246" s="392"/>
      <c r="G246" s="384"/>
      <c r="H246" s="394"/>
      <c r="I246" s="394"/>
    </row>
    <row r="247" spans="1:9" s="390" customFormat="1" x14ac:dyDescent="0.2">
      <c r="A247" s="385"/>
      <c r="B247" s="385"/>
      <c r="C247" s="389"/>
      <c r="D247" s="385"/>
      <c r="E247" s="393"/>
      <c r="F247" s="392"/>
      <c r="G247" s="384"/>
      <c r="H247" s="394"/>
      <c r="I247" s="394"/>
    </row>
    <row r="248" spans="1:9" s="390" customFormat="1" x14ac:dyDescent="0.2">
      <c r="A248" s="385"/>
      <c r="B248" s="385"/>
      <c r="C248" s="389"/>
      <c r="D248" s="385"/>
      <c r="E248" s="393"/>
      <c r="F248" s="392"/>
      <c r="G248" s="384"/>
      <c r="H248" s="394"/>
      <c r="I248" s="394"/>
    </row>
    <row r="249" spans="1:9" s="390" customFormat="1" x14ac:dyDescent="0.2">
      <c r="A249" s="385"/>
      <c r="B249" s="385"/>
      <c r="C249" s="389"/>
      <c r="D249" s="385"/>
      <c r="E249" s="393"/>
      <c r="F249" s="392"/>
      <c r="G249" s="384"/>
      <c r="H249" s="394"/>
      <c r="I249" s="394"/>
    </row>
    <row r="250" spans="1:9" s="390" customFormat="1" x14ac:dyDescent="0.2">
      <c r="A250" s="385"/>
      <c r="B250" s="385"/>
      <c r="C250" s="389"/>
      <c r="D250" s="385"/>
      <c r="E250" s="393"/>
      <c r="F250" s="392"/>
      <c r="G250" s="384"/>
      <c r="H250" s="394"/>
      <c r="I250" s="394"/>
    </row>
    <row r="251" spans="1:9" s="390" customFormat="1" x14ac:dyDescent="0.2">
      <c r="A251" s="385"/>
      <c r="B251" s="385"/>
      <c r="C251" s="389"/>
      <c r="D251" s="385"/>
      <c r="E251" s="393"/>
      <c r="F251" s="392"/>
      <c r="G251" s="384"/>
      <c r="H251" s="394"/>
      <c r="I251" s="394"/>
    </row>
    <row r="252" spans="1:9" s="390" customFormat="1" x14ac:dyDescent="0.2">
      <c r="A252" s="385"/>
      <c r="B252" s="385"/>
      <c r="C252" s="389"/>
      <c r="D252" s="385"/>
      <c r="E252" s="393"/>
      <c r="F252" s="392"/>
      <c r="G252" s="384"/>
      <c r="H252" s="394"/>
      <c r="I252" s="394"/>
    </row>
    <row r="253" spans="1:9" s="390" customFormat="1" x14ac:dyDescent="0.2">
      <c r="A253" s="385"/>
      <c r="B253" s="385"/>
      <c r="C253" s="389"/>
      <c r="D253" s="385"/>
      <c r="E253" s="393"/>
      <c r="F253" s="392"/>
      <c r="G253" s="384"/>
      <c r="H253" s="394"/>
      <c r="I253" s="394"/>
    </row>
    <row r="254" spans="1:9" s="390" customFormat="1" x14ac:dyDescent="0.2">
      <c r="A254" s="385"/>
      <c r="B254" s="385"/>
      <c r="C254" s="389"/>
      <c r="D254" s="385"/>
      <c r="E254" s="393"/>
      <c r="F254" s="392"/>
      <c r="G254" s="384"/>
      <c r="H254" s="394"/>
      <c r="I254" s="394"/>
    </row>
    <row r="255" spans="1:9" s="390" customFormat="1" x14ac:dyDescent="0.2">
      <c r="A255" s="385"/>
      <c r="B255" s="385"/>
      <c r="C255" s="389"/>
      <c r="D255" s="385"/>
      <c r="E255" s="393"/>
      <c r="F255" s="392"/>
      <c r="G255" s="384"/>
      <c r="H255" s="394"/>
      <c r="I255" s="394"/>
    </row>
    <row r="256" spans="1:9" s="390" customFormat="1" x14ac:dyDescent="0.2">
      <c r="A256" s="385"/>
      <c r="B256" s="385"/>
      <c r="C256" s="389"/>
      <c r="D256" s="385"/>
      <c r="E256" s="393"/>
      <c r="F256" s="392"/>
      <c r="G256" s="384"/>
      <c r="H256" s="394"/>
      <c r="I256" s="394"/>
    </row>
    <row r="257" spans="1:9" s="390" customFormat="1" x14ac:dyDescent="0.2">
      <c r="A257" s="385"/>
      <c r="B257" s="385"/>
      <c r="C257" s="389"/>
      <c r="D257" s="385"/>
      <c r="E257" s="393"/>
      <c r="F257" s="392"/>
      <c r="G257" s="384"/>
      <c r="H257" s="394"/>
      <c r="I257" s="394"/>
    </row>
    <row r="258" spans="1:9" s="390" customFormat="1" x14ac:dyDescent="0.2">
      <c r="A258" s="385"/>
      <c r="B258" s="385"/>
      <c r="C258" s="389"/>
      <c r="D258" s="385"/>
      <c r="E258" s="393"/>
      <c r="F258" s="392"/>
      <c r="G258" s="384"/>
      <c r="H258" s="394"/>
      <c r="I258" s="394"/>
    </row>
    <row r="259" spans="1:9" s="390" customFormat="1" x14ac:dyDescent="0.2">
      <c r="A259" s="385"/>
      <c r="B259" s="385"/>
      <c r="C259" s="389"/>
      <c r="D259" s="385"/>
      <c r="E259" s="393"/>
      <c r="F259" s="392"/>
      <c r="G259" s="384"/>
      <c r="H259" s="394"/>
      <c r="I259" s="394"/>
    </row>
    <row r="260" spans="1:9" s="390" customFormat="1" x14ac:dyDescent="0.2">
      <c r="A260" s="385"/>
      <c r="B260" s="385"/>
      <c r="C260" s="389"/>
      <c r="D260" s="385"/>
      <c r="E260" s="393"/>
      <c r="F260" s="392"/>
      <c r="G260" s="384"/>
      <c r="H260" s="394"/>
      <c r="I260" s="394"/>
    </row>
    <row r="261" spans="1:9" s="390" customFormat="1" x14ac:dyDescent="0.2">
      <c r="A261" s="385"/>
      <c r="B261" s="385"/>
      <c r="C261" s="389"/>
      <c r="D261" s="385"/>
      <c r="E261" s="393"/>
      <c r="F261" s="392"/>
      <c r="G261" s="384"/>
      <c r="H261" s="394"/>
      <c r="I261" s="394"/>
    </row>
    <row r="262" spans="1:9" s="390" customFormat="1" x14ac:dyDescent="0.2">
      <c r="A262" s="385"/>
      <c r="B262" s="385"/>
      <c r="C262" s="389"/>
      <c r="D262" s="385"/>
      <c r="E262" s="393"/>
      <c r="F262" s="392"/>
      <c r="G262" s="384"/>
      <c r="H262" s="394"/>
      <c r="I262" s="394"/>
    </row>
    <row r="263" spans="1:9" s="390" customFormat="1" x14ac:dyDescent="0.2">
      <c r="A263" s="385"/>
      <c r="B263" s="385"/>
      <c r="C263" s="389"/>
      <c r="D263" s="385"/>
      <c r="E263" s="393"/>
      <c r="F263" s="392"/>
      <c r="G263" s="384"/>
      <c r="H263" s="394"/>
      <c r="I263" s="394"/>
    </row>
    <row r="264" spans="1:9" s="390" customFormat="1" x14ac:dyDescent="0.2">
      <c r="A264" s="385"/>
      <c r="B264" s="385"/>
      <c r="C264" s="389"/>
      <c r="D264" s="385"/>
      <c r="E264" s="393"/>
      <c r="F264" s="392"/>
      <c r="G264" s="384"/>
      <c r="H264" s="394"/>
      <c r="I264" s="394"/>
    </row>
    <row r="265" spans="1:9" s="390" customFormat="1" x14ac:dyDescent="0.2">
      <c r="A265" s="385"/>
      <c r="B265" s="385"/>
      <c r="C265" s="389"/>
      <c r="D265" s="385"/>
      <c r="E265" s="393"/>
      <c r="F265" s="392"/>
      <c r="G265" s="384"/>
      <c r="H265" s="394"/>
      <c r="I265" s="394"/>
    </row>
    <row r="266" spans="1:9" s="390" customFormat="1" x14ac:dyDescent="0.2">
      <c r="A266" s="385"/>
      <c r="B266" s="385"/>
      <c r="C266" s="389"/>
      <c r="D266" s="385"/>
      <c r="E266" s="393"/>
      <c r="F266" s="392"/>
      <c r="G266" s="384"/>
      <c r="H266" s="394"/>
      <c r="I266" s="394"/>
    </row>
    <row r="267" spans="1:9" s="390" customFormat="1" x14ac:dyDescent="0.2">
      <c r="A267" s="385"/>
      <c r="B267" s="385"/>
      <c r="C267" s="389"/>
      <c r="D267" s="385"/>
      <c r="E267" s="393"/>
      <c r="F267" s="392"/>
      <c r="G267" s="384"/>
      <c r="H267" s="394"/>
      <c r="I267" s="394"/>
    </row>
    <row r="268" spans="1:9" s="390" customFormat="1" x14ac:dyDescent="0.2">
      <c r="A268" s="385"/>
      <c r="B268" s="385"/>
      <c r="C268" s="389"/>
      <c r="D268" s="385"/>
      <c r="E268" s="393"/>
      <c r="F268" s="392"/>
      <c r="G268" s="384"/>
      <c r="H268" s="394"/>
      <c r="I268" s="394"/>
    </row>
    <row r="269" spans="1:9" s="390" customFormat="1" x14ac:dyDescent="0.2">
      <c r="A269" s="385"/>
      <c r="B269" s="385"/>
      <c r="C269" s="389"/>
      <c r="D269" s="385"/>
      <c r="E269" s="393"/>
      <c r="F269" s="392"/>
      <c r="G269" s="384"/>
      <c r="H269" s="394"/>
      <c r="I269" s="394"/>
    </row>
    <row r="270" spans="1:9" s="390" customFormat="1" x14ac:dyDescent="0.2">
      <c r="A270" s="385"/>
      <c r="B270" s="385"/>
      <c r="C270" s="389"/>
      <c r="D270" s="385"/>
      <c r="E270" s="393"/>
      <c r="F270" s="392"/>
      <c r="G270" s="384"/>
      <c r="H270" s="394"/>
      <c r="I270" s="394"/>
    </row>
  </sheetData>
  <sheetProtection password="C66B" sheet="1" objects="1" scenarios="1" formatCells="0" formatColumns="0" formatRows="0"/>
  <mergeCells count="11">
    <mergeCell ref="A1:H1"/>
    <mergeCell ref="A2:H2"/>
    <mergeCell ref="A3:H3"/>
    <mergeCell ref="A4:H4"/>
    <mergeCell ref="H9:H10"/>
    <mergeCell ref="D6:F6"/>
    <mergeCell ref="A9:A10"/>
    <mergeCell ref="B9:B10"/>
    <mergeCell ref="D9:D10"/>
    <mergeCell ref="F9:F10"/>
    <mergeCell ref="A8:I8"/>
  </mergeCells>
  <conditionalFormatting sqref="F11:F1048576">
    <cfRule type="containsBlanks" dxfId="9" priority="6">
      <formula>LEN(TRIM(F11))=0</formula>
    </cfRule>
  </conditionalFormatting>
  <conditionalFormatting sqref="D11:D1048576">
    <cfRule type="expression" dxfId="8" priority="2">
      <formula>LEN(INDIRECT(ADDRESS(ROW(),6)))&gt;0</formula>
    </cfRule>
  </conditionalFormatting>
  <conditionalFormatting sqref="H11:I1048576">
    <cfRule type="expression" dxfId="7" priority="1">
      <formula>LEN(INDIRECT(ADDRESS(ROW(),COLUMN())))&gt;1</formula>
    </cfRule>
  </conditionalFormatting>
  <dataValidations count="4">
    <dataValidation type="list" allowBlank="1" showInputMessage="1" showErrorMessage="1" sqref="H7">
      <formula1>Components</formula1>
    </dataValidation>
    <dataValidation type="list" allowBlank="1" showInputMessage="1" showErrorMessage="1" sqref="J7">
      <formula1>"English,French,Spanish,Russian"</formula1>
    </dataValidation>
    <dataValidation type="list" allowBlank="1" showInputMessage="1" sqref="B6">
      <formula1>"English,French,Spanish,Russian"</formula1>
    </dataValidation>
    <dataValidation type="list" allowBlank="1" showInputMessage="1" sqref="H6">
      <formula1>Components</formula1>
    </dataValidation>
  </dataValidations>
  <pageMargins left="0.70866141732283472" right="0.70866141732283472" top="0.74803149606299213" bottom="0.74803149606299213" header="0.31496062992125984" footer="0.31496062992125984"/>
  <pageSetup paperSize="8" scale="59" fitToHeight="0" orientation="portrait"/>
  <headerFooter>
    <oddHeader xml:space="preserve">&amp;R27 August 2014
</oddHeader>
    <oddFooter>&amp;L&amp;F&amp;C&amp;A&amp;R&amp;P/&amp;N</oddFooter>
  </headerFooter>
  <rowBreaks count="6" manualBreakCount="6">
    <brk id="25" max="8" man="1"/>
    <brk id="32" max="8" man="1"/>
    <brk id="48" max="8" man="1"/>
    <brk id="64" max="8" man="1"/>
    <brk id="83" max="8" man="1"/>
    <brk id="93" max="8"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enableFormatConditionsCalculation="0">
    <pageSetUpPr fitToPage="1"/>
  </sheetPr>
  <dimension ref="A1:CD887"/>
  <sheetViews>
    <sheetView showGridLines="0" tabSelected="1" topLeftCell="A5" zoomScale="70" zoomScaleNormal="70" zoomScaleSheetLayoutView="40" workbookViewId="0">
      <selection activeCell="M290" sqref="M290"/>
    </sheetView>
  </sheetViews>
  <sheetFormatPr defaultColWidth="8.85546875" defaultRowHeight="15" outlineLevelRow="2" x14ac:dyDescent="0.2"/>
  <cols>
    <col min="1" max="1" width="9.7109375" style="1" customWidth="1"/>
    <col min="2" max="2" width="16.85546875" style="1" customWidth="1"/>
    <col min="3" max="3" width="10.85546875" style="1" customWidth="1"/>
    <col min="4" max="4" width="17.7109375" style="1" customWidth="1"/>
    <col min="5" max="5" width="13" style="1" customWidth="1"/>
    <col min="6" max="6" width="15.140625" style="1" customWidth="1"/>
    <col min="7" max="7" width="17.7109375" style="1" customWidth="1"/>
    <col min="8" max="8" width="13.5703125" style="1" customWidth="1"/>
    <col min="9" max="9" width="19.140625" style="1" customWidth="1"/>
    <col min="10" max="10" width="13.42578125" style="1" customWidth="1"/>
    <col min="11" max="12" width="6.85546875" style="1" customWidth="1"/>
    <col min="13" max="13" width="9.7109375" style="1" customWidth="1"/>
    <col min="14" max="14" width="7.28515625" style="1" customWidth="1"/>
    <col min="15" max="15" width="9.7109375" style="1" customWidth="1"/>
    <col min="16" max="16" width="7.7109375" style="1" customWidth="1"/>
    <col min="17" max="17" width="9.7109375" style="1" customWidth="1"/>
    <col min="18" max="18" width="8.85546875" style="1" customWidth="1"/>
    <col min="19" max="19" width="9.7109375" style="1" customWidth="1"/>
    <col min="20" max="20" width="7.7109375" style="1" customWidth="1"/>
    <col min="21" max="21" width="9.7109375" style="168" hidden="1" customWidth="1"/>
    <col min="22" max="22" width="6.42578125" style="168" hidden="1" customWidth="1"/>
    <col min="23" max="27" width="13.140625" style="1" customWidth="1"/>
    <col min="28" max="28" width="8.28515625" style="1" customWidth="1"/>
    <col min="29" max="29" width="7.28515625" style="1" customWidth="1"/>
    <col min="30" max="30" width="8.42578125" style="1" customWidth="1"/>
    <col min="31" max="31" width="6.7109375" style="1" customWidth="1"/>
    <col min="32" max="32" width="8.42578125" style="1" hidden="1" customWidth="1"/>
    <col min="33" max="33" width="6.7109375" style="1" hidden="1" customWidth="1"/>
    <col min="34" max="34" width="8.85546875" style="1" hidden="1" customWidth="1"/>
    <col min="35" max="35" width="6.7109375" style="1" hidden="1" customWidth="1"/>
    <col min="36" max="36" width="14.140625" style="1" hidden="1" customWidth="1"/>
    <col min="37" max="37" width="13.140625" style="1" hidden="1" customWidth="1"/>
    <col min="38" max="38" width="15" style="275" hidden="1" customWidth="1"/>
    <col min="39" max="39" width="17.42578125" style="134" hidden="1" customWidth="1"/>
    <col min="40" max="40" width="13.85546875" style="134" hidden="1" customWidth="1"/>
    <col min="41" max="41" width="21.42578125" style="134" hidden="1" customWidth="1"/>
    <col min="42" max="42" width="14.28515625" style="134" hidden="1" customWidth="1"/>
    <col min="43" max="43" width="14.42578125" style="134" hidden="1" customWidth="1"/>
    <col min="44" max="53" width="10.7109375" style="1" hidden="1" customWidth="1"/>
    <col min="54" max="56" width="6.7109375" style="1" hidden="1" customWidth="1"/>
    <col min="57" max="69" width="6.7109375" style="1" customWidth="1"/>
    <col min="70" max="16384" width="8.85546875" style="1"/>
  </cols>
  <sheetData>
    <row r="1" spans="1:82" s="168" customFormat="1" ht="18" hidden="1" customHeight="1" outlineLevel="1" x14ac:dyDescent="0.2">
      <c r="A1" s="1148" t="s">
        <v>4140</v>
      </c>
      <c r="B1" s="1149"/>
      <c r="C1" s="1149"/>
      <c r="D1" s="1149"/>
      <c r="E1" s="1149"/>
      <c r="F1" s="1149"/>
      <c r="G1" s="1149"/>
      <c r="H1" s="1149"/>
      <c r="I1" s="1149"/>
      <c r="J1" s="1149"/>
      <c r="K1" s="1149"/>
      <c r="L1" s="1149"/>
      <c r="M1" s="1149"/>
      <c r="N1" s="1149"/>
      <c r="O1" s="1149"/>
      <c r="P1" s="1149"/>
      <c r="Q1" s="1149"/>
      <c r="R1" s="1149"/>
      <c r="S1" s="1149"/>
      <c r="T1" s="1149"/>
      <c r="U1" s="1149"/>
      <c r="V1" s="1149"/>
      <c r="W1" s="1149"/>
      <c r="X1" s="1154" t="s">
        <v>4128</v>
      </c>
      <c r="Y1" s="1155"/>
      <c r="Z1" s="1155"/>
      <c r="AA1" s="1155"/>
      <c r="AB1" s="1155"/>
      <c r="AC1" s="1155"/>
      <c r="AD1" s="1156"/>
      <c r="AL1" s="275"/>
      <c r="AM1" s="134"/>
      <c r="AN1" s="134"/>
      <c r="AO1" s="134"/>
      <c r="AP1" s="134"/>
      <c r="AQ1" s="134"/>
    </row>
    <row r="2" spans="1:82" s="168" customFormat="1" ht="18" hidden="1" customHeight="1" outlineLevel="1" x14ac:dyDescent="0.2">
      <c r="A2" s="1150" t="s">
        <v>4141</v>
      </c>
      <c r="B2" s="1151"/>
      <c r="C2" s="1151"/>
      <c r="D2" s="1151"/>
      <c r="E2" s="1151"/>
      <c r="F2" s="1151"/>
      <c r="G2" s="1151"/>
      <c r="H2" s="1151"/>
      <c r="I2" s="1151"/>
      <c r="J2" s="1151"/>
      <c r="K2" s="1151"/>
      <c r="L2" s="1151"/>
      <c r="M2" s="1151"/>
      <c r="N2" s="1151"/>
      <c r="O2" s="1151"/>
      <c r="P2" s="1151"/>
      <c r="Q2" s="1151"/>
      <c r="R2" s="1151"/>
      <c r="S2" s="1151"/>
      <c r="T2" s="1151"/>
      <c r="U2" s="1151"/>
      <c r="V2" s="1151"/>
      <c r="W2" s="1151"/>
      <c r="X2" s="1157" t="s">
        <v>4129</v>
      </c>
      <c r="Y2" s="1158"/>
      <c r="Z2" s="1158"/>
      <c r="AA2" s="1158"/>
      <c r="AB2" s="1158"/>
      <c r="AC2" s="1158"/>
      <c r="AD2" s="1159"/>
      <c r="AL2" s="275"/>
      <c r="AM2" s="134"/>
      <c r="AN2" s="134"/>
      <c r="AO2" s="134"/>
      <c r="AP2" s="134"/>
      <c r="AQ2" s="134"/>
    </row>
    <row r="3" spans="1:82" s="168" customFormat="1" ht="20.25" hidden="1" customHeight="1" outlineLevel="1" x14ac:dyDescent="0.2">
      <c r="A3" s="1150" t="s">
        <v>4144</v>
      </c>
      <c r="B3" s="1151"/>
      <c r="C3" s="1151"/>
      <c r="D3" s="1151"/>
      <c r="E3" s="1151"/>
      <c r="F3" s="1151"/>
      <c r="G3" s="1151"/>
      <c r="H3" s="1151"/>
      <c r="I3" s="1151"/>
      <c r="J3" s="1151"/>
      <c r="K3" s="1151"/>
      <c r="L3" s="1151"/>
      <c r="M3" s="1151"/>
      <c r="N3" s="1151"/>
      <c r="O3" s="1151"/>
      <c r="P3" s="1151"/>
      <c r="Q3" s="1151"/>
      <c r="R3" s="1151"/>
      <c r="S3" s="1151"/>
      <c r="T3" s="1151"/>
      <c r="U3" s="1151"/>
      <c r="V3" s="1151"/>
      <c r="W3" s="1151"/>
      <c r="X3" s="1157" t="s">
        <v>4130</v>
      </c>
      <c r="Y3" s="1158"/>
      <c r="Z3" s="1158"/>
      <c r="AA3" s="1158"/>
      <c r="AB3" s="1158" t="s">
        <v>3661</v>
      </c>
      <c r="AC3" s="1158"/>
      <c r="AD3" s="1159"/>
      <c r="AL3" s="275"/>
      <c r="AM3" s="134"/>
      <c r="AN3" s="134"/>
      <c r="AO3" s="134"/>
      <c r="AP3" s="134"/>
      <c r="AQ3" s="134"/>
    </row>
    <row r="4" spans="1:82" s="168" customFormat="1" ht="20.25" hidden="1" customHeight="1" outlineLevel="1" thickBot="1" x14ac:dyDescent="0.25">
      <c r="A4" s="1152" t="s">
        <v>4143</v>
      </c>
      <c r="B4" s="1153"/>
      <c r="C4" s="1153"/>
      <c r="D4" s="1153"/>
      <c r="E4" s="1153"/>
      <c r="F4" s="1153"/>
      <c r="G4" s="1153"/>
      <c r="H4" s="1153"/>
      <c r="I4" s="1153"/>
      <c r="J4" s="1153"/>
      <c r="K4" s="1153"/>
      <c r="L4" s="1153"/>
      <c r="M4" s="1153"/>
      <c r="N4" s="1153"/>
      <c r="O4" s="1153"/>
      <c r="P4" s="1153"/>
      <c r="Q4" s="1153"/>
      <c r="R4" s="1153"/>
      <c r="S4" s="1153"/>
      <c r="T4" s="1153"/>
      <c r="U4" s="1153"/>
      <c r="V4" s="1153"/>
      <c r="W4" s="1153"/>
      <c r="X4" s="1160" t="s">
        <v>4131</v>
      </c>
      <c r="Y4" s="1161"/>
      <c r="Z4" s="1161"/>
      <c r="AA4" s="1161"/>
      <c r="AB4" s="1161"/>
      <c r="AC4" s="1161"/>
      <c r="AD4" s="1162"/>
      <c r="AL4" s="275"/>
      <c r="AM4" s="134"/>
      <c r="AN4" s="134"/>
      <c r="AO4" s="134"/>
      <c r="AP4" s="134"/>
      <c r="AQ4" s="134"/>
    </row>
    <row r="5" spans="1:82" s="168" customFormat="1" collapsed="1" x14ac:dyDescent="0.2">
      <c r="A5" s="63"/>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L5" s="275"/>
      <c r="AM5" s="134"/>
      <c r="AN5" s="134"/>
      <c r="AO5" s="134"/>
      <c r="AP5" s="134"/>
      <c r="AQ5" s="134"/>
    </row>
    <row r="6" spans="1:82" s="168" customFormat="1" ht="20.25" customHeight="1" x14ac:dyDescent="0.2">
      <c r="A6" s="1163" t="str">
        <f ca="1">Translations!A113</f>
        <v>Note that this information should be submitted using the online portal</v>
      </c>
      <c r="B6" s="1163"/>
      <c r="C6" s="1163"/>
      <c r="D6" s="1163"/>
      <c r="E6" s="1163"/>
      <c r="F6" s="1163"/>
      <c r="G6" s="1163"/>
      <c r="H6" s="1163"/>
      <c r="I6" s="1163"/>
      <c r="J6" s="1163"/>
      <c r="K6" s="1163"/>
      <c r="L6" s="1163"/>
      <c r="M6" s="1163"/>
      <c r="N6" s="1163"/>
      <c r="O6" s="1163"/>
      <c r="AL6" s="275"/>
      <c r="AM6" s="134"/>
      <c r="AN6" s="134"/>
      <c r="AO6" s="134"/>
      <c r="AP6" s="134"/>
      <c r="AQ6" s="134"/>
    </row>
    <row r="7" spans="1:82" ht="34.5" customHeight="1" x14ac:dyDescent="0.2">
      <c r="A7" s="218" t="str">
        <f ca="1">Translations!$A$88</f>
        <v xml:space="preserve">Modular Approach - Concept Note </v>
      </c>
      <c r="B7" s="219"/>
      <c r="C7" s="219"/>
      <c r="D7" s="219"/>
      <c r="E7" s="219"/>
      <c r="F7" s="219"/>
      <c r="G7" s="219"/>
      <c r="H7" s="219"/>
      <c r="I7" s="219"/>
      <c r="J7" s="219"/>
      <c r="K7" s="219"/>
      <c r="L7" s="219"/>
      <c r="M7" s="219"/>
      <c r="N7" s="172"/>
      <c r="O7" s="179"/>
      <c r="P7" s="1047" t="str">
        <f>Language</f>
        <v>English</v>
      </c>
      <c r="Q7" s="1047"/>
      <c r="R7" s="1047"/>
      <c r="S7" s="1047"/>
      <c r="T7" s="1047"/>
      <c r="U7" s="1047"/>
      <c r="V7" s="1047"/>
      <c r="W7" s="1047"/>
      <c r="X7" s="212"/>
      <c r="Y7" s="212"/>
      <c r="Z7" s="212"/>
      <c r="AA7" s="212"/>
      <c r="AB7" s="212"/>
      <c r="AC7" s="212"/>
      <c r="AD7" s="220"/>
      <c r="AE7" s="72"/>
      <c r="AF7" s="72"/>
      <c r="AG7" s="72"/>
      <c r="AH7" s="72"/>
      <c r="AI7" s="72"/>
      <c r="AJ7" s="72"/>
      <c r="AK7" s="72"/>
      <c r="AL7" s="72"/>
      <c r="AM7" s="72"/>
      <c r="AN7" s="41"/>
      <c r="AO7" s="41"/>
      <c r="AP7" s="268"/>
      <c r="AQ7" s="101"/>
      <c r="AR7" s="101"/>
      <c r="AS7" s="101"/>
      <c r="AT7" s="101"/>
      <c r="AU7" s="101"/>
      <c r="AV7" s="41"/>
      <c r="AW7" s="41"/>
      <c r="AX7" s="41"/>
      <c r="AY7" s="41"/>
      <c r="AZ7" s="41"/>
      <c r="BA7" s="41"/>
      <c r="BB7" s="41"/>
      <c r="BC7" s="41"/>
      <c r="BD7" s="18"/>
      <c r="BE7" s="18"/>
      <c r="BF7" s="18"/>
      <c r="BG7" s="18"/>
      <c r="BH7" s="18"/>
      <c r="BI7" s="18"/>
      <c r="BJ7" s="18"/>
      <c r="BK7" s="18"/>
      <c r="BL7" s="20"/>
      <c r="BM7" s="20"/>
      <c r="BN7" s="20"/>
      <c r="BO7" s="20"/>
    </row>
    <row r="8" spans="1:82" s="2" customFormat="1" ht="18" customHeight="1" x14ac:dyDescent="0.2">
      <c r="A8" s="217" t="str">
        <f ca="1">Translations!$A$7</f>
        <v>A. Program details</v>
      </c>
      <c r="B8" s="605"/>
      <c r="C8" s="605"/>
      <c r="D8" s="605"/>
      <c r="E8" s="605"/>
      <c r="F8" s="605"/>
      <c r="G8" s="605"/>
      <c r="H8" s="605"/>
      <c r="I8" s="605"/>
      <c r="J8" s="605"/>
      <c r="K8" s="605"/>
      <c r="L8" s="605"/>
      <c r="M8" s="605"/>
      <c r="N8" s="606"/>
      <c r="O8" s="606"/>
      <c r="P8" s="606"/>
      <c r="Q8" s="606"/>
      <c r="R8" s="606"/>
      <c r="S8" s="606"/>
      <c r="T8" s="606"/>
      <c r="U8" s="333"/>
      <c r="V8" s="333"/>
      <c r="W8" s="607"/>
      <c r="X8" s="608"/>
      <c r="Y8" s="608"/>
      <c r="Z8" s="608"/>
      <c r="AA8" s="608"/>
      <c r="AB8" s="609"/>
      <c r="AC8" s="609"/>
      <c r="AD8" s="610"/>
      <c r="AE8" s="72"/>
      <c r="AF8" s="72"/>
      <c r="AG8" s="72"/>
      <c r="AH8" s="72"/>
      <c r="AI8" s="72"/>
      <c r="AJ8" s="72"/>
      <c r="AK8" s="72"/>
      <c r="AL8" s="72"/>
      <c r="AM8" s="72"/>
      <c r="AN8" s="34"/>
      <c r="AO8" s="34"/>
      <c r="AP8" s="268"/>
      <c r="AQ8" s="101"/>
      <c r="AR8" s="101"/>
      <c r="AS8" s="101"/>
      <c r="AT8" s="101"/>
      <c r="AU8" s="101"/>
      <c r="AV8" s="34"/>
      <c r="AW8" s="34"/>
      <c r="AX8" s="34"/>
      <c r="AY8" s="34"/>
      <c r="AZ8" s="34"/>
      <c r="BA8" s="34"/>
      <c r="BB8" s="34"/>
      <c r="BC8" s="34"/>
      <c r="BD8" s="34"/>
      <c r="BE8" s="34"/>
      <c r="BF8" s="34"/>
      <c r="BG8" s="34"/>
      <c r="BH8" s="34"/>
      <c r="BI8" s="34"/>
      <c r="BJ8" s="34"/>
      <c r="BK8" s="34"/>
      <c r="BL8" s="38"/>
      <c r="BM8" s="38"/>
      <c r="BN8" s="38"/>
      <c r="BO8" s="38"/>
    </row>
    <row r="9" spans="1:82" ht="18" customHeight="1" x14ac:dyDescent="0.2">
      <c r="A9" s="855" t="str">
        <f ca="1">Translations!$A$8</f>
        <v>Country / Applicant</v>
      </c>
      <c r="B9" s="856"/>
      <c r="C9" s="1114" t="s">
        <v>181</v>
      </c>
      <c r="D9" s="1115"/>
      <c r="E9" s="1115"/>
      <c r="F9" s="1115"/>
      <c r="G9" s="1116"/>
      <c r="H9" s="720" t="str">
        <f ca="1">Translations!$A$13</f>
        <v>Principal Recipients</v>
      </c>
      <c r="I9" s="721"/>
      <c r="J9" s="894"/>
      <c r="K9" s="1133" t="s">
        <v>988</v>
      </c>
      <c r="L9" s="896"/>
      <c r="M9" s="896"/>
      <c r="N9" s="896"/>
      <c r="O9" s="896"/>
      <c r="P9" s="896"/>
      <c r="Q9" s="896"/>
      <c r="R9" s="896"/>
      <c r="S9" s="896"/>
      <c r="T9" s="896"/>
      <c r="U9" s="896"/>
      <c r="V9" s="1134"/>
      <c r="W9" s="1069" t="str">
        <f>IFERROR(VLOOKUP(K9,Definitions!R:S,2,FALSE),LEFT(K9,7))</f>
        <v>CDF</v>
      </c>
      <c r="X9" s="1070"/>
      <c r="Y9" s="603"/>
      <c r="Z9" s="721" t="str">
        <f ca="1">Translations!$A$82</f>
        <v>Total requested amount</v>
      </c>
      <c r="AA9" s="721"/>
      <c r="AB9" s="721"/>
      <c r="AC9" s="721"/>
      <c r="AD9" s="722"/>
      <c r="AE9" s="72"/>
      <c r="AF9" s="72"/>
      <c r="AG9" s="72"/>
      <c r="AH9" s="72"/>
      <c r="AI9" s="72"/>
      <c r="AJ9" s="72"/>
      <c r="AK9" s="72"/>
      <c r="AL9" s="72"/>
      <c r="AM9" s="72"/>
      <c r="AN9" s="41"/>
      <c r="AO9" s="41"/>
      <c r="AP9" s="268"/>
      <c r="AQ9" s="101"/>
      <c r="AR9" s="101"/>
      <c r="AS9" s="101"/>
      <c r="AT9" s="101"/>
      <c r="AU9" s="101"/>
      <c r="AV9" s="41"/>
      <c r="AW9" s="41"/>
      <c r="AX9" s="41"/>
      <c r="AY9" s="41"/>
      <c r="AZ9" s="41"/>
      <c r="BA9" s="41"/>
      <c r="BB9" s="41"/>
      <c r="BC9" s="18"/>
      <c r="BD9" s="18"/>
      <c r="BE9" s="18"/>
      <c r="BF9" s="18"/>
      <c r="BG9" s="18"/>
      <c r="BH9" s="18"/>
      <c r="BI9" s="18"/>
      <c r="BJ9" s="18"/>
      <c r="BK9" s="18"/>
      <c r="BL9" s="18"/>
      <c r="BM9" s="18"/>
      <c r="BN9" s="18"/>
      <c r="BO9" s="18"/>
      <c r="BP9" s="18"/>
      <c r="BQ9" s="18"/>
      <c r="BR9" s="18"/>
      <c r="BS9" s="18"/>
      <c r="BT9" s="18"/>
      <c r="BU9" s="18"/>
      <c r="BV9" s="18"/>
      <c r="BW9" s="18"/>
      <c r="BX9" s="20"/>
      <c r="BY9" s="20"/>
      <c r="BZ9" s="20"/>
      <c r="CA9" s="20"/>
    </row>
    <row r="10" spans="1:82" ht="18" customHeight="1" x14ac:dyDescent="0.2">
      <c r="A10" s="855" t="str">
        <f ca="1">Translations!$A$9</f>
        <v>Component:</v>
      </c>
      <c r="B10" s="856"/>
      <c r="C10" s="1117" t="str">
        <f>Framework!H6</f>
        <v>HIV/AIDS</v>
      </c>
      <c r="D10" s="1118"/>
      <c r="E10" s="1118"/>
      <c r="F10" s="1118"/>
      <c r="G10" s="1119"/>
      <c r="H10" s="792"/>
      <c r="I10" s="787"/>
      <c r="J10" s="895"/>
      <c r="K10" s="1135"/>
      <c r="L10" s="873"/>
      <c r="M10" s="873"/>
      <c r="N10" s="873"/>
      <c r="O10" s="873"/>
      <c r="P10" s="873"/>
      <c r="Q10" s="873"/>
      <c r="R10" s="873"/>
      <c r="S10" s="873"/>
      <c r="T10" s="873"/>
      <c r="U10" s="873"/>
      <c r="V10" s="1136"/>
      <c r="W10" s="1071" t="str">
        <f>IFERROR(VLOOKUP(K10,Definitions!R:S,2,FALSE),LEFT(K10,7))</f>
        <v/>
      </c>
      <c r="X10" s="1072"/>
      <c r="Y10" s="604"/>
      <c r="Z10" s="787"/>
      <c r="AA10" s="787"/>
      <c r="AB10" s="787"/>
      <c r="AC10" s="787"/>
      <c r="AD10" s="788"/>
      <c r="AE10" s="72"/>
      <c r="AF10" s="72"/>
      <c r="AG10" s="72"/>
      <c r="AH10" s="72"/>
      <c r="AI10" s="72"/>
      <c r="AJ10" s="72"/>
      <c r="AK10" s="72"/>
      <c r="AL10" s="72"/>
      <c r="AM10" s="72"/>
      <c r="AN10" s="41"/>
      <c r="AO10" s="41"/>
      <c r="AP10" s="268"/>
      <c r="AQ10" s="101"/>
      <c r="AR10" s="101"/>
      <c r="AS10" s="101"/>
      <c r="AT10" s="101"/>
      <c r="AU10" s="101"/>
      <c r="AV10" s="41"/>
      <c r="AW10" s="41"/>
      <c r="AX10" s="41"/>
      <c r="AY10" s="41"/>
      <c r="AZ10" s="41"/>
      <c r="BA10" s="41"/>
      <c r="BB10" s="41"/>
      <c r="BC10" s="18"/>
      <c r="BD10" s="18"/>
      <c r="BE10" s="18"/>
      <c r="BF10" s="18"/>
      <c r="BG10" s="18"/>
      <c r="BH10" s="18"/>
      <c r="BI10" s="18"/>
      <c r="BJ10" s="18"/>
      <c r="BK10" s="18"/>
      <c r="BL10" s="18"/>
      <c r="BM10" s="18"/>
      <c r="BN10" s="18"/>
      <c r="BO10" s="18"/>
      <c r="BP10" s="18"/>
      <c r="BQ10" s="18"/>
      <c r="BR10" s="18"/>
      <c r="BS10" s="18"/>
      <c r="BT10" s="18"/>
      <c r="BU10" s="18"/>
      <c r="BV10" s="18"/>
      <c r="BW10" s="18"/>
      <c r="BX10" s="20"/>
      <c r="BY10" s="20"/>
      <c r="BZ10" s="20"/>
      <c r="CA10" s="20"/>
    </row>
    <row r="11" spans="1:82" ht="18" customHeight="1" x14ac:dyDescent="0.2">
      <c r="A11" s="855" t="str">
        <f ca="1">Translations!$A$10</f>
        <v>Start Year</v>
      </c>
      <c r="B11" s="856"/>
      <c r="C11" s="1120">
        <v>2015</v>
      </c>
      <c r="D11" s="1121"/>
      <c r="E11" s="1121"/>
      <c r="F11" s="1121"/>
      <c r="G11" s="1122"/>
      <c r="H11" s="881" t="str">
        <f ca="1">Translations!$A$14</f>
        <v>(Please select from list or add a new one)</v>
      </c>
      <c r="I11" s="882"/>
      <c r="J11" s="883"/>
      <c r="K11" s="1135"/>
      <c r="L11" s="873"/>
      <c r="M11" s="873"/>
      <c r="N11" s="873"/>
      <c r="O11" s="873"/>
      <c r="P11" s="873"/>
      <c r="Q11" s="873"/>
      <c r="R11" s="873"/>
      <c r="S11" s="873"/>
      <c r="T11" s="873"/>
      <c r="U11" s="873"/>
      <c r="V11" s="1136"/>
      <c r="W11" s="1071" t="str">
        <f>IFERROR(VLOOKUP(K11,Definitions!R:S,2,FALSE),LEFT(K11,7))</f>
        <v/>
      </c>
      <c r="X11" s="1072"/>
      <c r="Y11" s="1076" t="str">
        <f ca="1">Translations!$A$83</f>
        <v>Allocation</v>
      </c>
      <c r="Z11" s="1077"/>
      <c r="AA11" s="1077"/>
      <c r="AB11" s="1078"/>
      <c r="AC11" s="1062">
        <f ca="1">SUMIF(A:A,Translations!$A$91,F:F)</f>
        <v>2565658.2731825397</v>
      </c>
      <c r="AD11" s="1063"/>
      <c r="AE11" s="72"/>
      <c r="AF11" s="72"/>
      <c r="AG11" s="72"/>
      <c r="AH11" s="72"/>
      <c r="AI11" s="72"/>
      <c r="AJ11" s="72"/>
      <c r="AK11" s="72"/>
      <c r="AL11" s="72"/>
      <c r="AM11" s="72"/>
      <c r="AN11" s="41"/>
      <c r="AO11" s="41"/>
      <c r="AP11" s="268"/>
      <c r="AQ11" s="101"/>
      <c r="AR11" s="101"/>
      <c r="AS11" s="101"/>
      <c r="AT11" s="101"/>
      <c r="AU11" s="101"/>
      <c r="AV11" s="41"/>
      <c r="AW11" s="41"/>
      <c r="AX11" s="41"/>
      <c r="AY11" s="41"/>
      <c r="AZ11" s="41"/>
      <c r="BA11" s="41"/>
      <c r="BB11" s="41"/>
      <c r="BC11" s="18"/>
      <c r="BD11" s="18"/>
      <c r="BE11" s="18"/>
      <c r="BF11" s="18"/>
      <c r="BG11" s="18"/>
      <c r="BH11" s="18"/>
      <c r="BI11" s="18"/>
      <c r="BJ11" s="18"/>
      <c r="BK11" s="18"/>
      <c r="BL11" s="18"/>
      <c r="BM11" s="18"/>
      <c r="BN11" s="18"/>
      <c r="BO11" s="18"/>
      <c r="BP11" s="18"/>
      <c r="BQ11" s="18"/>
      <c r="BR11" s="18"/>
      <c r="BS11" s="18"/>
      <c r="BT11" s="18"/>
      <c r="BU11" s="18"/>
      <c r="BV11" s="18"/>
      <c r="BW11" s="18"/>
      <c r="BX11" s="20"/>
      <c r="BY11" s="20"/>
      <c r="BZ11" s="20"/>
      <c r="CA11" s="20"/>
    </row>
    <row r="12" spans="1:82" ht="18.75" customHeight="1" x14ac:dyDescent="0.2">
      <c r="A12" s="855" t="str">
        <f ca="1">Translations!$A$11</f>
        <v>Start Month</v>
      </c>
      <c r="B12" s="856"/>
      <c r="C12" s="1123" t="s">
        <v>62</v>
      </c>
      <c r="D12" s="1124"/>
      <c r="E12" s="1124"/>
      <c r="F12" s="1124"/>
      <c r="G12" s="1125"/>
      <c r="H12" s="884"/>
      <c r="I12" s="885"/>
      <c r="J12" s="886"/>
      <c r="K12" s="1137"/>
      <c r="L12" s="1138"/>
      <c r="M12" s="1138"/>
      <c r="N12" s="1138"/>
      <c r="O12" s="1138"/>
      <c r="P12" s="1138"/>
      <c r="Q12" s="1138"/>
      <c r="R12" s="1138"/>
      <c r="S12" s="1138"/>
      <c r="T12" s="1138"/>
      <c r="U12" s="1138"/>
      <c r="V12" s="1139"/>
      <c r="W12" s="1048" t="str">
        <f>IFERROR(VLOOKUP(K12,Definitions!R:S,2,FALSE),LEFT(K12,7))</f>
        <v/>
      </c>
      <c r="X12" s="1049"/>
      <c r="Y12" s="876" t="str">
        <f ca="1">Translations!$A$86</f>
        <v>Above</v>
      </c>
      <c r="Z12" s="877"/>
      <c r="AA12" s="877"/>
      <c r="AB12" s="1079"/>
      <c r="AC12" s="1064">
        <f ca="1">SUMIF(J:J,Translations!$A$92,W:W)</f>
        <v>488778.49</v>
      </c>
      <c r="AD12" s="1065"/>
      <c r="AE12" s="72"/>
      <c r="AF12" s="72"/>
      <c r="AG12" s="72"/>
      <c r="AH12" s="72"/>
      <c r="AI12" s="72"/>
      <c r="AJ12" s="72"/>
      <c r="AK12" s="72"/>
      <c r="AL12" s="72"/>
      <c r="AM12" s="72"/>
      <c r="AN12" s="41"/>
      <c r="AO12" s="41"/>
      <c r="AP12" s="268"/>
      <c r="AQ12" s="101"/>
      <c r="AR12" s="101"/>
      <c r="AS12" s="101"/>
      <c r="AT12" s="101"/>
      <c r="AU12" s="101"/>
      <c r="AV12" s="41"/>
      <c r="AW12" s="41"/>
      <c r="AX12" s="41"/>
      <c r="AY12" s="41"/>
      <c r="AZ12" s="41"/>
      <c r="BA12" s="41"/>
      <c r="BB12" s="41"/>
      <c r="BC12" s="18"/>
      <c r="BD12" s="18"/>
      <c r="BE12" s="18"/>
      <c r="BF12" s="18"/>
      <c r="BG12" s="18"/>
      <c r="BH12" s="18"/>
      <c r="BI12" s="18"/>
      <c r="BJ12" s="18"/>
      <c r="BK12" s="18"/>
      <c r="BL12" s="18"/>
      <c r="BM12" s="18"/>
      <c r="BN12" s="18"/>
      <c r="BO12" s="18"/>
      <c r="BP12" s="18"/>
      <c r="BQ12" s="18"/>
      <c r="BR12" s="18"/>
      <c r="BS12" s="18"/>
      <c r="BT12" s="18"/>
      <c r="BU12" s="18"/>
      <c r="BV12" s="18"/>
      <c r="BW12" s="18"/>
      <c r="BX12" s="20"/>
      <c r="BY12" s="20"/>
      <c r="BZ12" s="20"/>
      <c r="CA12" s="20"/>
    </row>
    <row r="13" spans="1:82" ht="11.25" customHeight="1" x14ac:dyDescent="0.2">
      <c r="A13" s="263"/>
      <c r="B13" s="263"/>
      <c r="C13" s="263"/>
      <c r="D13" s="263"/>
      <c r="E13" s="263"/>
      <c r="F13" s="263"/>
      <c r="G13" s="263"/>
      <c r="H13" s="263"/>
      <c r="I13" s="263"/>
      <c r="J13" s="263"/>
      <c r="K13" s="490"/>
      <c r="L13" s="490"/>
      <c r="M13" s="490"/>
      <c r="N13" s="490"/>
      <c r="O13" s="490"/>
      <c r="P13" s="490"/>
      <c r="Q13" s="490"/>
      <c r="R13" s="490"/>
      <c r="S13" s="490"/>
      <c r="T13" s="490"/>
      <c r="U13" s="327"/>
      <c r="V13" s="327"/>
      <c r="W13" s="263"/>
      <c r="X13" s="263"/>
      <c r="Y13" s="263"/>
      <c r="Z13" s="263"/>
      <c r="AA13" s="263"/>
      <c r="AB13" s="263"/>
      <c r="AC13" s="263"/>
      <c r="AD13" s="123"/>
      <c r="AE13" s="72"/>
      <c r="AF13" s="72"/>
      <c r="AG13" s="72"/>
      <c r="AH13" s="72"/>
      <c r="AI13" s="72"/>
      <c r="AJ13" s="72"/>
      <c r="AK13" s="72"/>
      <c r="AL13" s="72"/>
      <c r="AM13" s="72"/>
      <c r="AN13" s="41"/>
      <c r="AO13" s="41"/>
      <c r="AP13" s="268"/>
      <c r="AQ13" s="101"/>
      <c r="AR13" s="101"/>
      <c r="AS13" s="101"/>
      <c r="AT13" s="101"/>
      <c r="AU13" s="101"/>
      <c r="AV13" s="41"/>
      <c r="AW13" s="41"/>
      <c r="AX13" s="41"/>
      <c r="AY13" s="41"/>
      <c r="AZ13" s="41"/>
      <c r="BA13" s="41"/>
      <c r="BB13" s="41"/>
      <c r="BC13" s="41"/>
      <c r="BD13" s="41"/>
      <c r="BE13" s="41"/>
      <c r="BF13" s="18"/>
      <c r="BG13" s="18"/>
      <c r="BH13" s="18"/>
      <c r="BI13" s="18"/>
      <c r="BJ13" s="18"/>
      <c r="BK13" s="18"/>
      <c r="BL13" s="18"/>
      <c r="BM13" s="18"/>
      <c r="BN13" s="18"/>
      <c r="BO13" s="18"/>
      <c r="BP13" s="18"/>
      <c r="BQ13" s="18"/>
      <c r="BR13" s="18"/>
      <c r="BS13" s="18"/>
      <c r="BT13" s="18"/>
      <c r="BU13" s="18"/>
      <c r="BV13" s="18"/>
      <c r="BW13" s="18"/>
      <c r="BX13" s="18"/>
      <c r="BY13" s="18"/>
      <c r="BZ13" s="18"/>
      <c r="CA13" s="20"/>
      <c r="CB13" s="20"/>
      <c r="CC13" s="20"/>
      <c r="CD13" s="20"/>
    </row>
    <row r="14" spans="1:82" s="2" customFormat="1" ht="18" customHeight="1" x14ac:dyDescent="0.2">
      <c r="A14" s="276" t="str">
        <f ca="1">Translations!$A$25</f>
        <v>B. Program goals and impact indicators</v>
      </c>
      <c r="B14" s="259"/>
      <c r="C14" s="259"/>
      <c r="D14" s="259"/>
      <c r="E14" s="259"/>
      <c r="F14" s="259"/>
      <c r="G14" s="259"/>
      <c r="H14" s="259"/>
      <c r="I14" s="259"/>
      <c r="J14" s="259"/>
      <c r="K14" s="259"/>
      <c r="L14" s="259"/>
      <c r="M14" s="259"/>
      <c r="N14" s="259"/>
      <c r="O14" s="259"/>
      <c r="P14" s="259"/>
      <c r="Q14" s="259"/>
      <c r="R14" s="259"/>
      <c r="S14" s="259"/>
      <c r="T14" s="259"/>
      <c r="U14" s="328"/>
      <c r="V14" s="328"/>
      <c r="W14" s="259"/>
      <c r="X14" s="259"/>
      <c r="Y14" s="259"/>
      <c r="Z14" s="259"/>
      <c r="AA14" s="259"/>
      <c r="AB14" s="259"/>
      <c r="AC14" s="259"/>
      <c r="AD14" s="260"/>
      <c r="AE14" s="72"/>
      <c r="AF14" s="72"/>
      <c r="AG14" s="72"/>
      <c r="AH14" s="72"/>
      <c r="AI14" s="72"/>
      <c r="AJ14" s="72"/>
      <c r="AK14" s="72"/>
      <c r="AL14" s="72"/>
      <c r="AM14" s="72"/>
      <c r="AN14" s="34"/>
      <c r="AO14" s="34"/>
      <c r="AP14" s="268"/>
      <c r="AQ14" s="101"/>
      <c r="AR14" s="101"/>
      <c r="AS14" s="101"/>
      <c r="AT14" s="101"/>
      <c r="AU14" s="101"/>
      <c r="AV14" s="34"/>
      <c r="AW14" s="34"/>
      <c r="AX14" s="34"/>
      <c r="AY14" s="34"/>
      <c r="AZ14" s="41"/>
      <c r="BA14" s="41"/>
      <c r="BB14" s="41"/>
      <c r="BC14" s="41"/>
      <c r="BD14" s="41"/>
      <c r="BE14" s="41"/>
      <c r="BF14" s="18"/>
      <c r="BG14" s="18"/>
      <c r="BH14" s="38"/>
      <c r="BI14" s="38"/>
      <c r="BJ14" s="38"/>
      <c r="BK14" s="38"/>
    </row>
    <row r="15" spans="1:82" s="6" customFormat="1" ht="18" customHeight="1" x14ac:dyDescent="0.2">
      <c r="A15" s="253" t="str">
        <f ca="1">Translations!$A$26</f>
        <v>Goals</v>
      </c>
      <c r="B15" s="261"/>
      <c r="C15" s="261"/>
      <c r="D15" s="261"/>
      <c r="E15" s="261"/>
      <c r="F15" s="261"/>
      <c r="G15" s="261"/>
      <c r="H15" s="261"/>
      <c r="I15" s="261"/>
      <c r="J15" s="261"/>
      <c r="K15" s="261"/>
      <c r="L15" s="261"/>
      <c r="M15" s="261"/>
      <c r="N15" s="261"/>
      <c r="O15" s="261"/>
      <c r="P15" s="261"/>
      <c r="Q15" s="261"/>
      <c r="R15" s="261"/>
      <c r="S15" s="261"/>
      <c r="T15" s="261"/>
      <c r="U15" s="325"/>
      <c r="V15" s="325"/>
      <c r="W15" s="261"/>
      <c r="X15" s="261"/>
      <c r="Y15" s="261"/>
      <c r="Z15" s="261"/>
      <c r="AA15" s="261"/>
      <c r="AB15" s="261"/>
      <c r="AC15" s="261"/>
      <c r="AD15" s="262"/>
      <c r="AE15" s="72"/>
      <c r="AF15" s="72"/>
      <c r="AG15" s="72"/>
      <c r="AH15" s="72"/>
      <c r="AI15" s="72"/>
      <c r="AJ15" s="72"/>
      <c r="AK15" s="72"/>
      <c r="AL15" s="72"/>
      <c r="AM15" s="72"/>
      <c r="AN15" s="35"/>
      <c r="AO15" s="35"/>
      <c r="AP15" s="268"/>
      <c r="AQ15" s="269"/>
      <c r="AR15" s="269"/>
      <c r="AS15" s="269"/>
      <c r="AT15" s="269"/>
      <c r="AU15" s="269"/>
      <c r="AV15" s="35"/>
      <c r="AW15" s="35"/>
      <c r="AX15" s="35"/>
      <c r="AY15" s="35"/>
      <c r="AZ15" s="41"/>
      <c r="BA15" s="41"/>
      <c r="BB15" s="41"/>
      <c r="BC15" s="41"/>
      <c r="BD15" s="41"/>
      <c r="BE15" s="41"/>
      <c r="BF15" s="18"/>
      <c r="BG15" s="18"/>
      <c r="BH15" s="39"/>
      <c r="BI15" s="39"/>
      <c r="BJ15" s="39"/>
      <c r="BK15" s="39"/>
    </row>
    <row r="16" spans="1:82" s="19" customFormat="1" ht="20.100000000000001" customHeight="1" x14ac:dyDescent="0.2">
      <c r="A16" s="127">
        <v>1</v>
      </c>
      <c r="B16" s="1066" t="s">
        <v>4159</v>
      </c>
      <c r="C16" s="1067"/>
      <c r="D16" s="1067"/>
      <c r="E16" s="1067"/>
      <c r="F16" s="1067"/>
      <c r="G16" s="1067"/>
      <c r="H16" s="1067"/>
      <c r="I16" s="1067"/>
      <c r="J16" s="1067"/>
      <c r="K16" s="1067"/>
      <c r="L16" s="1067"/>
      <c r="M16" s="1067"/>
      <c r="N16" s="1067"/>
      <c r="O16" s="1067"/>
      <c r="P16" s="1067"/>
      <c r="Q16" s="1067"/>
      <c r="R16" s="1067"/>
      <c r="S16" s="1067"/>
      <c r="T16" s="1067"/>
      <c r="U16" s="1067"/>
      <c r="V16" s="1067"/>
      <c r="W16" s="1067"/>
      <c r="X16" s="1067"/>
      <c r="Y16" s="1067"/>
      <c r="Z16" s="1067"/>
      <c r="AA16" s="1067"/>
      <c r="AB16" s="1067"/>
      <c r="AC16" s="1067"/>
      <c r="AD16" s="1068"/>
      <c r="AE16" s="72"/>
      <c r="AF16" s="72"/>
      <c r="AG16" s="72"/>
      <c r="AH16" s="72"/>
      <c r="AI16" s="72"/>
      <c r="AJ16" s="72"/>
      <c r="AK16" s="72"/>
      <c r="AL16" s="72"/>
      <c r="AM16" s="72"/>
      <c r="AN16" s="41"/>
      <c r="AO16" s="41"/>
      <c r="AP16" s="268"/>
      <c r="AQ16" s="101"/>
      <c r="AR16" s="101"/>
      <c r="AS16" s="101"/>
      <c r="AT16" s="101"/>
      <c r="AU16" s="101"/>
      <c r="AV16" s="41"/>
      <c r="AW16" s="41"/>
      <c r="AX16" s="41"/>
      <c r="AY16" s="41"/>
      <c r="AZ16" s="41"/>
      <c r="BA16" s="41"/>
      <c r="BB16" s="41"/>
      <c r="BC16" s="41"/>
      <c r="BD16" s="41"/>
      <c r="BE16" s="41"/>
      <c r="BF16" s="18"/>
      <c r="BG16" s="18"/>
    </row>
    <row r="17" spans="1:78" s="19" customFormat="1" ht="18" customHeight="1" x14ac:dyDescent="0.2">
      <c r="A17" s="130">
        <v>2</v>
      </c>
      <c r="B17" s="834"/>
      <c r="C17" s="835"/>
      <c r="D17" s="835"/>
      <c r="E17" s="835"/>
      <c r="F17" s="835"/>
      <c r="G17" s="835"/>
      <c r="H17" s="835"/>
      <c r="I17" s="835"/>
      <c r="J17" s="835"/>
      <c r="K17" s="835"/>
      <c r="L17" s="835"/>
      <c r="M17" s="835"/>
      <c r="N17" s="835"/>
      <c r="O17" s="835"/>
      <c r="P17" s="835"/>
      <c r="Q17" s="835"/>
      <c r="R17" s="835"/>
      <c r="S17" s="835"/>
      <c r="T17" s="835"/>
      <c r="U17" s="835"/>
      <c r="V17" s="835"/>
      <c r="W17" s="835"/>
      <c r="X17" s="835"/>
      <c r="Y17" s="835"/>
      <c r="Z17" s="835"/>
      <c r="AA17" s="835"/>
      <c r="AB17" s="835"/>
      <c r="AC17" s="835"/>
      <c r="AD17" s="836"/>
      <c r="AE17" s="72"/>
      <c r="AF17" s="72"/>
      <c r="AG17" s="72"/>
      <c r="AH17" s="72"/>
      <c r="AI17" s="72"/>
      <c r="AJ17" s="72"/>
      <c r="AK17" s="72"/>
      <c r="AL17" s="72"/>
      <c r="AM17" s="72"/>
      <c r="AN17" s="41"/>
      <c r="AO17" s="41"/>
      <c r="AP17" s="268"/>
      <c r="AQ17" s="101"/>
      <c r="AR17" s="101"/>
      <c r="AS17" s="101"/>
      <c r="AT17" s="101"/>
      <c r="AU17" s="101"/>
      <c r="AV17" s="41"/>
      <c r="AW17" s="41"/>
      <c r="AX17" s="41"/>
      <c r="AY17" s="41"/>
      <c r="AZ17" s="41"/>
      <c r="BA17" s="41"/>
      <c r="BB17" s="41"/>
      <c r="BC17" s="41"/>
      <c r="BD17" s="41"/>
      <c r="BE17" s="41"/>
      <c r="BF17" s="18"/>
      <c r="BG17" s="18"/>
    </row>
    <row r="18" spans="1:78" s="19" customFormat="1" ht="18" customHeight="1" x14ac:dyDescent="0.2">
      <c r="A18" s="129">
        <v>3</v>
      </c>
      <c r="B18" s="837"/>
      <c r="C18" s="838"/>
      <c r="D18" s="838"/>
      <c r="E18" s="838"/>
      <c r="F18" s="838"/>
      <c r="G18" s="838"/>
      <c r="H18" s="838"/>
      <c r="I18" s="838"/>
      <c r="J18" s="838"/>
      <c r="K18" s="838"/>
      <c r="L18" s="838"/>
      <c r="M18" s="838"/>
      <c r="N18" s="838"/>
      <c r="O18" s="838"/>
      <c r="P18" s="838"/>
      <c r="Q18" s="838"/>
      <c r="R18" s="838"/>
      <c r="S18" s="838"/>
      <c r="T18" s="838"/>
      <c r="U18" s="838"/>
      <c r="V18" s="838"/>
      <c r="W18" s="838"/>
      <c r="X18" s="838"/>
      <c r="Y18" s="838"/>
      <c r="Z18" s="838"/>
      <c r="AA18" s="838"/>
      <c r="AB18" s="838"/>
      <c r="AC18" s="838"/>
      <c r="AD18" s="839"/>
      <c r="AE18" s="72"/>
      <c r="AF18" s="72"/>
      <c r="AG18" s="72"/>
      <c r="AH18" s="72"/>
      <c r="AI18" s="72"/>
      <c r="AJ18" s="72"/>
      <c r="AK18" s="72"/>
      <c r="AL18" s="72"/>
      <c r="AM18" s="72"/>
      <c r="AN18" s="41"/>
      <c r="AO18" s="41"/>
      <c r="AP18" s="268"/>
      <c r="AQ18" s="101"/>
      <c r="AR18" s="101"/>
      <c r="AS18" s="101"/>
      <c r="AT18" s="101"/>
      <c r="AU18" s="101"/>
      <c r="AV18" s="41"/>
      <c r="AW18" s="41"/>
      <c r="AX18" s="41"/>
      <c r="AY18" s="41"/>
      <c r="AZ18" s="41"/>
      <c r="BA18" s="41"/>
      <c r="BB18" s="41"/>
      <c r="BC18" s="41"/>
      <c r="BD18" s="41"/>
      <c r="BE18" s="41"/>
      <c r="BF18" s="18"/>
      <c r="BG18" s="18"/>
    </row>
    <row r="19" spans="1:78" ht="9.9499999999999993" customHeight="1" x14ac:dyDescent="0.2">
      <c r="A19" s="46"/>
      <c r="B19" s="46"/>
      <c r="C19" s="46"/>
      <c r="D19" s="46"/>
      <c r="E19" s="46"/>
      <c r="F19" s="46"/>
      <c r="G19" s="46"/>
      <c r="H19" s="46"/>
      <c r="I19" s="46"/>
      <c r="J19" s="46"/>
      <c r="K19" s="46"/>
      <c r="L19" s="46"/>
      <c r="M19" s="46"/>
      <c r="N19" s="46"/>
      <c r="O19" s="46"/>
      <c r="P19" s="46"/>
      <c r="Q19" s="46"/>
      <c r="R19" s="46"/>
      <c r="S19" s="46"/>
      <c r="T19" s="46"/>
      <c r="U19" s="186"/>
      <c r="V19" s="186"/>
      <c r="W19" s="46"/>
      <c r="X19" s="46"/>
      <c r="Y19" s="46"/>
      <c r="Z19" s="46"/>
      <c r="AA19" s="72"/>
      <c r="AB19" s="72"/>
      <c r="AC19" s="72"/>
      <c r="AD19" s="72"/>
      <c r="AE19" s="72"/>
      <c r="AF19" s="72"/>
      <c r="AG19" s="72"/>
      <c r="AH19" s="72"/>
      <c r="AI19" s="72"/>
      <c r="AJ19" s="41"/>
      <c r="AK19" s="41"/>
      <c r="AL19" s="268"/>
      <c r="AM19" s="101"/>
      <c r="AN19" s="101"/>
      <c r="AO19" s="101"/>
      <c r="AP19" s="101"/>
      <c r="AQ19" s="101"/>
      <c r="AR19" s="41"/>
      <c r="AS19" s="41"/>
      <c r="AT19" s="41"/>
      <c r="AU19" s="41"/>
      <c r="AV19" s="41"/>
      <c r="AW19" s="41"/>
      <c r="AX19" s="41"/>
      <c r="AY19" s="41"/>
      <c r="AZ19" s="41"/>
      <c r="BA19" s="41"/>
      <c r="BB19" s="18"/>
      <c r="BC19" s="18"/>
      <c r="BD19" s="18"/>
      <c r="BE19" s="18"/>
      <c r="BF19" s="18"/>
      <c r="BG19" s="18"/>
      <c r="BH19" s="18"/>
      <c r="BI19" s="18"/>
      <c r="BJ19" s="18"/>
      <c r="BK19" s="18"/>
      <c r="BL19" s="18"/>
      <c r="BM19" s="18"/>
      <c r="BN19" s="18"/>
      <c r="BO19" s="18"/>
      <c r="BP19" s="18"/>
      <c r="BQ19" s="18"/>
      <c r="BR19" s="18"/>
      <c r="BS19" s="18"/>
      <c r="BT19" s="18"/>
      <c r="BU19" s="18"/>
      <c r="BV19" s="18"/>
      <c r="BW19" s="20"/>
      <c r="BX19" s="20"/>
      <c r="BY19" s="20"/>
      <c r="BZ19" s="20"/>
    </row>
    <row r="20" spans="1:78" s="5" customFormat="1" ht="21" customHeight="1" x14ac:dyDescent="0.2">
      <c r="A20" s="840" t="str">
        <f ca="1">Translations!$A$27</f>
        <v>Linked to goal(s) #</v>
      </c>
      <c r="B20" s="720" t="str">
        <f ca="1">Translations!$A$28</f>
        <v>Impact indicator</v>
      </c>
      <c r="C20" s="721"/>
      <c r="D20" s="721"/>
      <c r="E20" s="721"/>
      <c r="F20" s="722"/>
      <c r="G20" s="729" t="str">
        <f ca="1">Translations!$A$105</f>
        <v>Country</v>
      </c>
      <c r="H20" s="709" t="str">
        <f ca="1">Translations!$A$29</f>
        <v>Baseline</v>
      </c>
      <c r="I20" s="795"/>
      <c r="J20" s="795"/>
      <c r="K20" s="795"/>
      <c r="L20" s="710"/>
      <c r="M20" s="709" t="str">
        <f ca="1">Translations!$A$30</f>
        <v xml:space="preserve">Targets </v>
      </c>
      <c r="N20" s="795"/>
      <c r="O20" s="795"/>
      <c r="P20" s="795"/>
      <c r="Q20" s="795"/>
      <c r="R20" s="795"/>
      <c r="S20" s="795"/>
      <c r="T20" s="795"/>
      <c r="U20" s="795"/>
      <c r="V20" s="710"/>
      <c r="W20" s="843" t="str">
        <f ca="1">Translations!$A$78</f>
        <v>Comments and Assumptions</v>
      </c>
      <c r="X20" s="844"/>
      <c r="Y20" s="844"/>
      <c r="Z20" s="844"/>
      <c r="AA20" s="844"/>
      <c r="AB20" s="844"/>
      <c r="AC20" s="844"/>
      <c r="AD20" s="845"/>
      <c r="AE20" s="72"/>
      <c r="AF20" s="72"/>
      <c r="AG20" s="72"/>
      <c r="AH20" s="72"/>
      <c r="AI20" s="72"/>
      <c r="AJ20" s="101"/>
      <c r="AK20" s="101"/>
      <c r="AL20" s="101"/>
      <c r="AM20" s="101"/>
      <c r="AN20" s="1046"/>
      <c r="AO20" s="1046"/>
      <c r="AP20" s="1046"/>
      <c r="AQ20" s="1046"/>
      <c r="AR20" s="1046"/>
      <c r="AS20" s="1046"/>
      <c r="AT20" s="1046"/>
      <c r="AU20" s="1046"/>
      <c r="AV20" s="1046"/>
      <c r="AW20" s="41"/>
      <c r="AX20" s="41"/>
      <c r="AY20" s="41"/>
      <c r="AZ20" s="39"/>
      <c r="BA20" s="39"/>
      <c r="BB20" s="39"/>
      <c r="BC20" s="39"/>
    </row>
    <row r="21" spans="1:78" s="5" customFormat="1" ht="21" customHeight="1" x14ac:dyDescent="0.2">
      <c r="A21" s="841"/>
      <c r="B21" s="792"/>
      <c r="C21" s="787"/>
      <c r="D21" s="787"/>
      <c r="E21" s="787"/>
      <c r="F21" s="788"/>
      <c r="G21" s="932"/>
      <c r="H21" s="729" t="str">
        <f ca="1">Translations!$A$32</f>
        <v>Value</v>
      </c>
      <c r="I21" s="729" t="str">
        <f ca="1">Translations!$A$33</f>
        <v xml:space="preserve">Year </v>
      </c>
      <c r="J21" s="720" t="str">
        <f ca="1">Translations!$A$34</f>
        <v>Source</v>
      </c>
      <c r="K21" s="721"/>
      <c r="L21" s="722"/>
      <c r="M21" s="709" t="str">
        <f ca="1">Translations!$A$35&amp;" 1"</f>
        <v>Year  1</v>
      </c>
      <c r="N21" s="710"/>
      <c r="O21" s="709" t="str">
        <f ca="1">Translations!$A$35&amp;" 2"</f>
        <v>Year  2</v>
      </c>
      <c r="P21" s="710"/>
      <c r="Q21" s="709" t="str">
        <f ca="1">Translations!$A$35&amp;" 3"</f>
        <v>Year  3</v>
      </c>
      <c r="R21" s="710"/>
      <c r="S21" s="709" t="str">
        <f ca="1">Translations!$A$35&amp;" 4"</f>
        <v>Year  4</v>
      </c>
      <c r="T21" s="710"/>
      <c r="U21" s="709" t="str">
        <f ca="1">Translations!$A$35&amp;" 5"</f>
        <v>Year  5</v>
      </c>
      <c r="V21" s="710"/>
      <c r="W21" s="846"/>
      <c r="X21" s="847"/>
      <c r="Y21" s="847"/>
      <c r="Z21" s="847"/>
      <c r="AA21" s="847"/>
      <c r="AB21" s="847"/>
      <c r="AC21" s="847"/>
      <c r="AD21" s="848"/>
      <c r="AE21" s="72"/>
      <c r="AF21" s="72"/>
      <c r="AG21" s="72"/>
      <c r="AH21" s="72"/>
      <c r="AI21" s="72"/>
      <c r="AJ21" s="101"/>
      <c r="AK21" s="101"/>
      <c r="AL21" s="101"/>
      <c r="AM21" s="101"/>
      <c r="AN21" s="1046"/>
      <c r="AO21" s="1046"/>
      <c r="AP21" s="1046"/>
      <c r="AQ21" s="1046"/>
      <c r="AR21" s="1046"/>
      <c r="AS21" s="1046"/>
      <c r="AT21" s="1046"/>
      <c r="AU21" s="1046"/>
      <c r="AV21" s="1046"/>
      <c r="AW21" s="41"/>
      <c r="AX21" s="41"/>
      <c r="AY21" s="41"/>
      <c r="AZ21" s="39"/>
      <c r="BA21" s="39"/>
      <c r="BB21" s="39"/>
      <c r="BC21" s="39"/>
    </row>
    <row r="22" spans="1:78" s="5" customFormat="1" ht="21" customHeight="1" x14ac:dyDescent="0.2">
      <c r="A22" s="842"/>
      <c r="B22" s="723"/>
      <c r="C22" s="724"/>
      <c r="D22" s="724"/>
      <c r="E22" s="724"/>
      <c r="F22" s="725"/>
      <c r="G22" s="730"/>
      <c r="H22" s="730"/>
      <c r="I22" s="730"/>
      <c r="J22" s="723"/>
      <c r="K22" s="724"/>
      <c r="L22" s="725"/>
      <c r="M22" s="832"/>
      <c r="N22" s="833"/>
      <c r="O22" s="832"/>
      <c r="P22" s="833"/>
      <c r="Q22" s="832"/>
      <c r="R22" s="833"/>
      <c r="S22" s="832"/>
      <c r="T22" s="833"/>
      <c r="U22" s="832">
        <f>IFERROR(S22+1,"")</f>
        <v>1</v>
      </c>
      <c r="V22" s="833"/>
      <c r="W22" s="849"/>
      <c r="X22" s="850"/>
      <c r="Y22" s="850"/>
      <c r="Z22" s="850"/>
      <c r="AA22" s="850"/>
      <c r="AB22" s="850"/>
      <c r="AC22" s="850"/>
      <c r="AD22" s="851"/>
      <c r="AE22" s="72"/>
      <c r="AF22" s="72"/>
      <c r="AG22" s="72"/>
      <c r="AH22" s="72"/>
      <c r="AI22" s="72"/>
      <c r="AJ22" s="101"/>
      <c r="AK22" s="101"/>
      <c r="AL22" s="101"/>
      <c r="AM22" s="101"/>
      <c r="AN22" s="1046"/>
      <c r="AO22" s="1046"/>
      <c r="AP22" s="1046"/>
      <c r="AQ22" s="1046"/>
      <c r="AR22" s="1046"/>
      <c r="AS22" s="1046"/>
      <c r="AT22" s="1046"/>
      <c r="AU22" s="1046"/>
      <c r="AV22" s="1046"/>
      <c r="AW22" s="41"/>
      <c r="AX22" s="41"/>
      <c r="AY22" s="41"/>
      <c r="AZ22" s="39"/>
      <c r="BA22" s="39"/>
      <c r="BB22" s="39"/>
      <c r="BC22" s="39"/>
    </row>
    <row r="23" spans="1:78" s="20" customFormat="1" ht="37.5" customHeight="1" x14ac:dyDescent="0.2">
      <c r="A23" s="169"/>
      <c r="B23" s="823" t="s">
        <v>4149</v>
      </c>
      <c r="C23" s="824"/>
      <c r="D23" s="824"/>
      <c r="E23" s="824"/>
      <c r="F23" s="825"/>
      <c r="G23" s="575" t="s">
        <v>341</v>
      </c>
      <c r="H23" s="296">
        <v>0</v>
      </c>
      <c r="I23" s="203">
        <v>2014</v>
      </c>
      <c r="J23" s="828" t="s">
        <v>3907</v>
      </c>
      <c r="K23" s="829"/>
      <c r="L23" s="830"/>
      <c r="M23" s="826"/>
      <c r="N23" s="827"/>
      <c r="O23" s="826"/>
      <c r="P23" s="827"/>
      <c r="Q23" s="1050" t="s">
        <v>4150</v>
      </c>
      <c r="R23" s="1051"/>
      <c r="S23" s="1050"/>
      <c r="T23" s="1051"/>
      <c r="U23" s="1101"/>
      <c r="V23" s="827"/>
      <c r="W23" s="1080" t="s">
        <v>4177</v>
      </c>
      <c r="X23" s="1081"/>
      <c r="Y23" s="1081"/>
      <c r="Z23" s="1081"/>
      <c r="AA23" s="1081"/>
      <c r="AB23" s="1081"/>
      <c r="AC23" s="1081"/>
      <c r="AD23" s="1082"/>
      <c r="AE23" s="72"/>
      <c r="AF23" s="72"/>
      <c r="AG23" s="72"/>
      <c r="AH23" s="72"/>
      <c r="AI23" s="72"/>
      <c r="AJ23" s="101"/>
      <c r="AK23" s="101"/>
      <c r="AL23" s="101"/>
      <c r="AM23" s="101"/>
      <c r="AN23" s="1092"/>
      <c r="AO23" s="1092"/>
      <c r="AP23" s="1092"/>
      <c r="AQ23" s="1092"/>
      <c r="AR23" s="1092"/>
      <c r="AS23" s="1092"/>
      <c r="AT23" s="1092"/>
      <c r="AU23" s="1092"/>
      <c r="AV23" s="1092"/>
      <c r="AW23" s="41"/>
      <c r="AX23" s="41"/>
      <c r="AY23" s="41"/>
    </row>
    <row r="24" spans="1:78" s="20" customFormat="1" ht="37.5" customHeight="1" x14ac:dyDescent="0.2">
      <c r="A24" s="173"/>
      <c r="B24" s="864" t="s">
        <v>4151</v>
      </c>
      <c r="C24" s="865"/>
      <c r="D24" s="865"/>
      <c r="E24" s="865"/>
      <c r="F24" s="866"/>
      <c r="G24" s="574" t="s">
        <v>341</v>
      </c>
      <c r="H24" s="295">
        <v>0</v>
      </c>
      <c r="I24" s="199">
        <v>2014</v>
      </c>
      <c r="J24" s="819" t="s">
        <v>3907</v>
      </c>
      <c r="K24" s="820"/>
      <c r="L24" s="821"/>
      <c r="M24" s="817"/>
      <c r="N24" s="818"/>
      <c r="O24" s="817"/>
      <c r="P24" s="818"/>
      <c r="Q24" s="1052" t="s">
        <v>4150</v>
      </c>
      <c r="R24" s="1053"/>
      <c r="S24" s="1052"/>
      <c r="T24" s="1053"/>
      <c r="U24" s="1097"/>
      <c r="V24" s="818"/>
      <c r="W24" s="1080" t="s">
        <v>4178</v>
      </c>
      <c r="X24" s="1081"/>
      <c r="Y24" s="1081"/>
      <c r="Z24" s="1081"/>
      <c r="AA24" s="1081"/>
      <c r="AB24" s="1081"/>
      <c r="AC24" s="1081"/>
      <c r="AD24" s="1082"/>
      <c r="AE24" s="72"/>
      <c r="AF24" s="72"/>
      <c r="AG24" s="72"/>
      <c r="AH24" s="72"/>
      <c r="AI24" s="72"/>
      <c r="AJ24" s="101"/>
      <c r="AK24" s="101"/>
      <c r="AL24" s="101"/>
      <c r="AM24" s="101"/>
      <c r="AN24" s="1092"/>
      <c r="AO24" s="1092"/>
      <c r="AP24" s="1092"/>
      <c r="AQ24" s="1092"/>
      <c r="AR24" s="1092"/>
      <c r="AS24" s="1092"/>
      <c r="AT24" s="1092"/>
      <c r="AU24" s="1092"/>
      <c r="AV24" s="1092"/>
      <c r="AW24" s="41"/>
      <c r="AX24" s="41"/>
      <c r="AY24" s="41"/>
    </row>
    <row r="25" spans="1:78" s="20" customFormat="1" ht="37.5" customHeight="1" x14ac:dyDescent="0.2">
      <c r="A25" s="174"/>
      <c r="B25" s="864" t="s">
        <v>4152</v>
      </c>
      <c r="C25" s="865"/>
      <c r="D25" s="865"/>
      <c r="E25" s="865"/>
      <c r="F25" s="866"/>
      <c r="G25" s="574" t="s">
        <v>341</v>
      </c>
      <c r="H25" s="629">
        <v>2.3E-2</v>
      </c>
      <c r="I25" s="199">
        <v>2014</v>
      </c>
      <c r="J25" s="819" t="s">
        <v>3907</v>
      </c>
      <c r="K25" s="820"/>
      <c r="L25" s="821"/>
      <c r="M25" s="817"/>
      <c r="N25" s="818"/>
      <c r="O25" s="817"/>
      <c r="P25" s="818"/>
      <c r="Q25" s="1052" t="s">
        <v>4150</v>
      </c>
      <c r="R25" s="1053"/>
      <c r="S25" s="1052"/>
      <c r="T25" s="1053"/>
      <c r="U25" s="1097"/>
      <c r="V25" s="818"/>
      <c r="W25" s="1080" t="s">
        <v>4179</v>
      </c>
      <c r="X25" s="1081"/>
      <c r="Y25" s="1081"/>
      <c r="Z25" s="1081"/>
      <c r="AA25" s="1081"/>
      <c r="AB25" s="1081"/>
      <c r="AC25" s="1081"/>
      <c r="AD25" s="1082"/>
      <c r="AE25" s="72"/>
      <c r="AF25" s="72"/>
      <c r="AG25" s="72"/>
      <c r="AH25" s="72"/>
      <c r="AI25" s="72"/>
      <c r="AJ25" s="101"/>
      <c r="AK25" s="101"/>
      <c r="AL25" s="101"/>
      <c r="AM25" s="101"/>
      <c r="AN25" s="1092"/>
      <c r="AO25" s="1092"/>
      <c r="AP25" s="1092"/>
      <c r="AQ25" s="1092"/>
      <c r="AR25" s="1092"/>
      <c r="AS25" s="1092"/>
      <c r="AT25" s="1092"/>
      <c r="AU25" s="1092"/>
      <c r="AV25" s="1092"/>
      <c r="AW25" s="41"/>
      <c r="AX25" s="41"/>
      <c r="AY25" s="41"/>
    </row>
    <row r="26" spans="1:78" s="20" customFormat="1" ht="37.5" customHeight="1" x14ac:dyDescent="0.2">
      <c r="A26" s="174"/>
      <c r="B26" s="864" t="str">
        <f ca="1">Translations!$A$77</f>
        <v>Please select…</v>
      </c>
      <c r="C26" s="865"/>
      <c r="D26" s="865"/>
      <c r="E26" s="865"/>
      <c r="F26" s="866"/>
      <c r="G26" s="574" t="str">
        <f ca="1">Translations!$A$77</f>
        <v>Please select…</v>
      </c>
      <c r="H26" s="295"/>
      <c r="I26" s="199"/>
      <c r="J26" s="819" t="str">
        <f ca="1">Translations!$A$77</f>
        <v>Please select…</v>
      </c>
      <c r="K26" s="820"/>
      <c r="L26" s="821"/>
      <c r="M26" s="817"/>
      <c r="N26" s="818"/>
      <c r="O26" s="817"/>
      <c r="P26" s="818"/>
      <c r="Q26" s="817"/>
      <c r="R26" s="818"/>
      <c r="S26" s="1052"/>
      <c r="T26" s="1053"/>
      <c r="U26" s="1097"/>
      <c r="V26" s="818"/>
      <c r="W26" s="1056"/>
      <c r="X26" s="1057"/>
      <c r="Y26" s="1057"/>
      <c r="Z26" s="1057"/>
      <c r="AA26" s="1057"/>
      <c r="AB26" s="1057"/>
      <c r="AC26" s="1057"/>
      <c r="AD26" s="1058"/>
      <c r="AE26" s="72"/>
      <c r="AF26" s="72"/>
      <c r="AG26" s="72"/>
      <c r="AH26" s="72"/>
      <c r="AI26" s="72"/>
      <c r="AJ26" s="101"/>
      <c r="AK26" s="101"/>
      <c r="AL26" s="101"/>
      <c r="AM26" s="101"/>
      <c r="AN26" s="1092"/>
      <c r="AO26" s="1092"/>
      <c r="AP26" s="1092"/>
      <c r="AQ26" s="1092"/>
      <c r="AR26" s="1092"/>
      <c r="AS26" s="1092"/>
      <c r="AT26" s="1092"/>
      <c r="AU26" s="1092"/>
      <c r="AV26" s="1092"/>
      <c r="AW26" s="41"/>
      <c r="AX26" s="41"/>
      <c r="AY26" s="41"/>
    </row>
    <row r="27" spans="1:78" s="20" customFormat="1" ht="37.5" customHeight="1" x14ac:dyDescent="0.2">
      <c r="A27" s="176"/>
      <c r="B27" s="861" t="str">
        <f ca="1">Translations!$A$77</f>
        <v>Please select…</v>
      </c>
      <c r="C27" s="862"/>
      <c r="D27" s="862"/>
      <c r="E27" s="862"/>
      <c r="F27" s="863"/>
      <c r="G27" s="576" t="str">
        <f ca="1">Translations!$A$77</f>
        <v>Please select…</v>
      </c>
      <c r="H27" s="294"/>
      <c r="I27" s="200"/>
      <c r="J27" s="810" t="str">
        <f ca="1">Translations!$A$77</f>
        <v>Please select…</v>
      </c>
      <c r="K27" s="811"/>
      <c r="L27" s="812"/>
      <c r="M27" s="808"/>
      <c r="N27" s="809"/>
      <c r="O27" s="808"/>
      <c r="P27" s="809"/>
      <c r="Q27" s="808"/>
      <c r="R27" s="809"/>
      <c r="S27" s="1054"/>
      <c r="T27" s="1055"/>
      <c r="U27" s="808"/>
      <c r="V27" s="813"/>
      <c r="W27" s="1059"/>
      <c r="X27" s="1060"/>
      <c r="Y27" s="1060"/>
      <c r="Z27" s="1060"/>
      <c r="AA27" s="1060"/>
      <c r="AB27" s="1060"/>
      <c r="AC27" s="1060"/>
      <c r="AD27" s="1061"/>
      <c r="AE27" s="72"/>
      <c r="AF27" s="72"/>
      <c r="AG27" s="72"/>
      <c r="AH27" s="72"/>
      <c r="AI27" s="72"/>
      <c r="AJ27" s="101"/>
      <c r="AK27" s="101"/>
      <c r="AL27" s="101"/>
      <c r="AM27" s="101"/>
      <c r="AN27" s="1092"/>
      <c r="AO27" s="1092"/>
      <c r="AP27" s="1092"/>
      <c r="AQ27" s="1092"/>
      <c r="AR27" s="1092"/>
      <c r="AS27" s="1092"/>
      <c r="AT27" s="1092"/>
      <c r="AU27" s="1092"/>
      <c r="AV27" s="1092"/>
      <c r="AW27" s="41"/>
      <c r="AX27" s="41"/>
      <c r="AY27" s="41"/>
    </row>
    <row r="28" spans="1:78" ht="19.5" customHeight="1" x14ac:dyDescent="0.2">
      <c r="A28" s="1111" t="str">
        <f ca="1">Translations!A125</f>
        <v>* Indicators with an (*) will require disaggregated results during grant implementation.</v>
      </c>
      <c r="B28" s="1111"/>
      <c r="C28" s="1111"/>
      <c r="D28" s="1111"/>
      <c r="E28" s="1111"/>
      <c r="F28" s="1111"/>
      <c r="G28" s="1111"/>
      <c r="H28" s="1111"/>
      <c r="I28" s="1111"/>
      <c r="J28" s="1111"/>
      <c r="K28" s="1111"/>
      <c r="L28" s="1111"/>
      <c r="M28" s="1111"/>
      <c r="N28" s="1111"/>
      <c r="O28" s="1111"/>
      <c r="P28" s="1111"/>
      <c r="Q28" s="1111"/>
      <c r="R28" s="1111"/>
      <c r="S28" s="1111"/>
      <c r="T28" s="1111"/>
      <c r="U28" s="1111"/>
      <c r="V28" s="1111"/>
      <c r="W28" s="1111"/>
      <c r="X28" s="1111"/>
      <c r="Y28" s="1111"/>
      <c r="Z28" s="1111"/>
      <c r="AA28" s="1111"/>
      <c r="AB28" s="1111"/>
      <c r="AC28" s="1111"/>
      <c r="AD28" s="1111"/>
      <c r="AE28" s="72"/>
      <c r="AF28" s="72"/>
      <c r="AG28" s="72"/>
      <c r="AH28" s="72"/>
      <c r="AI28" s="72"/>
      <c r="AJ28" s="41"/>
      <c r="AK28" s="41"/>
      <c r="AL28" s="268"/>
      <c r="AM28" s="101"/>
      <c r="AN28" s="101"/>
      <c r="AO28" s="101"/>
      <c r="AP28" s="101"/>
      <c r="AQ28" s="101"/>
      <c r="AR28" s="41"/>
      <c r="AS28" s="41"/>
      <c r="AT28" s="41"/>
      <c r="AU28" s="41"/>
      <c r="AV28" s="41"/>
      <c r="AW28" s="41"/>
      <c r="AX28" s="41"/>
      <c r="AY28" s="41"/>
      <c r="AZ28" s="41"/>
      <c r="BA28" s="41"/>
      <c r="BB28" s="18"/>
      <c r="BC28" s="18"/>
      <c r="BD28" s="18"/>
      <c r="BE28" s="18"/>
      <c r="BF28" s="18"/>
      <c r="BG28" s="18"/>
      <c r="BH28" s="18"/>
      <c r="BI28" s="18"/>
      <c r="BJ28" s="18"/>
      <c r="BK28" s="18"/>
      <c r="BL28" s="18"/>
      <c r="BM28" s="18"/>
      <c r="BN28" s="18"/>
      <c r="BO28" s="18"/>
      <c r="BP28" s="18"/>
      <c r="BQ28" s="18"/>
      <c r="BR28" s="18"/>
      <c r="BS28" s="18"/>
      <c r="BT28" s="18"/>
      <c r="BU28" s="18"/>
      <c r="BV28" s="18"/>
      <c r="BW28" s="20"/>
      <c r="BX28" s="20"/>
      <c r="BY28" s="20"/>
      <c r="BZ28" s="20"/>
    </row>
    <row r="29" spans="1:78" s="2" customFormat="1" ht="18" customHeight="1" x14ac:dyDescent="0.2">
      <c r="A29" s="276" t="str">
        <f ca="1">Translations!$A$42</f>
        <v>C. Program objectives and outcome indicators</v>
      </c>
      <c r="B29" s="259"/>
      <c r="C29" s="259"/>
      <c r="D29" s="259"/>
      <c r="E29" s="259"/>
      <c r="F29" s="259"/>
      <c r="G29" s="259"/>
      <c r="H29" s="259"/>
      <c r="I29" s="259"/>
      <c r="J29" s="259"/>
      <c r="K29" s="259"/>
      <c r="L29" s="259"/>
      <c r="M29" s="259"/>
      <c r="N29" s="259"/>
      <c r="O29" s="259"/>
      <c r="P29" s="259"/>
      <c r="Q29" s="259"/>
      <c r="R29" s="259"/>
      <c r="S29" s="259"/>
      <c r="T29" s="259"/>
      <c r="U29" s="328"/>
      <c r="V29" s="328"/>
      <c r="W29" s="259"/>
      <c r="X29" s="259"/>
      <c r="Y29" s="259"/>
      <c r="Z29" s="259"/>
      <c r="AA29" s="259"/>
      <c r="AB29" s="259"/>
      <c r="AC29" s="259"/>
      <c r="AD29" s="260"/>
      <c r="AE29" s="72"/>
      <c r="AF29" s="72"/>
      <c r="AG29" s="72"/>
      <c r="AH29" s="72"/>
      <c r="AI29" s="72"/>
      <c r="AJ29" s="72"/>
      <c r="AK29" s="72"/>
      <c r="AL29" s="72"/>
      <c r="AM29" s="72"/>
      <c r="AN29" s="34"/>
      <c r="AO29" s="34"/>
      <c r="AP29" s="268"/>
      <c r="AQ29" s="101"/>
      <c r="AR29" s="101"/>
      <c r="AS29" s="101"/>
      <c r="AT29" s="101"/>
      <c r="AU29" s="101"/>
      <c r="AV29" s="34"/>
      <c r="AW29" s="34"/>
      <c r="AX29" s="34"/>
      <c r="AY29" s="34"/>
      <c r="AZ29" s="41"/>
      <c r="BA29" s="41"/>
      <c r="BB29" s="41"/>
      <c r="BC29" s="41"/>
      <c r="BD29" s="41"/>
      <c r="BE29" s="41"/>
      <c r="BF29" s="18"/>
      <c r="BG29" s="18"/>
      <c r="BH29" s="38"/>
      <c r="BI29" s="38"/>
      <c r="BJ29" s="38"/>
      <c r="BK29" s="38"/>
    </row>
    <row r="30" spans="1:78" s="6" customFormat="1" ht="18" customHeight="1" x14ac:dyDescent="0.2">
      <c r="A30" s="253" t="str">
        <f ca="1">Translations!$A$43</f>
        <v>Objectives</v>
      </c>
      <c r="B30" s="261"/>
      <c r="C30" s="261"/>
      <c r="D30" s="261"/>
      <c r="E30" s="261"/>
      <c r="F30" s="261"/>
      <c r="G30" s="261"/>
      <c r="H30" s="261"/>
      <c r="I30" s="261"/>
      <c r="J30" s="261"/>
      <c r="K30" s="261"/>
      <c r="L30" s="261"/>
      <c r="M30" s="261"/>
      <c r="N30" s="261"/>
      <c r="O30" s="261"/>
      <c r="P30" s="261"/>
      <c r="Q30" s="261"/>
      <c r="R30" s="261"/>
      <c r="S30" s="261"/>
      <c r="T30" s="261"/>
      <c r="U30" s="325"/>
      <c r="V30" s="325"/>
      <c r="W30" s="261"/>
      <c r="X30" s="261"/>
      <c r="Y30" s="261"/>
      <c r="Z30" s="261"/>
      <c r="AA30" s="261"/>
      <c r="AB30" s="261"/>
      <c r="AC30" s="261"/>
      <c r="AD30" s="262"/>
      <c r="AE30" s="72"/>
      <c r="AF30" s="72"/>
      <c r="AG30" s="72"/>
      <c r="AH30" s="72"/>
      <c r="AI30" s="72"/>
      <c r="AJ30" s="72"/>
      <c r="AK30" s="72"/>
      <c r="AL30" s="72"/>
      <c r="AM30" s="72"/>
      <c r="AN30" s="35"/>
      <c r="AO30" s="35"/>
      <c r="AP30" s="268"/>
      <c r="AQ30" s="269"/>
      <c r="AR30" s="269"/>
      <c r="AS30" s="269"/>
      <c r="AT30" s="269"/>
      <c r="AU30" s="269"/>
      <c r="AV30" s="35"/>
      <c r="AW30" s="35"/>
      <c r="AX30" s="35"/>
      <c r="AY30" s="35"/>
      <c r="AZ30" s="41"/>
      <c r="BA30" s="41"/>
      <c r="BB30" s="41"/>
      <c r="BC30" s="41"/>
      <c r="BD30" s="41"/>
      <c r="BE30" s="41"/>
      <c r="BF30" s="18"/>
      <c r="BG30" s="18"/>
      <c r="BH30" s="39"/>
      <c r="BI30" s="39"/>
      <c r="BJ30" s="39"/>
      <c r="BK30" s="39"/>
    </row>
    <row r="31" spans="1:78" s="21" customFormat="1" ht="18.75" customHeight="1" x14ac:dyDescent="0.2">
      <c r="A31" s="299">
        <v>1</v>
      </c>
      <c r="B31" s="858" t="s">
        <v>4156</v>
      </c>
      <c r="C31" s="859"/>
      <c r="D31" s="859"/>
      <c r="E31" s="859"/>
      <c r="F31" s="859"/>
      <c r="G31" s="859"/>
      <c r="H31" s="859"/>
      <c r="I31" s="859"/>
      <c r="J31" s="859"/>
      <c r="K31" s="859"/>
      <c r="L31" s="859"/>
      <c r="M31" s="859"/>
      <c r="N31" s="859"/>
      <c r="O31" s="859"/>
      <c r="P31" s="859"/>
      <c r="Q31" s="859"/>
      <c r="R31" s="859"/>
      <c r="S31" s="859"/>
      <c r="T31" s="859"/>
      <c r="U31" s="859"/>
      <c r="V31" s="859"/>
      <c r="W31" s="859"/>
      <c r="X31" s="859"/>
      <c r="Y31" s="859"/>
      <c r="Z31" s="859"/>
      <c r="AA31" s="859"/>
      <c r="AB31" s="859"/>
      <c r="AC31" s="859"/>
      <c r="AD31" s="860"/>
      <c r="AE31" s="72"/>
      <c r="AF31" s="72"/>
      <c r="AG31" s="72"/>
      <c r="AH31" s="72"/>
      <c r="AI31" s="72"/>
      <c r="AJ31" s="72"/>
      <c r="AK31" s="72"/>
      <c r="AL31" s="72"/>
      <c r="AM31" s="72"/>
      <c r="AN31" s="36"/>
      <c r="AO31" s="36"/>
      <c r="AP31" s="270"/>
      <c r="AQ31" s="271"/>
      <c r="AR31" s="271"/>
      <c r="AS31" s="271"/>
      <c r="AT31" s="271"/>
      <c r="AU31" s="271"/>
      <c r="AV31" s="36"/>
      <c r="AW31" s="36"/>
      <c r="AX31" s="36"/>
      <c r="AY31" s="36"/>
      <c r="AZ31" s="41"/>
      <c r="BA31" s="41"/>
      <c r="BB31" s="41"/>
      <c r="BC31" s="41"/>
      <c r="BD31" s="41"/>
      <c r="BE31" s="41"/>
      <c r="BF31" s="18"/>
      <c r="BG31" s="18"/>
      <c r="BH31" s="40"/>
      <c r="BI31" s="40"/>
      <c r="BJ31" s="40"/>
      <c r="BK31" s="40"/>
    </row>
    <row r="32" spans="1:78" s="21" customFormat="1" ht="18.75" customHeight="1" x14ac:dyDescent="0.2">
      <c r="A32" s="300">
        <v>2</v>
      </c>
      <c r="B32" s="834" t="s">
        <v>4157</v>
      </c>
      <c r="C32" s="835"/>
      <c r="D32" s="835"/>
      <c r="E32" s="835"/>
      <c r="F32" s="835"/>
      <c r="G32" s="835"/>
      <c r="H32" s="835"/>
      <c r="I32" s="835"/>
      <c r="J32" s="835"/>
      <c r="K32" s="835"/>
      <c r="L32" s="835"/>
      <c r="M32" s="835"/>
      <c r="N32" s="835"/>
      <c r="O32" s="835"/>
      <c r="P32" s="835"/>
      <c r="Q32" s="835"/>
      <c r="R32" s="835"/>
      <c r="S32" s="835"/>
      <c r="T32" s="835"/>
      <c r="U32" s="835"/>
      <c r="V32" s="835"/>
      <c r="W32" s="835"/>
      <c r="X32" s="835"/>
      <c r="Y32" s="835"/>
      <c r="Z32" s="835"/>
      <c r="AA32" s="835"/>
      <c r="AB32" s="835"/>
      <c r="AC32" s="835"/>
      <c r="AD32" s="836"/>
      <c r="AE32" s="72"/>
      <c r="AF32" s="72"/>
      <c r="AG32" s="72"/>
      <c r="AH32" s="72"/>
      <c r="AI32" s="72"/>
      <c r="AJ32" s="72"/>
      <c r="AK32" s="72"/>
      <c r="AL32" s="72"/>
      <c r="AM32" s="72"/>
      <c r="AN32" s="36"/>
      <c r="AO32" s="36"/>
      <c r="AP32" s="270"/>
      <c r="AQ32" s="271"/>
      <c r="AR32" s="271"/>
      <c r="AS32" s="271"/>
      <c r="AT32" s="271"/>
      <c r="AU32" s="271"/>
      <c r="AV32" s="36"/>
      <c r="AW32" s="36"/>
      <c r="AX32" s="36"/>
      <c r="AY32" s="36"/>
      <c r="AZ32" s="41"/>
      <c r="BA32" s="41"/>
      <c r="BB32" s="41"/>
      <c r="BC32" s="41"/>
      <c r="BD32" s="41"/>
      <c r="BE32" s="41"/>
      <c r="BF32" s="18"/>
      <c r="BG32" s="18"/>
      <c r="BH32" s="40"/>
      <c r="BI32" s="40"/>
      <c r="BJ32" s="40"/>
      <c r="BK32" s="40"/>
    </row>
    <row r="33" spans="1:78" s="21" customFormat="1" ht="18.75" customHeight="1" x14ac:dyDescent="0.2">
      <c r="A33" s="300">
        <v>3</v>
      </c>
      <c r="B33" s="834" t="s">
        <v>4158</v>
      </c>
      <c r="C33" s="835"/>
      <c r="D33" s="835"/>
      <c r="E33" s="835"/>
      <c r="F33" s="835"/>
      <c r="G33" s="835"/>
      <c r="H33" s="835"/>
      <c r="I33" s="835"/>
      <c r="J33" s="835"/>
      <c r="K33" s="835"/>
      <c r="L33" s="835"/>
      <c r="M33" s="835"/>
      <c r="N33" s="835"/>
      <c r="O33" s="835"/>
      <c r="P33" s="835"/>
      <c r="Q33" s="835"/>
      <c r="R33" s="835"/>
      <c r="S33" s="835"/>
      <c r="T33" s="835"/>
      <c r="U33" s="835"/>
      <c r="V33" s="835"/>
      <c r="W33" s="835"/>
      <c r="X33" s="835"/>
      <c r="Y33" s="835"/>
      <c r="Z33" s="835"/>
      <c r="AA33" s="835"/>
      <c r="AB33" s="835"/>
      <c r="AC33" s="835"/>
      <c r="AD33" s="836"/>
      <c r="AE33" s="72"/>
      <c r="AF33" s="72"/>
      <c r="AG33" s="72"/>
      <c r="AH33" s="72"/>
      <c r="AI33" s="72"/>
      <c r="AJ33" s="72"/>
      <c r="AK33" s="72"/>
      <c r="AL33" s="72"/>
      <c r="AM33" s="72"/>
      <c r="AN33" s="36"/>
      <c r="AO33" s="36"/>
      <c r="AP33" s="270"/>
      <c r="AQ33" s="271"/>
      <c r="AR33" s="271"/>
      <c r="AS33" s="271"/>
      <c r="AT33" s="271"/>
      <c r="AU33" s="271"/>
      <c r="AV33" s="36"/>
      <c r="AW33" s="36"/>
      <c r="AX33" s="36"/>
      <c r="AY33" s="36"/>
      <c r="AZ33" s="41"/>
      <c r="BA33" s="41"/>
      <c r="BB33" s="41"/>
      <c r="BC33" s="41"/>
      <c r="BD33" s="41"/>
      <c r="BE33" s="41"/>
      <c r="BF33" s="18"/>
      <c r="BG33" s="18"/>
      <c r="BH33" s="40"/>
      <c r="BI33" s="40"/>
      <c r="BJ33" s="40"/>
      <c r="BK33" s="40"/>
    </row>
    <row r="34" spans="1:78" ht="9.9499999999999993" customHeight="1" x14ac:dyDescent="0.2">
      <c r="A34" s="111"/>
      <c r="B34" s="111"/>
      <c r="C34" s="111"/>
      <c r="D34" s="111"/>
      <c r="E34" s="111"/>
      <c r="F34" s="111"/>
      <c r="G34" s="111"/>
      <c r="H34" s="111"/>
      <c r="I34" s="111"/>
      <c r="J34" s="111"/>
      <c r="K34" s="111"/>
      <c r="L34" s="111"/>
      <c r="M34" s="111"/>
      <c r="N34" s="111"/>
      <c r="O34" s="111"/>
      <c r="P34" s="111"/>
      <c r="Q34" s="111"/>
      <c r="R34" s="111"/>
      <c r="S34" s="111"/>
      <c r="T34" s="111"/>
      <c r="U34" s="213"/>
      <c r="V34" s="213"/>
      <c r="W34" s="111"/>
      <c r="X34" s="111"/>
      <c r="Y34" s="111"/>
      <c r="Z34" s="111"/>
      <c r="AA34" s="111"/>
      <c r="AB34" s="70"/>
      <c r="AC34" s="70"/>
      <c r="AD34" s="68"/>
      <c r="AE34" s="68"/>
      <c r="AF34" s="68"/>
      <c r="AG34" s="68"/>
      <c r="AH34" s="68"/>
      <c r="AI34" s="68"/>
      <c r="AJ34" s="41"/>
      <c r="AK34" s="41"/>
      <c r="AL34" s="268"/>
      <c r="AM34" s="101"/>
      <c r="AN34" s="101"/>
      <c r="AO34" s="101"/>
      <c r="AP34" s="101"/>
      <c r="AQ34" s="101"/>
      <c r="AR34" s="41"/>
      <c r="AS34" s="41"/>
      <c r="AT34" s="41"/>
      <c r="AU34" s="41"/>
      <c r="AV34" s="41"/>
      <c r="AW34" s="41"/>
      <c r="AX34" s="41"/>
      <c r="AY34" s="41"/>
      <c r="AZ34" s="41"/>
      <c r="BA34" s="41"/>
      <c r="BB34" s="18"/>
      <c r="BC34" s="18"/>
      <c r="BD34" s="18"/>
      <c r="BE34" s="18"/>
      <c r="BF34" s="18"/>
      <c r="BG34" s="18"/>
      <c r="BH34" s="18"/>
      <c r="BI34" s="18"/>
      <c r="BJ34" s="18"/>
      <c r="BK34" s="18"/>
      <c r="BL34" s="18"/>
      <c r="BM34" s="18"/>
      <c r="BN34" s="18"/>
      <c r="BO34" s="18"/>
      <c r="BP34" s="18"/>
      <c r="BQ34" s="18"/>
      <c r="BR34" s="18"/>
      <c r="BS34" s="18"/>
      <c r="BT34" s="18"/>
      <c r="BU34" s="18"/>
      <c r="BV34" s="18"/>
      <c r="BW34" s="20"/>
      <c r="BX34" s="20"/>
      <c r="BY34" s="20"/>
      <c r="BZ34" s="20"/>
    </row>
    <row r="35" spans="1:78" s="5" customFormat="1" ht="21" customHeight="1" x14ac:dyDescent="0.2">
      <c r="A35" s="840" t="str">
        <f ca="1">Translations!$A$44</f>
        <v xml:space="preserve">Linked to objective(s) # </v>
      </c>
      <c r="B35" s="720" t="str">
        <f ca="1">Translations!A45</f>
        <v>Outcome indicator</v>
      </c>
      <c r="C35" s="721"/>
      <c r="D35" s="721"/>
      <c r="E35" s="721"/>
      <c r="F35" s="722"/>
      <c r="G35" s="729" t="str">
        <f ca="1">Translations!$A$105</f>
        <v>Country</v>
      </c>
      <c r="H35" s="709" t="str">
        <f ca="1">Translations!$A$29</f>
        <v>Baseline</v>
      </c>
      <c r="I35" s="795"/>
      <c r="J35" s="795"/>
      <c r="K35" s="795"/>
      <c r="L35" s="710"/>
      <c r="M35" s="709" t="str">
        <f ca="1">Translations!$A$30</f>
        <v xml:space="preserve">Targets </v>
      </c>
      <c r="N35" s="795"/>
      <c r="O35" s="795"/>
      <c r="P35" s="795"/>
      <c r="Q35" s="795"/>
      <c r="R35" s="795"/>
      <c r="S35" s="795"/>
      <c r="T35" s="795"/>
      <c r="U35" s="795"/>
      <c r="V35" s="710"/>
      <c r="W35" s="843" t="str">
        <f ca="1">Translations!$A$78</f>
        <v>Comments and Assumptions</v>
      </c>
      <c r="X35" s="844"/>
      <c r="Y35" s="844"/>
      <c r="Z35" s="844"/>
      <c r="AA35" s="844"/>
      <c r="AB35" s="844"/>
      <c r="AC35" s="844"/>
      <c r="AD35" s="845"/>
      <c r="AE35" s="112"/>
      <c r="AF35" s="113"/>
      <c r="AG35" s="113"/>
      <c r="AH35" s="113"/>
      <c r="AI35" s="113"/>
      <c r="AJ35" s="113"/>
      <c r="AK35" s="113"/>
      <c r="AL35" s="113"/>
      <c r="AM35" s="113"/>
      <c r="AN35" s="1046"/>
      <c r="AO35" s="1046"/>
      <c r="AP35" s="1046"/>
      <c r="AQ35" s="1046"/>
      <c r="AR35" s="1046"/>
      <c r="AS35" s="1046"/>
      <c r="AT35" s="1046"/>
      <c r="AU35" s="1046"/>
      <c r="AV35" s="1046"/>
      <c r="AW35" s="1046"/>
      <c r="AX35" s="1046"/>
      <c r="AY35" s="1046"/>
      <c r="AZ35" s="1046"/>
      <c r="BA35" s="1046"/>
      <c r="BB35" s="1046"/>
      <c r="BC35" s="1046"/>
      <c r="BD35" s="1046"/>
      <c r="BE35" s="1046"/>
      <c r="BF35" s="1046"/>
      <c r="BG35" s="1046"/>
      <c r="BH35" s="1046"/>
      <c r="BI35" s="1046"/>
      <c r="BJ35" s="1046"/>
      <c r="BK35" s="1046"/>
      <c r="BL35" s="1046"/>
      <c r="BM35" s="1046"/>
      <c r="BN35" s="1046"/>
      <c r="BO35" s="18"/>
      <c r="BP35" s="18"/>
      <c r="BQ35" s="18"/>
      <c r="BR35" s="39"/>
      <c r="BS35" s="39"/>
      <c r="BT35" s="39"/>
      <c r="BU35" s="39"/>
    </row>
    <row r="36" spans="1:78" s="5" customFormat="1" ht="21" customHeight="1" x14ac:dyDescent="0.2">
      <c r="A36" s="841"/>
      <c r="B36" s="792"/>
      <c r="C36" s="787"/>
      <c r="D36" s="787"/>
      <c r="E36" s="787"/>
      <c r="F36" s="788"/>
      <c r="G36" s="932"/>
      <c r="H36" s="729" t="str">
        <f ca="1">Translations!$A$32</f>
        <v>Value</v>
      </c>
      <c r="I36" s="729" t="str">
        <f ca="1">Translations!$A$33</f>
        <v xml:space="preserve">Year </v>
      </c>
      <c r="J36" s="720" t="str">
        <f ca="1">Translations!$A$34</f>
        <v>Source</v>
      </c>
      <c r="K36" s="721"/>
      <c r="L36" s="722"/>
      <c r="M36" s="709" t="str">
        <f ca="1">Translations!$A$35&amp;" 1"</f>
        <v>Year  1</v>
      </c>
      <c r="N36" s="710"/>
      <c r="O36" s="709" t="str">
        <f ca="1">Translations!$A$35&amp;" 2"</f>
        <v>Year  2</v>
      </c>
      <c r="P36" s="710"/>
      <c r="Q36" s="709" t="str">
        <f ca="1">Translations!$A$35&amp;" 3"</f>
        <v>Year  3</v>
      </c>
      <c r="R36" s="710"/>
      <c r="S36" s="709" t="str">
        <f ca="1">Translations!$A$35&amp;" 4"</f>
        <v>Year  4</v>
      </c>
      <c r="T36" s="710"/>
      <c r="U36" s="709" t="str">
        <f ca="1">Translations!$A$35&amp;" 5"</f>
        <v>Year  5</v>
      </c>
      <c r="V36" s="710"/>
      <c r="W36" s="846"/>
      <c r="X36" s="847"/>
      <c r="Y36" s="847"/>
      <c r="Z36" s="847"/>
      <c r="AA36" s="847"/>
      <c r="AB36" s="847"/>
      <c r="AC36" s="847"/>
      <c r="AD36" s="848"/>
      <c r="AE36" s="112"/>
      <c r="AF36" s="113"/>
      <c r="AG36" s="113"/>
      <c r="AH36" s="113"/>
      <c r="AI36" s="113"/>
      <c r="AJ36" s="113"/>
      <c r="AK36" s="113"/>
      <c r="AL36" s="113"/>
      <c r="AM36" s="113"/>
      <c r="AN36" s="1046"/>
      <c r="AO36" s="1046"/>
      <c r="AP36" s="1046"/>
      <c r="AQ36" s="1046"/>
      <c r="AR36" s="1046"/>
      <c r="AS36" s="1046"/>
      <c r="AT36" s="1046"/>
      <c r="AU36" s="1046"/>
      <c r="AV36" s="1046"/>
      <c r="AW36" s="1046"/>
      <c r="AX36" s="1046"/>
      <c r="AY36" s="1046"/>
      <c r="AZ36" s="1046"/>
      <c r="BA36" s="1046"/>
      <c r="BB36" s="1046"/>
      <c r="BC36" s="1046"/>
      <c r="BD36" s="1046"/>
      <c r="BE36" s="1046"/>
      <c r="BF36" s="1046"/>
      <c r="BG36" s="1046"/>
      <c r="BH36" s="1046"/>
      <c r="BI36" s="1046"/>
      <c r="BJ36" s="1046"/>
      <c r="BK36" s="1046"/>
      <c r="BL36" s="1046"/>
      <c r="BM36" s="1046"/>
      <c r="BN36" s="1046"/>
      <c r="BO36" s="18"/>
      <c r="BP36" s="18"/>
      <c r="BQ36" s="18"/>
      <c r="BR36" s="39"/>
      <c r="BS36" s="39"/>
      <c r="BT36" s="39"/>
      <c r="BU36" s="39"/>
    </row>
    <row r="37" spans="1:78" s="5" customFormat="1" ht="21" customHeight="1" x14ac:dyDescent="0.2">
      <c r="A37" s="842"/>
      <c r="B37" s="723"/>
      <c r="C37" s="724"/>
      <c r="D37" s="724"/>
      <c r="E37" s="724"/>
      <c r="F37" s="725"/>
      <c r="G37" s="730"/>
      <c r="H37" s="730"/>
      <c r="I37" s="730"/>
      <c r="J37" s="723"/>
      <c r="K37" s="724"/>
      <c r="L37" s="725"/>
      <c r="M37" s="832"/>
      <c r="N37" s="833"/>
      <c r="O37" s="832"/>
      <c r="P37" s="833"/>
      <c r="Q37" s="832"/>
      <c r="R37" s="833"/>
      <c r="S37" s="832"/>
      <c r="T37" s="833"/>
      <c r="U37" s="832">
        <f>U22</f>
        <v>1</v>
      </c>
      <c r="V37" s="833"/>
      <c r="W37" s="849"/>
      <c r="X37" s="850"/>
      <c r="Y37" s="850"/>
      <c r="Z37" s="850"/>
      <c r="AA37" s="850"/>
      <c r="AB37" s="850"/>
      <c r="AC37" s="850"/>
      <c r="AD37" s="851"/>
      <c r="AE37" s="112"/>
      <c r="AF37" s="113"/>
      <c r="AG37" s="113"/>
      <c r="AH37" s="113"/>
      <c r="AI37" s="113"/>
      <c r="AJ37" s="113"/>
      <c r="AK37" s="113"/>
      <c r="AL37" s="113"/>
      <c r="AM37" s="113"/>
      <c r="AN37" s="1046"/>
      <c r="AO37" s="1046"/>
      <c r="AP37" s="1046"/>
      <c r="AQ37" s="1046"/>
      <c r="AR37" s="1046"/>
      <c r="AS37" s="1046"/>
      <c r="AT37" s="1046"/>
      <c r="AU37" s="1046"/>
      <c r="AV37" s="1046"/>
      <c r="AW37" s="1046"/>
      <c r="AX37" s="1046"/>
      <c r="AY37" s="1046"/>
      <c r="AZ37" s="1046"/>
      <c r="BA37" s="1046"/>
      <c r="BB37" s="1046"/>
      <c r="BC37" s="1046"/>
      <c r="BD37" s="1046"/>
      <c r="BE37" s="1046"/>
      <c r="BF37" s="1046"/>
      <c r="BG37" s="1046"/>
      <c r="BH37" s="1046"/>
      <c r="BI37" s="1046"/>
      <c r="BJ37" s="1046"/>
      <c r="BK37" s="1046"/>
      <c r="BL37" s="1046"/>
      <c r="BM37" s="1046"/>
      <c r="BN37" s="1046"/>
      <c r="BO37" s="18"/>
      <c r="BP37" s="18"/>
      <c r="BQ37" s="18"/>
      <c r="BR37" s="39"/>
      <c r="BS37" s="39"/>
      <c r="BT37" s="39"/>
      <c r="BU37" s="39"/>
    </row>
    <row r="38" spans="1:78" s="20" customFormat="1" ht="67.5" customHeight="1" x14ac:dyDescent="0.2">
      <c r="A38" s="169"/>
      <c r="B38" s="823" t="s">
        <v>4153</v>
      </c>
      <c r="C38" s="824"/>
      <c r="D38" s="824"/>
      <c r="E38" s="824"/>
      <c r="F38" s="825"/>
      <c r="G38" s="575" t="s">
        <v>341</v>
      </c>
      <c r="H38" s="627">
        <f>(231+176)/498</f>
        <v>0.81726907630522083</v>
      </c>
      <c r="I38" s="203">
        <v>2014</v>
      </c>
      <c r="J38" s="828" t="s">
        <v>3907</v>
      </c>
      <c r="K38" s="829"/>
      <c r="L38" s="830"/>
      <c r="M38" s="826"/>
      <c r="N38" s="827"/>
      <c r="O38" s="1102"/>
      <c r="P38" s="1051"/>
      <c r="Q38" s="1103">
        <v>0.85</v>
      </c>
      <c r="R38" s="827"/>
      <c r="S38" s="1050"/>
      <c r="T38" s="1051"/>
      <c r="U38" s="1101"/>
      <c r="V38" s="827"/>
      <c r="W38" s="1098" t="s">
        <v>4182</v>
      </c>
      <c r="X38" s="1099"/>
      <c r="Y38" s="1099"/>
      <c r="Z38" s="1099"/>
      <c r="AA38" s="1099"/>
      <c r="AB38" s="1099"/>
      <c r="AC38" s="1099"/>
      <c r="AD38" s="1100"/>
      <c r="AE38" s="115"/>
      <c r="AF38" s="116"/>
      <c r="AG38" s="116"/>
      <c r="AH38" s="116"/>
      <c r="AI38" s="116"/>
      <c r="AJ38" s="116"/>
      <c r="AK38" s="116"/>
      <c r="AL38" s="116"/>
      <c r="AM38" s="116"/>
      <c r="AN38" s="1092"/>
      <c r="AO38" s="1092"/>
      <c r="AP38" s="1092"/>
      <c r="AQ38" s="1092"/>
      <c r="AR38" s="1092"/>
      <c r="AS38" s="1092"/>
      <c r="AT38" s="1092"/>
      <c r="AU38" s="1092"/>
      <c r="AV38" s="1092"/>
      <c r="AW38" s="1092"/>
      <c r="AX38" s="1092"/>
      <c r="AY38" s="1092"/>
      <c r="AZ38" s="1092"/>
      <c r="BA38" s="1092"/>
      <c r="BB38" s="1092"/>
      <c r="BC38" s="1092"/>
      <c r="BD38" s="1092"/>
      <c r="BE38" s="1092"/>
      <c r="BF38" s="1092"/>
      <c r="BG38" s="1092"/>
      <c r="BH38" s="1092"/>
      <c r="BI38" s="1092"/>
      <c r="BJ38" s="1092"/>
      <c r="BK38" s="1092"/>
      <c r="BL38" s="1092"/>
      <c r="BM38" s="1092"/>
      <c r="BN38" s="1092"/>
      <c r="BO38" s="18"/>
      <c r="BP38" s="18"/>
      <c r="BQ38" s="18"/>
    </row>
    <row r="39" spans="1:78" s="20" customFormat="1" ht="45" customHeight="1" x14ac:dyDescent="0.2">
      <c r="A39" s="173"/>
      <c r="B39" s="814" t="s">
        <v>4154</v>
      </c>
      <c r="C39" s="815"/>
      <c r="D39" s="815"/>
      <c r="E39" s="815"/>
      <c r="F39" s="816"/>
      <c r="G39" s="598" t="s">
        <v>341</v>
      </c>
      <c r="H39" s="628">
        <f>144/(144+73)</f>
        <v>0.66359447004608296</v>
      </c>
      <c r="I39" s="199">
        <v>2014</v>
      </c>
      <c r="J39" s="819" t="s">
        <v>3907</v>
      </c>
      <c r="K39" s="820"/>
      <c r="L39" s="821"/>
      <c r="M39" s="817"/>
      <c r="N39" s="818"/>
      <c r="O39" s="1093"/>
      <c r="P39" s="1053"/>
      <c r="Q39" s="1104">
        <v>0.85</v>
      </c>
      <c r="R39" s="818"/>
      <c r="S39" s="1052"/>
      <c r="T39" s="1053"/>
      <c r="U39" s="1097"/>
      <c r="V39" s="818"/>
      <c r="W39" s="1094" t="s">
        <v>4183</v>
      </c>
      <c r="X39" s="1095"/>
      <c r="Y39" s="1095"/>
      <c r="Z39" s="1095"/>
      <c r="AA39" s="1095"/>
      <c r="AB39" s="1095"/>
      <c r="AC39" s="1095"/>
      <c r="AD39" s="1096"/>
      <c r="AE39" s="115"/>
      <c r="AF39" s="116"/>
      <c r="AG39" s="116"/>
      <c r="AH39" s="116"/>
      <c r="AI39" s="116"/>
      <c r="AJ39" s="116"/>
      <c r="AK39" s="116"/>
      <c r="AL39" s="116"/>
      <c r="AM39" s="116"/>
      <c r="AN39" s="1092"/>
      <c r="AO39" s="1092"/>
      <c r="AP39" s="1092"/>
      <c r="AQ39" s="1092"/>
      <c r="AR39" s="1092"/>
      <c r="AS39" s="1092"/>
      <c r="AT39" s="1092"/>
      <c r="AU39" s="1092"/>
      <c r="AV39" s="1092"/>
      <c r="AW39" s="1092"/>
      <c r="AX39" s="1092"/>
      <c r="AY39" s="1092"/>
      <c r="AZ39" s="1092"/>
      <c r="BA39" s="1092"/>
      <c r="BB39" s="1092"/>
      <c r="BC39" s="1092"/>
      <c r="BD39" s="1092"/>
      <c r="BE39" s="1092"/>
      <c r="BF39" s="1092"/>
      <c r="BG39" s="1092"/>
      <c r="BH39" s="1092"/>
      <c r="BI39" s="1092"/>
      <c r="BJ39" s="1092"/>
      <c r="BK39" s="1092"/>
      <c r="BL39" s="1092"/>
      <c r="BM39" s="1092"/>
      <c r="BN39" s="1092"/>
      <c r="BO39" s="18"/>
      <c r="BP39" s="18"/>
      <c r="BQ39" s="18"/>
    </row>
    <row r="40" spans="1:78" s="20" customFormat="1" ht="45" customHeight="1" x14ac:dyDescent="0.2">
      <c r="A40" s="174"/>
      <c r="B40" s="814" t="s">
        <v>4155</v>
      </c>
      <c r="C40" s="815"/>
      <c r="D40" s="815"/>
      <c r="E40" s="815"/>
      <c r="F40" s="816"/>
      <c r="G40" s="598" t="s">
        <v>341</v>
      </c>
      <c r="H40" s="628">
        <f>28/(28+17)</f>
        <v>0.62222222222222223</v>
      </c>
      <c r="I40" s="199">
        <v>2014</v>
      </c>
      <c r="J40" s="819" t="s">
        <v>3907</v>
      </c>
      <c r="K40" s="820"/>
      <c r="L40" s="821"/>
      <c r="M40" s="817"/>
      <c r="N40" s="818"/>
      <c r="O40" s="1093"/>
      <c r="P40" s="1053"/>
      <c r="Q40" s="1104">
        <v>0.85</v>
      </c>
      <c r="R40" s="818"/>
      <c r="S40" s="1052"/>
      <c r="T40" s="1053"/>
      <c r="U40" s="1097"/>
      <c r="V40" s="818"/>
      <c r="W40" s="1094" t="s">
        <v>4184</v>
      </c>
      <c r="X40" s="1095"/>
      <c r="Y40" s="1095"/>
      <c r="Z40" s="1095"/>
      <c r="AA40" s="1095"/>
      <c r="AB40" s="1095"/>
      <c r="AC40" s="1095"/>
      <c r="AD40" s="1096"/>
      <c r="AE40" s="115"/>
      <c r="AF40" s="116"/>
      <c r="AG40" s="116"/>
      <c r="AH40" s="116"/>
      <c r="AI40" s="116"/>
      <c r="AJ40" s="116"/>
      <c r="AK40" s="116"/>
      <c r="AL40" s="116"/>
      <c r="AM40" s="116"/>
      <c r="AN40" s="1092"/>
      <c r="AO40" s="1092"/>
      <c r="AP40" s="1092"/>
      <c r="AQ40" s="1092"/>
      <c r="AR40" s="1092"/>
      <c r="AS40" s="1092"/>
      <c r="AT40" s="1092"/>
      <c r="AU40" s="1092"/>
      <c r="AV40" s="1092"/>
      <c r="AW40" s="1092"/>
      <c r="AX40" s="1092"/>
      <c r="AY40" s="1092"/>
      <c r="AZ40" s="1092"/>
      <c r="BA40" s="1092"/>
      <c r="BB40" s="1092"/>
      <c r="BC40" s="1092"/>
      <c r="BD40" s="1092"/>
      <c r="BE40" s="1092"/>
      <c r="BF40" s="1092"/>
      <c r="BG40" s="1092"/>
      <c r="BH40" s="1092"/>
      <c r="BI40" s="1092"/>
      <c r="BJ40" s="1092"/>
      <c r="BK40" s="1092"/>
      <c r="BL40" s="1092"/>
      <c r="BM40" s="1092"/>
      <c r="BN40" s="1092"/>
      <c r="BO40" s="18"/>
      <c r="BP40" s="18"/>
      <c r="BQ40" s="18"/>
    </row>
    <row r="41" spans="1:78" ht="18.75" customHeight="1" x14ac:dyDescent="0.2">
      <c r="A41" s="1110" t="str">
        <f ca="1">Translations!$A$125</f>
        <v>* Indicators with an (*) will require disaggregated results during grant implementation.</v>
      </c>
      <c r="B41" s="1110"/>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0"/>
      <c r="Y41" s="1110"/>
      <c r="Z41" s="1110"/>
      <c r="AA41" s="1110"/>
      <c r="AB41" s="1110"/>
      <c r="AC41" s="1110"/>
      <c r="AD41" s="1110"/>
      <c r="AE41" s="68"/>
      <c r="AF41" s="68"/>
      <c r="AG41" s="68"/>
      <c r="AH41" s="68"/>
      <c r="AI41" s="68"/>
      <c r="AJ41" s="41"/>
      <c r="AK41" s="41"/>
      <c r="AL41" s="268"/>
      <c r="AM41" s="101"/>
      <c r="AN41" s="101"/>
      <c r="AO41" s="101"/>
      <c r="AP41" s="101"/>
      <c r="AQ41" s="101"/>
      <c r="AR41" s="41"/>
      <c r="AS41" s="41"/>
      <c r="AT41" s="41"/>
      <c r="AU41" s="41"/>
      <c r="AV41" s="41"/>
      <c r="AW41" s="41"/>
      <c r="AX41" s="41"/>
      <c r="AY41" s="41"/>
      <c r="AZ41" s="41"/>
      <c r="BA41" s="41"/>
      <c r="BB41" s="18"/>
      <c r="BC41" s="18"/>
      <c r="BD41" s="18"/>
      <c r="BE41" s="18"/>
      <c r="BF41" s="18"/>
      <c r="BG41" s="18"/>
      <c r="BH41" s="18"/>
      <c r="BI41" s="18"/>
      <c r="BJ41" s="18"/>
      <c r="BK41" s="18"/>
      <c r="BL41" s="18"/>
      <c r="BM41" s="18"/>
      <c r="BN41" s="18"/>
      <c r="BO41" s="18"/>
      <c r="BP41" s="18"/>
      <c r="BQ41" s="18"/>
      <c r="BR41" s="18"/>
      <c r="BS41" s="18"/>
      <c r="BT41" s="18"/>
      <c r="BU41" s="18"/>
      <c r="BV41" s="18"/>
      <c r="BW41" s="20"/>
      <c r="BX41" s="20"/>
      <c r="BY41" s="20"/>
      <c r="BZ41" s="20"/>
    </row>
    <row r="42" spans="1:78" s="2" customFormat="1" ht="18" customHeight="1" x14ac:dyDescent="0.2">
      <c r="A42" s="217" t="str">
        <f ca="1">Translations!A79</f>
        <v>D. Modules</v>
      </c>
      <c r="B42" s="254"/>
      <c r="C42" s="254"/>
      <c r="D42" s="254"/>
      <c r="E42" s="254"/>
      <c r="F42" s="254"/>
      <c r="G42" s="254"/>
      <c r="H42" s="254"/>
      <c r="I42" s="254"/>
      <c r="J42" s="254"/>
      <c r="K42" s="254"/>
      <c r="L42" s="254"/>
      <c r="M42" s="254"/>
      <c r="N42" s="254"/>
      <c r="O42" s="254"/>
      <c r="P42" s="254"/>
      <c r="Q42" s="254"/>
      <c r="R42" s="254"/>
      <c r="S42" s="254"/>
      <c r="T42" s="254"/>
      <c r="U42" s="329"/>
      <c r="V42" s="329"/>
      <c r="W42" s="254"/>
      <c r="X42" s="254"/>
      <c r="Y42" s="254"/>
      <c r="Z42" s="254"/>
      <c r="AA42" s="254"/>
      <c r="AB42" s="254"/>
      <c r="AC42" s="254"/>
      <c r="AD42" s="255"/>
      <c r="AE42" s="78"/>
      <c r="AF42" s="78"/>
      <c r="AG42" s="78"/>
      <c r="AH42" s="78"/>
      <c r="AI42" s="78"/>
      <c r="AJ42" s="37"/>
      <c r="AK42" s="37"/>
      <c r="AL42" s="81" t="s">
        <v>1431</v>
      </c>
      <c r="AM42" s="81" t="s">
        <v>1430</v>
      </c>
      <c r="AN42" s="272" t="s">
        <v>1429</v>
      </c>
      <c r="AO42" s="81" t="s">
        <v>1419</v>
      </c>
      <c r="AP42" s="81" t="s">
        <v>3353</v>
      </c>
      <c r="AQ42" s="81" t="s">
        <v>3354</v>
      </c>
      <c r="AR42" s="273" t="s">
        <v>3355</v>
      </c>
      <c r="AS42" s="273" t="s">
        <v>3356</v>
      </c>
      <c r="AT42" s="273" t="s">
        <v>3357</v>
      </c>
      <c r="AU42" s="273" t="s">
        <v>3358</v>
      </c>
      <c r="AV42" s="273" t="s">
        <v>3359</v>
      </c>
      <c r="AW42" s="273"/>
      <c r="AX42" s="273"/>
      <c r="AY42" s="273"/>
      <c r="AZ42" s="273"/>
      <c r="BA42" s="273"/>
      <c r="BB42" s="41"/>
      <c r="BC42" s="41"/>
      <c r="BD42" s="18"/>
      <c r="BE42" s="18"/>
      <c r="BF42" s="18"/>
      <c r="BG42" s="38"/>
      <c r="BH42" s="38"/>
      <c r="BI42" s="38"/>
      <c r="BJ42" s="38"/>
      <c r="BK42" s="38"/>
      <c r="BL42" s="38"/>
      <c r="BM42" s="38"/>
      <c r="BN42" s="38"/>
      <c r="BO42" s="38"/>
      <c r="BP42" s="38"/>
      <c r="BQ42" s="38"/>
      <c r="BR42" s="38"/>
      <c r="BS42" s="38"/>
      <c r="BT42" s="38"/>
      <c r="BU42" s="38"/>
      <c r="BV42" s="38"/>
      <c r="BW42" s="38"/>
      <c r="BX42" s="38"/>
      <c r="BY42" s="38"/>
    </row>
    <row r="43" spans="1:78" s="45" customFormat="1" ht="18" customHeight="1" x14ac:dyDescent="0.2">
      <c r="A43" s="42"/>
      <c r="B43" s="43"/>
      <c r="C43" s="43"/>
      <c r="D43" s="43"/>
      <c r="E43" s="43"/>
      <c r="F43" s="43"/>
      <c r="G43" s="43"/>
      <c r="H43" s="43"/>
      <c r="I43" s="43"/>
      <c r="J43" s="43"/>
      <c r="K43" s="43"/>
      <c r="L43" s="43"/>
      <c r="M43" s="43"/>
      <c r="N43" s="43"/>
      <c r="O43" s="43"/>
      <c r="P43" s="44"/>
      <c r="Q43" s="44"/>
      <c r="R43" s="44"/>
      <c r="S43" s="44"/>
      <c r="T43" s="44"/>
      <c r="U43" s="185"/>
      <c r="V43" s="185"/>
      <c r="W43" s="44"/>
      <c r="X43" s="44"/>
      <c r="Y43" s="44"/>
      <c r="Z43" s="37"/>
      <c r="AA43" s="37"/>
      <c r="AB43" s="37"/>
      <c r="AC43" s="78"/>
      <c r="AD43" s="78"/>
      <c r="AE43" s="78"/>
      <c r="AF43" s="78"/>
      <c r="AG43" s="78"/>
      <c r="AH43" s="37"/>
      <c r="AI43" s="37"/>
      <c r="AJ43" s="37"/>
      <c r="AK43" s="37"/>
      <c r="AL43" s="167"/>
      <c r="AM43" s="273"/>
      <c r="AN43" s="81"/>
      <c r="AO43" s="81"/>
      <c r="AP43" s="81"/>
      <c r="AQ43" s="81"/>
      <c r="AR43" s="37"/>
      <c r="AS43" s="37"/>
      <c r="AT43" s="37"/>
      <c r="AU43" s="37"/>
      <c r="AV43" s="37"/>
      <c r="AW43" s="37"/>
      <c r="AX43" s="41"/>
      <c r="AY43" s="41"/>
      <c r="AZ43" s="41"/>
      <c r="BA43" s="41"/>
      <c r="BB43" s="41"/>
      <c r="BC43" s="41"/>
      <c r="BD43" s="41"/>
      <c r="BE43" s="34"/>
      <c r="BF43" s="34"/>
      <c r="BG43" s="34"/>
      <c r="BH43" s="34"/>
      <c r="BI43" s="34"/>
      <c r="BJ43" s="34"/>
      <c r="BK43" s="34"/>
      <c r="BL43" s="34"/>
      <c r="BM43" s="34"/>
      <c r="BN43" s="34"/>
      <c r="BO43" s="34"/>
      <c r="BP43" s="34"/>
      <c r="BQ43" s="34"/>
      <c r="BR43" s="34"/>
      <c r="BS43" s="34"/>
      <c r="BT43" s="34"/>
      <c r="BU43" s="34"/>
      <c r="BV43" s="34"/>
      <c r="BW43" s="34"/>
    </row>
    <row r="44" spans="1:78" s="2" customFormat="1" ht="33" customHeight="1" x14ac:dyDescent="0.2">
      <c r="A44" s="782" t="str">
        <f ca="1">Translations!$A$80</f>
        <v>Module</v>
      </c>
      <c r="B44" s="783"/>
      <c r="C44" s="144"/>
      <c r="D44" s="1042" t="s">
        <v>3309</v>
      </c>
      <c r="E44" s="1043"/>
      <c r="F44" s="1043"/>
      <c r="G44" s="1043"/>
      <c r="H44" s="1043"/>
      <c r="I44" s="1043"/>
      <c r="J44" s="1044"/>
      <c r="K44" s="105"/>
      <c r="L44" s="11"/>
      <c r="M44" s="11"/>
      <c r="N44" s="11"/>
      <c r="O44" s="11"/>
      <c r="P44" s="11"/>
      <c r="Q44" s="256"/>
      <c r="R44" s="256"/>
      <c r="S44" s="11"/>
      <c r="T44" s="11"/>
      <c r="U44" s="330"/>
      <c r="V44" s="330"/>
      <c r="W44" s="11"/>
      <c r="X44" s="11"/>
      <c r="Y44" s="11"/>
      <c r="Z44" s="11"/>
      <c r="AA44" s="11"/>
      <c r="AB44" s="11"/>
      <c r="AC44" s="11"/>
      <c r="AD44" s="12"/>
      <c r="AE44" s="78"/>
      <c r="AF44" s="78"/>
      <c r="AG44" s="78"/>
      <c r="AH44" s="78"/>
      <c r="AI44" s="78"/>
      <c r="AJ44" s="37"/>
      <c r="AK44" s="37"/>
      <c r="AL44" s="81"/>
      <c r="AM44" s="81"/>
      <c r="AN44" s="167"/>
      <c r="AO44" s="273">
        <f ca="1">INDIRECT(ADDRESS(MATCH(D44,CatModules!C:C,0),2,1,1,"CatModules"))</f>
        <v>11</v>
      </c>
      <c r="AP44" s="81"/>
      <c r="AQ44" s="81"/>
      <c r="AR44" s="37"/>
      <c r="AS44" s="37"/>
      <c r="AT44" s="37"/>
      <c r="AU44" s="37"/>
      <c r="AV44" s="37"/>
      <c r="AW44" s="37"/>
      <c r="AX44" s="41"/>
      <c r="AY44" s="41"/>
      <c r="AZ44" s="41"/>
      <c r="BA44" s="41"/>
      <c r="BB44" s="41"/>
      <c r="BC44" s="41"/>
      <c r="BD44" s="41"/>
      <c r="BE44" s="38"/>
      <c r="BF44" s="38"/>
      <c r="BG44" s="38"/>
      <c r="BH44" s="38"/>
      <c r="BI44" s="38"/>
      <c r="BJ44" s="38"/>
      <c r="BK44" s="38"/>
      <c r="BL44" s="38"/>
      <c r="BM44" s="38"/>
      <c r="BN44" s="38"/>
      <c r="BO44" s="38"/>
      <c r="BP44" s="38"/>
      <c r="BQ44" s="38"/>
      <c r="BR44" s="38"/>
      <c r="BS44" s="38"/>
      <c r="BT44" s="38"/>
      <c r="BU44" s="38"/>
      <c r="BV44" s="38"/>
      <c r="BW44" s="38"/>
    </row>
    <row r="45" spans="1:78" s="138" customFormat="1" ht="18" customHeight="1" outlineLevel="1" x14ac:dyDescent="0.2">
      <c r="A45" s="122" t="str">
        <f ca="1">Translations!$A$81</f>
        <v>Measurement framework for module</v>
      </c>
      <c r="B45" s="135"/>
      <c r="C45" s="135"/>
      <c r="D45" s="135"/>
      <c r="E45" s="135"/>
      <c r="F45" s="135"/>
      <c r="G45" s="85"/>
      <c r="H45" s="85"/>
      <c r="I45" s="85"/>
      <c r="J45" s="85"/>
      <c r="K45" s="85"/>
      <c r="L45" s="85"/>
      <c r="M45" s="85"/>
      <c r="N45" s="85"/>
      <c r="O45" s="85"/>
      <c r="P45" s="85"/>
      <c r="Q45" s="205"/>
      <c r="R45" s="205"/>
      <c r="S45" s="85"/>
      <c r="T45" s="257"/>
      <c r="U45" s="331"/>
      <c r="V45" s="331"/>
      <c r="W45" s="257"/>
      <c r="X45" s="257"/>
      <c r="Y45" s="257"/>
      <c r="Z45" s="257"/>
      <c r="AA45" s="257"/>
      <c r="AB45" s="257"/>
      <c r="AC45" s="257"/>
      <c r="AD45" s="258"/>
      <c r="AE45" s="78"/>
      <c r="AF45" s="78"/>
      <c r="AG45" s="78"/>
      <c r="AH45" s="78"/>
      <c r="AI45" s="78"/>
      <c r="AJ45" s="78"/>
      <c r="AK45" s="78"/>
      <c r="AL45" s="81"/>
      <c r="AM45" s="81"/>
      <c r="AN45" s="167"/>
      <c r="AO45" s="81">
        <f ca="1">INDIRECT(ADDRESS(ROW()-1,COLUMN()))</f>
        <v>11</v>
      </c>
      <c r="AP45" s="81"/>
      <c r="AQ45" s="81"/>
      <c r="AR45" s="78"/>
      <c r="AS45" s="78"/>
      <c r="AT45" s="78"/>
      <c r="AU45" s="78"/>
      <c r="AV45" s="78"/>
      <c r="AW45" s="78"/>
      <c r="AX45" s="78"/>
      <c r="AY45" s="136"/>
      <c r="AZ45" s="136"/>
      <c r="BA45" s="136"/>
      <c r="BB45" s="136"/>
      <c r="BC45" s="136"/>
      <c r="BD45" s="136"/>
      <c r="BE45" s="136"/>
      <c r="BF45" s="137"/>
      <c r="BG45" s="137"/>
      <c r="BH45" s="137"/>
      <c r="BI45" s="137"/>
      <c r="BJ45" s="137"/>
      <c r="BK45" s="137"/>
      <c r="BL45" s="137"/>
      <c r="BM45" s="137"/>
      <c r="BN45" s="137"/>
      <c r="BO45" s="137"/>
      <c r="BP45" s="137"/>
      <c r="BQ45" s="137"/>
      <c r="BR45" s="137"/>
      <c r="BS45" s="137"/>
      <c r="BT45" s="137"/>
      <c r="BU45" s="137"/>
      <c r="BV45" s="137"/>
      <c r="BW45" s="137"/>
      <c r="BX45" s="137"/>
    </row>
    <row r="46" spans="1:78" s="5" customFormat="1" ht="24.95" customHeight="1" outlineLevel="1" x14ac:dyDescent="0.2">
      <c r="A46" s="721" t="str">
        <f ca="1">Translations!$A$50</f>
        <v xml:space="preserve">Coverage/Output indicator </v>
      </c>
      <c r="B46" s="721"/>
      <c r="C46" s="722"/>
      <c r="D46" s="720" t="str">
        <f ca="1">Translations!$A$71</f>
        <v>Responsible Principal Recipient(s)</v>
      </c>
      <c r="E46" s="720" t="str">
        <f ca="1">Translations!$A$54</f>
        <v>Geographic Area
(if Sub-national, specify under “Comments”)</v>
      </c>
      <c r="F46" s="722"/>
      <c r="G46" s="720" t="str">
        <f ca="1">Translations!$A$29</f>
        <v>Baseline</v>
      </c>
      <c r="H46" s="721"/>
      <c r="I46" s="721"/>
      <c r="J46" s="722"/>
      <c r="K46" s="709" t="str">
        <f ca="1">Translations!$A$30</f>
        <v xml:space="preserve">Targets </v>
      </c>
      <c r="L46" s="795"/>
      <c r="M46" s="795"/>
      <c r="N46" s="795"/>
      <c r="O46" s="795"/>
      <c r="P46" s="795"/>
      <c r="Q46" s="795"/>
      <c r="R46" s="795"/>
      <c r="S46" s="795"/>
      <c r="T46" s="795"/>
      <c r="U46" s="795"/>
      <c r="V46" s="710"/>
      <c r="W46" s="796" t="str">
        <f ca="1">Translations!$A$89</f>
        <v>Target assumptions</v>
      </c>
      <c r="X46" s="797"/>
      <c r="Y46" s="797"/>
      <c r="Z46" s="797"/>
      <c r="AA46" s="797"/>
      <c r="AB46" s="797"/>
      <c r="AC46" s="797"/>
      <c r="AD46" s="798"/>
      <c r="AE46" s="112"/>
      <c r="AF46" s="113"/>
      <c r="AG46" s="113"/>
      <c r="AH46" s="113"/>
      <c r="AI46" s="113"/>
      <c r="AJ46" s="164"/>
      <c r="AK46" s="164"/>
      <c r="AL46" s="267">
        <f ca="1">MATCH(AO45,CatCoverage!$A:$A,0)-1</f>
        <v>16</v>
      </c>
      <c r="AM46" s="267">
        <f ca="1">COUNTIF(CatCoverage!A:A,'Concept Note'!AO45)</f>
        <v>5</v>
      </c>
      <c r="AN46" s="1045">
        <f ca="1">MATCH(AO45,CatCoverage!$A:$A,0)-1</f>
        <v>16</v>
      </c>
      <c r="AO46" s="273">
        <f ca="1">INDIRECT(ADDRESS(ROW()-1,COLUMN()))</f>
        <v>11</v>
      </c>
      <c r="AP46" s="266"/>
      <c r="AQ46" s="266"/>
      <c r="AR46" s="50"/>
      <c r="AS46" s="50"/>
      <c r="AT46" s="1046"/>
      <c r="AU46" s="1046"/>
      <c r="AV46" s="1046"/>
      <c r="AW46" s="1046"/>
      <c r="AX46" s="1046"/>
      <c r="AY46" s="41"/>
      <c r="AZ46" s="41"/>
      <c r="BA46" s="41"/>
      <c r="BB46" s="41"/>
      <c r="BC46" s="41"/>
      <c r="BD46" s="41"/>
      <c r="BE46" s="41"/>
      <c r="BF46" s="39"/>
      <c r="BG46" s="39"/>
      <c r="BH46" s="39"/>
      <c r="BI46" s="39"/>
      <c r="BJ46" s="39"/>
      <c r="BK46" s="39"/>
      <c r="BL46" s="39"/>
      <c r="BM46" s="39"/>
      <c r="BN46" s="39"/>
      <c r="BO46" s="39"/>
      <c r="BP46" s="39"/>
      <c r="BQ46" s="39"/>
      <c r="BR46" s="39"/>
      <c r="BS46" s="39"/>
      <c r="BT46" s="39"/>
      <c r="BU46" s="39"/>
      <c r="BV46" s="39"/>
      <c r="BW46" s="39"/>
      <c r="BX46" s="39"/>
    </row>
    <row r="47" spans="1:78" s="5" customFormat="1" ht="26.25" customHeight="1" outlineLevel="1" x14ac:dyDescent="0.2">
      <c r="A47" s="787"/>
      <c r="B47" s="787"/>
      <c r="C47" s="788"/>
      <c r="D47" s="792"/>
      <c r="E47" s="792"/>
      <c r="F47" s="788"/>
      <c r="G47" s="723"/>
      <c r="H47" s="724"/>
      <c r="I47" s="724"/>
      <c r="J47" s="725"/>
      <c r="K47" s="720" t="str">
        <f ca="1">Translations!$A$106</f>
        <v>Total targets</v>
      </c>
      <c r="L47" s="722"/>
      <c r="M47" s="709" t="str">
        <f ca="1">Translations!$A$35&amp;" 1"</f>
        <v>Year  1</v>
      </c>
      <c r="N47" s="710"/>
      <c r="O47" s="709" t="str">
        <f ca="1">Translations!$A$35&amp;" 2"</f>
        <v>Year  2</v>
      </c>
      <c r="P47" s="710"/>
      <c r="Q47" s="709" t="str">
        <f ca="1">Translations!$A$35&amp;" 3"</f>
        <v>Year  3</v>
      </c>
      <c r="R47" s="710"/>
      <c r="S47" s="709" t="str">
        <f ca="1">Translations!$A$35&amp;" 4"</f>
        <v>Year  4</v>
      </c>
      <c r="T47" s="710"/>
      <c r="U47" s="709" t="str">
        <f ca="1">Translations!$A$35&amp;" 5"</f>
        <v>Year  5</v>
      </c>
      <c r="V47" s="710"/>
      <c r="W47" s="799" t="str">
        <f ca="1">Translations!$A$90</f>
        <v>Please describe: 1) overall assumptions used in calculating targets, 2) anticipated rate of scale-up, 3) population size estimates, 4) description of indicator/package of services, 5) data source, 6) other relevant information</v>
      </c>
      <c r="X47" s="800"/>
      <c r="Y47" s="800"/>
      <c r="Z47" s="800"/>
      <c r="AA47" s="800"/>
      <c r="AB47" s="800"/>
      <c r="AC47" s="800"/>
      <c r="AD47" s="801"/>
      <c r="AE47" s="112"/>
      <c r="AF47" s="113"/>
      <c r="AG47" s="113"/>
      <c r="AH47" s="113"/>
      <c r="AI47" s="113"/>
      <c r="AJ47" s="164"/>
      <c r="AK47" s="164"/>
      <c r="AL47" s="264">
        <f ca="1">INDIRECT(ADDRESS(ROW()-1,COLUMN()))</f>
        <v>16</v>
      </c>
      <c r="AM47" s="264">
        <f ca="1">INDIRECT(ADDRESS(ROW()-1,COLUMN()))</f>
        <v>5</v>
      </c>
      <c r="AN47" s="1045"/>
      <c r="AO47" s="273">
        <f ca="1">INDIRECT(ADDRESS(ROW()-1,COLUMN()))</f>
        <v>11</v>
      </c>
      <c r="AP47" s="266"/>
      <c r="AQ47" s="266"/>
      <c r="AR47" s="50"/>
      <c r="AS47" s="50"/>
      <c r="AT47" s="1046"/>
      <c r="AU47" s="1046"/>
      <c r="AV47" s="1046"/>
      <c r="AW47" s="1046"/>
      <c r="AX47" s="1046"/>
      <c r="AY47" s="41"/>
      <c r="AZ47" s="41"/>
      <c r="BA47" s="41"/>
      <c r="BB47" s="41"/>
      <c r="BC47" s="41"/>
      <c r="BD47" s="41"/>
      <c r="BE47" s="41"/>
      <c r="BF47" s="39"/>
      <c r="BG47" s="39"/>
      <c r="BH47" s="39"/>
      <c r="BI47" s="39"/>
      <c r="BJ47" s="39"/>
      <c r="BK47" s="39"/>
      <c r="BL47" s="39"/>
      <c r="BM47" s="39"/>
      <c r="BN47" s="39"/>
      <c r="BO47" s="39"/>
      <c r="BP47" s="39"/>
      <c r="BQ47" s="39"/>
      <c r="BR47" s="39"/>
      <c r="BS47" s="39"/>
      <c r="BT47" s="39"/>
      <c r="BU47" s="39"/>
      <c r="BV47" s="39"/>
      <c r="BW47" s="39"/>
      <c r="BX47" s="39"/>
    </row>
    <row r="48" spans="1:78" s="5" customFormat="1" ht="18" customHeight="1" outlineLevel="1" x14ac:dyDescent="0.2">
      <c r="A48" s="787"/>
      <c r="B48" s="787"/>
      <c r="C48" s="788"/>
      <c r="D48" s="792"/>
      <c r="E48" s="792"/>
      <c r="F48" s="788"/>
      <c r="G48" s="51" t="s">
        <v>15</v>
      </c>
      <c r="H48" s="729" t="s">
        <v>14</v>
      </c>
      <c r="I48" s="729" t="str">
        <f ca="1">Translations!$A$33</f>
        <v xml:space="preserve">Year </v>
      </c>
      <c r="J48" s="729" t="str">
        <f ca="1">Translations!$A$34</f>
        <v>Source</v>
      </c>
      <c r="K48" s="792"/>
      <c r="L48" s="788"/>
      <c r="M48" s="131" t="s">
        <v>15</v>
      </c>
      <c r="N48" s="777" t="s">
        <v>14</v>
      </c>
      <c r="O48" s="131" t="s">
        <v>15</v>
      </c>
      <c r="P48" s="777" t="s">
        <v>14</v>
      </c>
      <c r="Q48" s="229" t="s">
        <v>15</v>
      </c>
      <c r="R48" s="777" t="s">
        <v>14</v>
      </c>
      <c r="S48" s="131" t="s">
        <v>15</v>
      </c>
      <c r="T48" s="777" t="s">
        <v>14</v>
      </c>
      <c r="U48" s="229" t="s">
        <v>15</v>
      </c>
      <c r="V48" s="777" t="s">
        <v>14</v>
      </c>
      <c r="W48" s="799"/>
      <c r="X48" s="800"/>
      <c r="Y48" s="800"/>
      <c r="Z48" s="800"/>
      <c r="AA48" s="800"/>
      <c r="AB48" s="800"/>
      <c r="AC48" s="800"/>
      <c r="AD48" s="801"/>
      <c r="AE48" s="112"/>
      <c r="AF48" s="113"/>
      <c r="AG48" s="113"/>
      <c r="AH48" s="113"/>
      <c r="AI48" s="113"/>
      <c r="AJ48" s="164"/>
      <c r="AK48" s="164"/>
      <c r="AL48" s="264">
        <f t="shared" ref="AL48:AM69" ca="1" si="0">INDIRECT(ADDRESS(ROW()-1,COLUMN()))</f>
        <v>16</v>
      </c>
      <c r="AM48" s="264">
        <f t="shared" ca="1" si="0"/>
        <v>5</v>
      </c>
      <c r="AN48" s="1045"/>
      <c r="AO48" s="273">
        <f t="shared" ref="AO48:AO74" ca="1" si="1">INDIRECT(ADDRESS(ROW()-1,COLUMN()))</f>
        <v>11</v>
      </c>
      <c r="AP48" s="266"/>
      <c r="AQ48" s="266"/>
      <c r="AR48" s="50"/>
      <c r="AS48" s="50"/>
      <c r="AT48" s="1046"/>
      <c r="AU48" s="1046"/>
      <c r="AV48" s="1046"/>
      <c r="AW48" s="1046"/>
      <c r="AX48" s="1046"/>
      <c r="AY48" s="41"/>
      <c r="AZ48" s="41"/>
      <c r="BA48" s="41"/>
      <c r="BB48" s="41"/>
      <c r="BC48" s="41"/>
      <c r="BD48" s="41"/>
      <c r="BE48" s="41"/>
      <c r="BF48" s="39"/>
      <c r="BG48" s="39"/>
      <c r="BH48" s="39"/>
      <c r="BI48" s="39"/>
      <c r="BJ48" s="39"/>
      <c r="BK48" s="39"/>
      <c r="BL48" s="39"/>
      <c r="BM48" s="39"/>
      <c r="BN48" s="39"/>
      <c r="BO48" s="39"/>
      <c r="BP48" s="39"/>
      <c r="BQ48" s="39"/>
      <c r="BR48" s="39"/>
      <c r="BS48" s="39"/>
      <c r="BT48" s="39"/>
      <c r="BU48" s="39"/>
      <c r="BV48" s="39"/>
      <c r="BW48" s="39"/>
      <c r="BX48" s="39"/>
    </row>
    <row r="49" spans="1:76" s="5" customFormat="1" ht="18" customHeight="1" outlineLevel="1" x14ac:dyDescent="0.2">
      <c r="A49" s="724"/>
      <c r="B49" s="724"/>
      <c r="C49" s="725"/>
      <c r="D49" s="723"/>
      <c r="E49" s="723"/>
      <c r="F49" s="725"/>
      <c r="G49" s="48" t="s">
        <v>13</v>
      </c>
      <c r="H49" s="730"/>
      <c r="I49" s="730"/>
      <c r="J49" s="730"/>
      <c r="K49" s="723"/>
      <c r="L49" s="725"/>
      <c r="M49" s="132" t="s">
        <v>13</v>
      </c>
      <c r="N49" s="778"/>
      <c r="O49" s="132" t="s">
        <v>13</v>
      </c>
      <c r="P49" s="778"/>
      <c r="Q49" s="230" t="s">
        <v>13</v>
      </c>
      <c r="R49" s="778"/>
      <c r="S49" s="132" t="s">
        <v>13</v>
      </c>
      <c r="T49" s="778"/>
      <c r="U49" s="230" t="s">
        <v>13</v>
      </c>
      <c r="V49" s="778"/>
      <c r="W49" s="802"/>
      <c r="X49" s="803"/>
      <c r="Y49" s="803"/>
      <c r="Z49" s="803"/>
      <c r="AA49" s="803"/>
      <c r="AB49" s="803"/>
      <c r="AC49" s="803"/>
      <c r="AD49" s="804"/>
      <c r="AE49" s="112"/>
      <c r="AF49" s="113"/>
      <c r="AG49" s="113"/>
      <c r="AH49" s="113"/>
      <c r="AI49" s="113"/>
      <c r="AJ49" s="164"/>
      <c r="AK49" s="164"/>
      <c r="AL49" s="264">
        <f t="shared" ca="1" si="0"/>
        <v>16</v>
      </c>
      <c r="AM49" s="264">
        <f t="shared" ca="1" si="0"/>
        <v>5</v>
      </c>
      <c r="AN49" s="1045"/>
      <c r="AO49" s="273">
        <f t="shared" ca="1" si="1"/>
        <v>11</v>
      </c>
      <c r="AP49" s="266"/>
      <c r="AQ49" s="266"/>
      <c r="AR49" s="50"/>
      <c r="AS49" s="50"/>
      <c r="AT49" s="1046"/>
      <c r="AU49" s="1046"/>
      <c r="AV49" s="1046"/>
      <c r="AW49" s="1046"/>
      <c r="AX49" s="1046"/>
      <c r="AY49" s="41"/>
      <c r="AZ49" s="41"/>
      <c r="BA49" s="41"/>
      <c r="BB49" s="41"/>
      <c r="BC49" s="41"/>
      <c r="BD49" s="41"/>
      <c r="BE49" s="41"/>
      <c r="BF49" s="39"/>
      <c r="BG49" s="39"/>
      <c r="BH49" s="39"/>
      <c r="BI49" s="39"/>
      <c r="BJ49" s="39"/>
      <c r="BK49" s="39"/>
      <c r="BL49" s="39"/>
      <c r="BM49" s="39"/>
      <c r="BN49" s="39"/>
      <c r="BO49" s="39"/>
      <c r="BP49" s="39"/>
      <c r="BQ49" s="39"/>
      <c r="BR49" s="39"/>
      <c r="BS49" s="39"/>
      <c r="BT49" s="39"/>
      <c r="BU49" s="39"/>
      <c r="BV49" s="39"/>
      <c r="BW49" s="39"/>
      <c r="BX49" s="39"/>
    </row>
    <row r="50" spans="1:76" s="20" customFormat="1" ht="69" customHeight="1" outlineLevel="1" x14ac:dyDescent="0.2">
      <c r="A50" s="1001" t="str">
        <f ca="1">IFERROR(INDIRECT(ADDRESS(AN50,4,1,TRUE,"CatCoverage")),"")</f>
        <v xml:space="preserve">KP-1d: Percentage of PWID reached with HIV prevention programs - defined package of services </v>
      </c>
      <c r="B50" s="1002"/>
      <c r="C50" s="1002"/>
      <c r="D50" s="1007" t="s">
        <v>989</v>
      </c>
      <c r="E50" s="1010" t="s">
        <v>3893</v>
      </c>
      <c r="F50" s="1011"/>
      <c r="G50" s="764">
        <v>3089</v>
      </c>
      <c r="H50" s="731">
        <f>IF($G52&lt;&gt;"",$G50/$G52,"")</f>
        <v>0.34637811168423416</v>
      </c>
      <c r="I50" s="767">
        <v>2014</v>
      </c>
      <c r="J50" s="770" t="s">
        <v>29</v>
      </c>
      <c r="K50" s="1016" t="str">
        <f ca="1">Translations!$A$84</f>
        <v>Allocation + other sources</v>
      </c>
      <c r="L50" s="1017"/>
      <c r="M50" s="237">
        <v>3400</v>
      </c>
      <c r="N50" s="1020">
        <f>IF(M51&lt;&gt;"",M50/M51,"")</f>
        <v>0.38125140165956495</v>
      </c>
      <c r="O50" s="239">
        <v>4500</v>
      </c>
      <c r="P50" s="1020">
        <f>IF(O51&lt;&gt;"",O50/O51,"")</f>
        <v>0.50459744337295354</v>
      </c>
      <c r="Q50" s="239">
        <v>5350</v>
      </c>
      <c r="R50" s="1020">
        <f>IF(Q51&lt;&gt;"",Q50/Q51,"")</f>
        <v>0.59991029378784477</v>
      </c>
      <c r="S50" s="239"/>
      <c r="T50" s="1020" t="str">
        <f>IF(S51&lt;&gt;"",S50/S51,"")</f>
        <v/>
      </c>
      <c r="U50" s="239"/>
      <c r="V50" s="731" t="str">
        <f t="shared" ref="V50" si="2">IF(U51&lt;&gt;"",U50/U51,"")</f>
        <v/>
      </c>
      <c r="W50" s="1024" t="s">
        <v>4436</v>
      </c>
      <c r="X50" s="1025"/>
      <c r="Y50" s="1025"/>
      <c r="Z50" s="1025"/>
      <c r="AA50" s="1025"/>
      <c r="AB50" s="1025"/>
      <c r="AC50" s="1025"/>
      <c r="AD50" s="1026"/>
      <c r="AE50" s="119"/>
      <c r="AF50" s="120"/>
      <c r="AG50" s="120"/>
      <c r="AH50" s="120"/>
      <c r="AI50" s="120"/>
      <c r="AJ50" s="166"/>
      <c r="AK50" s="166"/>
      <c r="AL50" s="264">
        <f t="shared" ca="1" si="0"/>
        <v>16</v>
      </c>
      <c r="AM50" s="264">
        <f t="shared" ca="1" si="0"/>
        <v>5</v>
      </c>
      <c r="AN50" s="1033">
        <f ca="1">IFERROR(IF(INDIRECT(ADDRESS(ROW()-4,COLUMN()))+1&lt;=AL50+AM50,INDIRECT(ADDRESS(ROW()-4,COLUMN()))+1,""),"")</f>
        <v>17</v>
      </c>
      <c r="AO50" s="273">
        <f ca="1">INDIRECT(ADDRESS(ROW()-1,COLUMN()))</f>
        <v>11</v>
      </c>
      <c r="AP50" s="265"/>
      <c r="AQ50" s="265"/>
      <c r="AR50" s="49"/>
      <c r="AS50" s="49"/>
      <c r="AT50" s="1034"/>
      <c r="AU50" s="1034"/>
      <c r="AV50" s="1034"/>
      <c r="AW50" s="1034"/>
      <c r="AX50" s="1034"/>
      <c r="AY50" s="41"/>
      <c r="AZ50" s="41"/>
      <c r="BA50" s="41"/>
      <c r="BB50" s="41"/>
      <c r="BC50" s="41"/>
      <c r="BD50" s="41"/>
      <c r="BE50" s="41"/>
    </row>
    <row r="51" spans="1:76" s="20" customFormat="1" ht="69" customHeight="1" outlineLevel="1" x14ac:dyDescent="0.2">
      <c r="A51" s="1003"/>
      <c r="B51" s="1004"/>
      <c r="C51" s="1004"/>
      <c r="D51" s="1008"/>
      <c r="E51" s="1012"/>
      <c r="F51" s="1013"/>
      <c r="G51" s="765"/>
      <c r="H51" s="766"/>
      <c r="I51" s="768"/>
      <c r="J51" s="771"/>
      <c r="K51" s="1018"/>
      <c r="L51" s="1019"/>
      <c r="M51" s="238">
        <v>8918</v>
      </c>
      <c r="N51" s="1021"/>
      <c r="O51" s="240">
        <f>M51</f>
        <v>8918</v>
      </c>
      <c r="P51" s="1021"/>
      <c r="Q51" s="240">
        <f>O51</f>
        <v>8918</v>
      </c>
      <c r="R51" s="1021"/>
      <c r="S51" s="240"/>
      <c r="T51" s="1021"/>
      <c r="U51" s="240"/>
      <c r="V51" s="732"/>
      <c r="W51" s="1027"/>
      <c r="X51" s="1028"/>
      <c r="Y51" s="1028"/>
      <c r="Z51" s="1028"/>
      <c r="AA51" s="1028"/>
      <c r="AB51" s="1028"/>
      <c r="AC51" s="1028"/>
      <c r="AD51" s="1029"/>
      <c r="AE51" s="119"/>
      <c r="AF51" s="120"/>
      <c r="AG51" s="120"/>
      <c r="AH51" s="120"/>
      <c r="AI51" s="120"/>
      <c r="AJ51" s="166"/>
      <c r="AK51" s="166"/>
      <c r="AL51" s="264">
        <f t="shared" ca="1" si="0"/>
        <v>16</v>
      </c>
      <c r="AM51" s="264">
        <f t="shared" ca="1" si="0"/>
        <v>5</v>
      </c>
      <c r="AN51" s="1033"/>
      <c r="AO51" s="273">
        <f t="shared" ca="1" si="1"/>
        <v>11</v>
      </c>
      <c r="AP51" s="265"/>
      <c r="AQ51" s="265"/>
      <c r="AR51" s="49"/>
      <c r="AS51" s="49"/>
      <c r="AT51" s="1034"/>
      <c r="AU51" s="1034"/>
      <c r="AV51" s="1034"/>
      <c r="AW51" s="1034"/>
      <c r="AX51" s="1034"/>
      <c r="AY51" s="41"/>
      <c r="AZ51" s="41"/>
      <c r="BA51" s="41"/>
      <c r="BB51" s="41"/>
      <c r="BC51" s="41"/>
      <c r="BD51" s="41"/>
      <c r="BE51" s="41"/>
    </row>
    <row r="52" spans="1:76" s="20" customFormat="1" ht="70.5" customHeight="1" outlineLevel="1" x14ac:dyDescent="0.2">
      <c r="A52" s="1003"/>
      <c r="B52" s="1004"/>
      <c r="C52" s="1004"/>
      <c r="D52" s="1008"/>
      <c r="E52" s="1012"/>
      <c r="F52" s="1013"/>
      <c r="G52" s="1073">
        <f>M51</f>
        <v>8918</v>
      </c>
      <c r="H52" s="766"/>
      <c r="I52" s="768"/>
      <c r="J52" s="771"/>
      <c r="K52" s="1035" t="str">
        <f ca="1">Translations!$A$85</f>
        <v xml:space="preserve">Allocation + above + other </v>
      </c>
      <c r="L52" s="1036"/>
      <c r="M52" s="237"/>
      <c r="N52" s="1020" t="str">
        <f>IF(M53&lt;&gt;"",M52/M53,"")</f>
        <v/>
      </c>
      <c r="O52" s="239"/>
      <c r="P52" s="1020" t="str">
        <f>IF(O53&lt;&gt;"",O52/O53,"")</f>
        <v/>
      </c>
      <c r="Q52" s="239"/>
      <c r="R52" s="1020" t="str">
        <f>IF(Q53&lt;&gt;"",Q52/Q53,"")</f>
        <v/>
      </c>
      <c r="S52" s="239"/>
      <c r="T52" s="1020" t="str">
        <f>IF(S53&lt;&gt;"",S52/S53,"")</f>
        <v/>
      </c>
      <c r="U52" s="239"/>
      <c r="V52" s="731" t="str">
        <f t="shared" ref="V52" si="3">IF(U53&lt;&gt;"",U52/U53,"")</f>
        <v/>
      </c>
      <c r="W52" s="1027"/>
      <c r="X52" s="1028"/>
      <c r="Y52" s="1028"/>
      <c r="Z52" s="1028"/>
      <c r="AA52" s="1028"/>
      <c r="AB52" s="1028"/>
      <c r="AC52" s="1028"/>
      <c r="AD52" s="1029"/>
      <c r="AE52" s="119"/>
      <c r="AF52" s="120"/>
      <c r="AG52" s="120"/>
      <c r="AH52" s="120"/>
      <c r="AI52" s="120"/>
      <c r="AJ52" s="165"/>
      <c r="AK52" s="165"/>
      <c r="AL52" s="264">
        <f t="shared" ca="1" si="0"/>
        <v>16</v>
      </c>
      <c r="AM52" s="264">
        <f t="shared" ca="1" si="0"/>
        <v>5</v>
      </c>
      <c r="AN52" s="1033"/>
      <c r="AO52" s="273">
        <f t="shared" ca="1" si="1"/>
        <v>11</v>
      </c>
      <c r="AP52" s="265"/>
      <c r="AQ52" s="265"/>
      <c r="AR52" s="49"/>
      <c r="AS52" s="49"/>
      <c r="AT52" s="1034"/>
      <c r="AU52" s="1034"/>
      <c r="AV52" s="1034"/>
      <c r="AW52" s="1034"/>
      <c r="AX52" s="1034"/>
      <c r="AY52" s="41"/>
      <c r="AZ52" s="41"/>
      <c r="BA52" s="41"/>
      <c r="BB52" s="41"/>
      <c r="BC52" s="41"/>
      <c r="BD52" s="41"/>
      <c r="BE52" s="41"/>
    </row>
    <row r="53" spans="1:76" s="20" customFormat="1" ht="93.75" customHeight="1" outlineLevel="1" x14ac:dyDescent="0.2">
      <c r="A53" s="1005"/>
      <c r="B53" s="1006"/>
      <c r="C53" s="1006"/>
      <c r="D53" s="1009"/>
      <c r="E53" s="1014"/>
      <c r="F53" s="1015"/>
      <c r="G53" s="765"/>
      <c r="H53" s="732"/>
      <c r="I53" s="769"/>
      <c r="J53" s="772"/>
      <c r="K53" s="1037"/>
      <c r="L53" s="1038"/>
      <c r="M53" s="238"/>
      <c r="N53" s="1021"/>
      <c r="O53" s="240"/>
      <c r="P53" s="1021"/>
      <c r="Q53" s="240"/>
      <c r="R53" s="1021"/>
      <c r="S53" s="240"/>
      <c r="T53" s="1021"/>
      <c r="U53" s="240"/>
      <c r="V53" s="732"/>
      <c r="W53" s="1030"/>
      <c r="X53" s="1031"/>
      <c r="Y53" s="1031"/>
      <c r="Z53" s="1031"/>
      <c r="AA53" s="1031"/>
      <c r="AB53" s="1031"/>
      <c r="AC53" s="1031"/>
      <c r="AD53" s="1032"/>
      <c r="AE53" s="119"/>
      <c r="AF53" s="120"/>
      <c r="AG53" s="120"/>
      <c r="AH53" s="120"/>
      <c r="AI53" s="120"/>
      <c r="AJ53" s="165"/>
      <c r="AK53" s="165"/>
      <c r="AL53" s="264">
        <f t="shared" ca="1" si="0"/>
        <v>16</v>
      </c>
      <c r="AM53" s="264">
        <f t="shared" ca="1" si="0"/>
        <v>5</v>
      </c>
      <c r="AN53" s="1033"/>
      <c r="AO53" s="273">
        <f t="shared" ca="1" si="1"/>
        <v>11</v>
      </c>
      <c r="AP53" s="265"/>
      <c r="AQ53" s="265"/>
      <c r="AR53" s="49"/>
      <c r="AS53" s="49"/>
      <c r="AT53" s="1034"/>
      <c r="AU53" s="1034"/>
      <c r="AV53" s="1034"/>
      <c r="AW53" s="1034"/>
      <c r="AX53" s="1034"/>
      <c r="AY53" s="41"/>
      <c r="AZ53" s="41"/>
      <c r="BA53" s="41"/>
      <c r="BB53" s="41"/>
      <c r="BC53" s="41"/>
      <c r="BD53" s="41"/>
      <c r="BE53" s="41"/>
    </row>
    <row r="54" spans="1:76" s="20" customFormat="1" ht="15" hidden="1" customHeight="1" outlineLevel="2" x14ac:dyDescent="0.2">
      <c r="A54" s="1086" t="str">
        <f ca="1">IFERROR(INDIRECT(ADDRESS(AN54,4,1,TRUE,"CatCoverage")),"")</f>
        <v xml:space="preserve">KP-2d: Percentage of PWID reached with HIV prevention programs - individual and/or smaller group level interventions </v>
      </c>
      <c r="B54" s="1087"/>
      <c r="C54" s="1087"/>
      <c r="D54" s="1126" t="s">
        <v>1525</v>
      </c>
      <c r="E54" s="1010" t="s">
        <v>0</v>
      </c>
      <c r="F54" s="1011"/>
      <c r="G54" s="764"/>
      <c r="H54" s="731" t="str">
        <f>IF($G56&lt;&gt;"",$G54/$G56,"")</f>
        <v/>
      </c>
      <c r="I54" s="767"/>
      <c r="J54" s="770" t="str">
        <f ca="1">Translations!$A$77</f>
        <v>Please select…</v>
      </c>
      <c r="K54" s="1016" t="str">
        <f ca="1">Translations!$A$84</f>
        <v>Allocation + other sources</v>
      </c>
      <c r="L54" s="1017"/>
      <c r="M54" s="237"/>
      <c r="N54" s="1020"/>
      <c r="O54" s="239"/>
      <c r="P54" s="1020" t="str">
        <f>IF(O55&lt;&gt;"",O54/O55,"")</f>
        <v/>
      </c>
      <c r="Q54" s="239"/>
      <c r="R54" s="1020" t="str">
        <f>IF(Q55&lt;&gt;"",Q54/Q55,"")</f>
        <v/>
      </c>
      <c r="S54" s="239"/>
      <c r="T54" s="1020" t="str">
        <f>IF(S55&lt;&gt;"",S54/S55,"")</f>
        <v/>
      </c>
      <c r="U54" s="239"/>
      <c r="V54" s="731" t="str">
        <f t="shared" ref="V54:V68" si="4">IF(U55&lt;&gt;"",U54/U55,"")</f>
        <v/>
      </c>
      <c r="W54" s="1024"/>
      <c r="X54" s="1025"/>
      <c r="Y54" s="1025"/>
      <c r="Z54" s="1025"/>
      <c r="AA54" s="1025"/>
      <c r="AB54" s="1025"/>
      <c r="AC54" s="1025"/>
      <c r="AD54" s="1026"/>
      <c r="AE54" s="119"/>
      <c r="AF54" s="120"/>
      <c r="AG54" s="120"/>
      <c r="AH54" s="120"/>
      <c r="AI54" s="120"/>
      <c r="AJ54" s="165"/>
      <c r="AK54" s="165"/>
      <c r="AL54" s="264">
        <f t="shared" ca="1" si="0"/>
        <v>16</v>
      </c>
      <c r="AM54" s="264">
        <f t="shared" ca="1" si="0"/>
        <v>5</v>
      </c>
      <c r="AN54" s="1033">
        <f t="shared" ref="AN54" ca="1" si="5">IFERROR(IF(INDIRECT(ADDRESS(ROW()-4,COLUMN()))+1&lt;=AL54+AM54,INDIRECT(ADDRESS(ROW()-4,COLUMN()))+1,""),"")</f>
        <v>18</v>
      </c>
      <c r="AO54" s="273">
        <f t="shared" ca="1" si="1"/>
        <v>11</v>
      </c>
      <c r="AP54" s="265"/>
      <c r="AQ54" s="265"/>
      <c r="AR54" s="49"/>
      <c r="AS54" s="49"/>
      <c r="AT54" s="1034"/>
      <c r="AU54" s="1034"/>
      <c r="AV54" s="1034"/>
      <c r="AW54" s="1034"/>
      <c r="AX54" s="1034"/>
      <c r="AY54" s="41"/>
      <c r="AZ54" s="41"/>
      <c r="BA54" s="41"/>
      <c r="BB54" s="41"/>
      <c r="BC54" s="41"/>
      <c r="BD54" s="41"/>
      <c r="BE54" s="41"/>
    </row>
    <row r="55" spans="1:76" s="20" customFormat="1" hidden="1" outlineLevel="2" x14ac:dyDescent="0.2">
      <c r="A55" s="1088"/>
      <c r="B55" s="1089"/>
      <c r="C55" s="1089"/>
      <c r="D55" s="1127"/>
      <c r="E55" s="1012"/>
      <c r="F55" s="1013"/>
      <c r="G55" s="765"/>
      <c r="H55" s="766"/>
      <c r="I55" s="768"/>
      <c r="J55" s="771"/>
      <c r="K55" s="1018"/>
      <c r="L55" s="1019"/>
      <c r="M55" s="238"/>
      <c r="N55" s="1021"/>
      <c r="O55" s="240"/>
      <c r="P55" s="1021"/>
      <c r="Q55" s="240"/>
      <c r="R55" s="1021"/>
      <c r="S55" s="240"/>
      <c r="T55" s="1021"/>
      <c r="U55" s="240"/>
      <c r="V55" s="732"/>
      <c r="W55" s="1027"/>
      <c r="X55" s="1028"/>
      <c r="Y55" s="1028"/>
      <c r="Z55" s="1028"/>
      <c r="AA55" s="1028"/>
      <c r="AB55" s="1028"/>
      <c r="AC55" s="1028"/>
      <c r="AD55" s="1029"/>
      <c r="AE55" s="119"/>
      <c r="AF55" s="120"/>
      <c r="AG55" s="120"/>
      <c r="AH55" s="120"/>
      <c r="AI55" s="120"/>
      <c r="AJ55" s="165"/>
      <c r="AK55" s="165"/>
      <c r="AL55" s="264">
        <f t="shared" ca="1" si="0"/>
        <v>16</v>
      </c>
      <c r="AM55" s="264">
        <f t="shared" ca="1" si="0"/>
        <v>5</v>
      </c>
      <c r="AN55" s="1033"/>
      <c r="AO55" s="273">
        <f t="shared" ca="1" si="1"/>
        <v>11</v>
      </c>
      <c r="AP55" s="265"/>
      <c r="AQ55" s="265"/>
      <c r="AR55" s="49"/>
      <c r="AS55" s="49"/>
      <c r="AT55" s="1034"/>
      <c r="AU55" s="1034"/>
      <c r="AV55" s="1034"/>
      <c r="AW55" s="1034"/>
      <c r="AX55" s="1034"/>
      <c r="AY55" s="41"/>
      <c r="AZ55" s="41"/>
      <c r="BA55" s="41"/>
      <c r="BB55" s="41"/>
      <c r="BC55" s="41"/>
      <c r="BD55" s="41"/>
      <c r="BE55" s="41"/>
    </row>
    <row r="56" spans="1:76" s="20" customFormat="1" ht="15" hidden="1" customHeight="1" outlineLevel="2" x14ac:dyDescent="0.2">
      <c r="A56" s="1088"/>
      <c r="B56" s="1089"/>
      <c r="C56" s="1089"/>
      <c r="D56" s="1127"/>
      <c r="E56" s="1012"/>
      <c r="F56" s="1013"/>
      <c r="G56" s="764"/>
      <c r="H56" s="766"/>
      <c r="I56" s="768"/>
      <c r="J56" s="771"/>
      <c r="K56" s="1035" t="str">
        <f ca="1">Translations!$A$85</f>
        <v xml:space="preserve">Allocation + above + other </v>
      </c>
      <c r="L56" s="1036"/>
      <c r="M56" s="237"/>
      <c r="N56" s="1020" t="str">
        <f>IF(M57&lt;&gt;"",M56/M57,"")</f>
        <v/>
      </c>
      <c r="O56" s="239"/>
      <c r="P56" s="1020" t="str">
        <f>IF(O57&lt;&gt;"",O56/O57,"")</f>
        <v/>
      </c>
      <c r="Q56" s="239"/>
      <c r="R56" s="1020" t="str">
        <f>IF(Q57&lt;&gt;"",Q56/Q57,"")</f>
        <v/>
      </c>
      <c r="S56" s="239"/>
      <c r="T56" s="1020" t="str">
        <f>IF(S57&lt;&gt;"",S56/S57,"")</f>
        <v/>
      </c>
      <c r="U56" s="239"/>
      <c r="V56" s="731" t="str">
        <f t="shared" si="4"/>
        <v/>
      </c>
      <c r="W56" s="1027"/>
      <c r="X56" s="1028"/>
      <c r="Y56" s="1028"/>
      <c r="Z56" s="1028"/>
      <c r="AA56" s="1028"/>
      <c r="AB56" s="1028"/>
      <c r="AC56" s="1028"/>
      <c r="AD56" s="1029"/>
      <c r="AE56" s="119"/>
      <c r="AF56" s="120"/>
      <c r="AG56" s="120"/>
      <c r="AH56" s="120"/>
      <c r="AI56" s="120"/>
      <c r="AJ56" s="165"/>
      <c r="AK56" s="165"/>
      <c r="AL56" s="264">
        <f t="shared" ca="1" si="0"/>
        <v>16</v>
      </c>
      <c r="AM56" s="264">
        <f t="shared" ca="1" si="0"/>
        <v>5</v>
      </c>
      <c r="AN56" s="1033"/>
      <c r="AO56" s="273">
        <f t="shared" ca="1" si="1"/>
        <v>11</v>
      </c>
      <c r="AP56" s="265"/>
      <c r="AQ56" s="265"/>
      <c r="AR56" s="49"/>
      <c r="AS56" s="49"/>
      <c r="AT56" s="1034"/>
      <c r="AU56" s="1034"/>
      <c r="AV56" s="1034"/>
      <c r="AW56" s="1034"/>
      <c r="AX56" s="1034"/>
      <c r="AY56" s="41"/>
      <c r="AZ56" s="41"/>
      <c r="BA56" s="41"/>
      <c r="BB56" s="41"/>
      <c r="BC56" s="41"/>
      <c r="BD56" s="41"/>
      <c r="BE56" s="41"/>
    </row>
    <row r="57" spans="1:76" s="20" customFormat="1" hidden="1" outlineLevel="2" x14ac:dyDescent="0.2">
      <c r="A57" s="1090"/>
      <c r="B57" s="1091"/>
      <c r="C57" s="1091"/>
      <c r="D57" s="1128"/>
      <c r="E57" s="1014"/>
      <c r="F57" s="1015"/>
      <c r="G57" s="765"/>
      <c r="H57" s="732"/>
      <c r="I57" s="769"/>
      <c r="J57" s="772"/>
      <c r="K57" s="1037"/>
      <c r="L57" s="1038"/>
      <c r="M57" s="238"/>
      <c r="N57" s="1021"/>
      <c r="O57" s="240"/>
      <c r="P57" s="1021"/>
      <c r="Q57" s="240"/>
      <c r="R57" s="1021"/>
      <c r="S57" s="240"/>
      <c r="T57" s="1021"/>
      <c r="U57" s="240"/>
      <c r="V57" s="732"/>
      <c r="W57" s="1030"/>
      <c r="X57" s="1031"/>
      <c r="Y57" s="1031"/>
      <c r="Z57" s="1031"/>
      <c r="AA57" s="1031"/>
      <c r="AB57" s="1031"/>
      <c r="AC57" s="1031"/>
      <c r="AD57" s="1032"/>
      <c r="AE57" s="119"/>
      <c r="AF57" s="120"/>
      <c r="AG57" s="120"/>
      <c r="AH57" s="120"/>
      <c r="AI57" s="120"/>
      <c r="AJ57" s="165"/>
      <c r="AK57" s="165"/>
      <c r="AL57" s="264">
        <f t="shared" ca="1" si="0"/>
        <v>16</v>
      </c>
      <c r="AM57" s="264">
        <f t="shared" ca="1" si="0"/>
        <v>5</v>
      </c>
      <c r="AN57" s="1033"/>
      <c r="AO57" s="273">
        <f t="shared" ca="1" si="1"/>
        <v>11</v>
      </c>
      <c r="AP57" s="265"/>
      <c r="AQ57" s="265"/>
      <c r="AR57" s="49"/>
      <c r="AS57" s="49"/>
      <c r="AT57" s="1034"/>
      <c r="AU57" s="1034"/>
      <c r="AV57" s="1034"/>
      <c r="AW57" s="1034"/>
      <c r="AX57" s="1034"/>
      <c r="AY57" s="41"/>
      <c r="AZ57" s="41"/>
      <c r="BA57" s="41"/>
      <c r="BB57" s="41"/>
      <c r="BC57" s="41"/>
      <c r="BD57" s="41"/>
      <c r="BE57" s="41"/>
    </row>
    <row r="58" spans="1:76" s="73" customFormat="1" ht="36.75" customHeight="1" outlineLevel="1" collapsed="1" x14ac:dyDescent="0.2">
      <c r="A58" s="1001" t="str">
        <f ca="1">IFERROR(INDIRECT(ADDRESS(AN58,4,1,TRUE,"CatCoverage")),"")</f>
        <v xml:space="preserve">KP-3d: Percentage of PWID that have received an HIV test during the reporting period and know their results </v>
      </c>
      <c r="B58" s="1002"/>
      <c r="C58" s="1002"/>
      <c r="D58" s="1007" t="s">
        <v>989</v>
      </c>
      <c r="E58" s="1010" t="s">
        <v>3893</v>
      </c>
      <c r="F58" s="1011"/>
      <c r="G58" s="1074">
        <v>719</v>
      </c>
      <c r="H58" s="731">
        <f>IF($G60&lt;&gt;"",$G58/$G60,"")</f>
        <v>8.0623458174478579E-2</v>
      </c>
      <c r="I58" s="767">
        <v>2014</v>
      </c>
      <c r="J58" s="770" t="s">
        <v>29</v>
      </c>
      <c r="K58" s="1016" t="str">
        <f ca="1">Translations!$A$84</f>
        <v>Allocation + other sources</v>
      </c>
      <c r="L58" s="1017"/>
      <c r="M58" s="237">
        <f>M50*40%</f>
        <v>1360</v>
      </c>
      <c r="N58" s="1020">
        <f>IF(M59&lt;&gt;"",M58/M59,"")</f>
        <v>0.15250056066382597</v>
      </c>
      <c r="O58" s="237">
        <f>O50*40%</f>
        <v>1800</v>
      </c>
      <c r="P58" s="1020">
        <f>IF(O59&lt;&gt;"",O58/O59,"")</f>
        <v>0.20183897734918144</v>
      </c>
      <c r="Q58" s="237">
        <f>Q50*40%</f>
        <v>2140</v>
      </c>
      <c r="R58" s="1020">
        <f>IF(Q59&lt;&gt;"",Q58/Q59,"")</f>
        <v>0.23996411751513794</v>
      </c>
      <c r="S58" s="239"/>
      <c r="T58" s="1020" t="str">
        <f>IF(S59&lt;&gt;"",S58/S59,"")</f>
        <v/>
      </c>
      <c r="U58" s="239"/>
      <c r="V58" s="731" t="str">
        <f t="shared" si="4"/>
        <v/>
      </c>
      <c r="W58" s="1024" t="s">
        <v>4437</v>
      </c>
      <c r="X58" s="1025"/>
      <c r="Y58" s="1025"/>
      <c r="Z58" s="1025"/>
      <c r="AA58" s="1025"/>
      <c r="AB58" s="1025"/>
      <c r="AC58" s="1025"/>
      <c r="AD58" s="1026"/>
      <c r="AE58" s="119"/>
      <c r="AF58" s="165"/>
      <c r="AG58" s="165"/>
      <c r="AH58" s="165"/>
      <c r="AI58" s="165"/>
      <c r="AJ58" s="165"/>
      <c r="AK58" s="165"/>
      <c r="AL58" s="264">
        <f t="shared" ca="1" si="0"/>
        <v>16</v>
      </c>
      <c r="AM58" s="264">
        <f t="shared" ca="1" si="0"/>
        <v>5</v>
      </c>
      <c r="AN58" s="1033">
        <f t="shared" ref="AN58" ca="1" si="6">IFERROR(IF(INDIRECT(ADDRESS(ROW()-4,COLUMN()))+1&lt;=AL58+AM58,INDIRECT(ADDRESS(ROW()-4,COLUMN()))+1,""),"")</f>
        <v>19</v>
      </c>
      <c r="AO58" s="273">
        <f t="shared" ca="1" si="1"/>
        <v>11</v>
      </c>
      <c r="AP58" s="265"/>
      <c r="AQ58" s="265"/>
      <c r="AR58" s="165"/>
      <c r="AS58" s="165"/>
      <c r="AT58" s="1034"/>
      <c r="AU58" s="1034"/>
      <c r="AV58" s="1034"/>
      <c r="AW58" s="1034"/>
      <c r="AX58" s="1034"/>
      <c r="AY58" s="72"/>
      <c r="AZ58" s="72"/>
      <c r="BA58" s="72"/>
      <c r="BB58" s="72"/>
      <c r="BC58" s="72"/>
      <c r="BD58" s="72"/>
      <c r="BE58" s="72"/>
    </row>
    <row r="59" spans="1:76" s="73" customFormat="1" ht="36.75" customHeight="1" outlineLevel="1" x14ac:dyDescent="0.2">
      <c r="A59" s="1003"/>
      <c r="B59" s="1004"/>
      <c r="C59" s="1004"/>
      <c r="D59" s="1008"/>
      <c r="E59" s="1012"/>
      <c r="F59" s="1013"/>
      <c r="G59" s="1075"/>
      <c r="H59" s="766"/>
      <c r="I59" s="768"/>
      <c r="J59" s="771"/>
      <c r="K59" s="1018"/>
      <c r="L59" s="1019"/>
      <c r="M59" s="238">
        <f>M51</f>
        <v>8918</v>
      </c>
      <c r="N59" s="1021"/>
      <c r="O59" s="240">
        <f>M51</f>
        <v>8918</v>
      </c>
      <c r="P59" s="1021"/>
      <c r="Q59" s="240">
        <f>M51</f>
        <v>8918</v>
      </c>
      <c r="R59" s="1021"/>
      <c r="S59" s="240"/>
      <c r="T59" s="1021"/>
      <c r="U59" s="240"/>
      <c r="V59" s="732"/>
      <c r="W59" s="1027"/>
      <c r="X59" s="1028"/>
      <c r="Y59" s="1028"/>
      <c r="Z59" s="1028"/>
      <c r="AA59" s="1028"/>
      <c r="AB59" s="1028"/>
      <c r="AC59" s="1028"/>
      <c r="AD59" s="1029"/>
      <c r="AE59" s="119"/>
      <c r="AF59" s="165"/>
      <c r="AG59" s="165"/>
      <c r="AH59" s="165"/>
      <c r="AI59" s="165"/>
      <c r="AJ59" s="165"/>
      <c r="AK59" s="165"/>
      <c r="AL59" s="264">
        <f t="shared" ca="1" si="0"/>
        <v>16</v>
      </c>
      <c r="AM59" s="264">
        <f t="shared" ca="1" si="0"/>
        <v>5</v>
      </c>
      <c r="AN59" s="1033"/>
      <c r="AO59" s="273">
        <f t="shared" ca="1" si="1"/>
        <v>11</v>
      </c>
      <c r="AP59" s="265"/>
      <c r="AQ59" s="265"/>
      <c r="AR59" s="165"/>
      <c r="AS59" s="165"/>
      <c r="AT59" s="1034"/>
      <c r="AU59" s="1034"/>
      <c r="AV59" s="1034"/>
      <c r="AW59" s="1034"/>
      <c r="AX59" s="1034"/>
      <c r="AY59" s="72"/>
      <c r="AZ59" s="72"/>
      <c r="BA59" s="72"/>
      <c r="BB59" s="72"/>
      <c r="BC59" s="72"/>
      <c r="BD59" s="72"/>
      <c r="BE59" s="72"/>
    </row>
    <row r="60" spans="1:76" s="73" customFormat="1" ht="15" customHeight="1" outlineLevel="1" x14ac:dyDescent="0.2">
      <c r="A60" s="1003"/>
      <c r="B60" s="1004"/>
      <c r="C60" s="1004"/>
      <c r="D60" s="1008"/>
      <c r="E60" s="1012"/>
      <c r="F60" s="1013"/>
      <c r="G60" s="1073">
        <f>G52</f>
        <v>8918</v>
      </c>
      <c r="H60" s="766"/>
      <c r="I60" s="768"/>
      <c r="J60" s="771"/>
      <c r="K60" s="1035" t="str">
        <f ca="1">Translations!$A$85</f>
        <v xml:space="preserve">Allocation + above + other </v>
      </c>
      <c r="L60" s="1036"/>
      <c r="M60" s="237"/>
      <c r="N60" s="1020" t="str">
        <f>IF(M61&lt;&gt;"",M60/M61,"")</f>
        <v/>
      </c>
      <c r="O60" s="239"/>
      <c r="P60" s="1020" t="str">
        <f>IF(O61&lt;&gt;"",O60/O61,"")</f>
        <v/>
      </c>
      <c r="Q60" s="239"/>
      <c r="R60" s="1020" t="str">
        <f>IF(Q61&lt;&gt;"",Q60/Q61,"")</f>
        <v/>
      </c>
      <c r="S60" s="239"/>
      <c r="T60" s="1020" t="str">
        <f>IF(S61&lt;&gt;"",S60/S61,"")</f>
        <v/>
      </c>
      <c r="U60" s="239"/>
      <c r="V60" s="731" t="str">
        <f t="shared" si="4"/>
        <v/>
      </c>
      <c r="W60" s="1027"/>
      <c r="X60" s="1028"/>
      <c r="Y60" s="1028"/>
      <c r="Z60" s="1028"/>
      <c r="AA60" s="1028"/>
      <c r="AB60" s="1028"/>
      <c r="AC60" s="1028"/>
      <c r="AD60" s="1029"/>
      <c r="AE60" s="119"/>
      <c r="AF60" s="165"/>
      <c r="AG60" s="165"/>
      <c r="AH60" s="165"/>
      <c r="AI60" s="165"/>
      <c r="AJ60" s="165"/>
      <c r="AK60" s="165"/>
      <c r="AL60" s="264">
        <f t="shared" ca="1" si="0"/>
        <v>16</v>
      </c>
      <c r="AM60" s="264">
        <f t="shared" ca="1" si="0"/>
        <v>5</v>
      </c>
      <c r="AN60" s="1033"/>
      <c r="AO60" s="273">
        <f t="shared" ca="1" si="1"/>
        <v>11</v>
      </c>
      <c r="AP60" s="265"/>
      <c r="AQ60" s="265"/>
      <c r="AR60" s="165"/>
      <c r="AS60" s="165"/>
      <c r="AT60" s="1034"/>
      <c r="AU60" s="1034"/>
      <c r="AV60" s="1034"/>
      <c r="AW60" s="1034"/>
      <c r="AX60" s="1034"/>
      <c r="AY60" s="72"/>
      <c r="AZ60" s="72"/>
      <c r="BA60" s="72"/>
      <c r="BB60" s="72"/>
      <c r="BC60" s="72"/>
      <c r="BD60" s="72"/>
      <c r="BE60" s="72"/>
    </row>
    <row r="61" spans="1:76" s="73" customFormat="1" outlineLevel="1" x14ac:dyDescent="0.2">
      <c r="A61" s="1005"/>
      <c r="B61" s="1006"/>
      <c r="C61" s="1006"/>
      <c r="D61" s="1009"/>
      <c r="E61" s="1014"/>
      <c r="F61" s="1015"/>
      <c r="G61" s="765"/>
      <c r="H61" s="732"/>
      <c r="I61" s="769"/>
      <c r="J61" s="772"/>
      <c r="K61" s="1037"/>
      <c r="L61" s="1038"/>
      <c r="M61" s="238"/>
      <c r="N61" s="1021"/>
      <c r="O61" s="240"/>
      <c r="P61" s="1021"/>
      <c r="Q61" s="240"/>
      <c r="R61" s="1021"/>
      <c r="S61" s="240"/>
      <c r="T61" s="1021"/>
      <c r="U61" s="240"/>
      <c r="V61" s="732"/>
      <c r="W61" s="1030"/>
      <c r="X61" s="1031"/>
      <c r="Y61" s="1031"/>
      <c r="Z61" s="1031"/>
      <c r="AA61" s="1031"/>
      <c r="AB61" s="1031"/>
      <c r="AC61" s="1031"/>
      <c r="AD61" s="1032"/>
      <c r="AE61" s="119"/>
      <c r="AF61" s="165"/>
      <c r="AG61" s="165"/>
      <c r="AH61" s="165"/>
      <c r="AI61" s="165"/>
      <c r="AJ61" s="165"/>
      <c r="AK61" s="165"/>
      <c r="AL61" s="264">
        <f t="shared" ca="1" si="0"/>
        <v>16</v>
      </c>
      <c r="AM61" s="264">
        <f t="shared" ca="1" si="0"/>
        <v>5</v>
      </c>
      <c r="AN61" s="1033"/>
      <c r="AO61" s="273">
        <f t="shared" ca="1" si="1"/>
        <v>11</v>
      </c>
      <c r="AP61" s="265"/>
      <c r="AQ61" s="265"/>
      <c r="AR61" s="165"/>
      <c r="AS61" s="165"/>
      <c r="AT61" s="1034"/>
      <c r="AU61" s="1034"/>
      <c r="AV61" s="1034"/>
      <c r="AW61" s="1034"/>
      <c r="AX61" s="1034"/>
      <c r="AY61" s="72"/>
      <c r="AZ61" s="72"/>
      <c r="BA61" s="72"/>
      <c r="BB61" s="72"/>
      <c r="BC61" s="72"/>
      <c r="BD61" s="72"/>
      <c r="BE61" s="72"/>
    </row>
    <row r="62" spans="1:76" s="73" customFormat="1" ht="51" customHeight="1" outlineLevel="1" x14ac:dyDescent="0.2">
      <c r="A62" s="1001" t="str">
        <f ca="1">IFERROR(INDIRECT(ADDRESS(AN62,4,1,TRUE,"CatCoverage")),"")</f>
        <v xml:space="preserve">KP-4: Number of needles and syringes distributed per person who injects drugs per year by needle and syringe programs </v>
      </c>
      <c r="B62" s="1002"/>
      <c r="C62" s="1002"/>
      <c r="D62" s="1007" t="s">
        <v>989</v>
      </c>
      <c r="E62" s="1010" t="s">
        <v>3893</v>
      </c>
      <c r="F62" s="1011"/>
      <c r="G62" s="1074">
        <v>21820</v>
      </c>
      <c r="H62" s="1105">
        <f>IF($G64&lt;&gt;"",$G62/$G64,"")</f>
        <v>7.0637746843638718</v>
      </c>
      <c r="I62" s="767">
        <v>2014</v>
      </c>
      <c r="J62" s="770" t="s">
        <v>29</v>
      </c>
      <c r="K62" s="1016" t="str">
        <f ca="1">Translations!$A$84</f>
        <v>Allocation + other sources</v>
      </c>
      <c r="L62" s="1017"/>
      <c r="M62" s="237">
        <f>M50*100</f>
        <v>340000</v>
      </c>
      <c r="N62" s="1112">
        <f>IF(M63&lt;&gt;"",M62/M63,"")</f>
        <v>100</v>
      </c>
      <c r="O62" s="237">
        <f>O50*100</f>
        <v>450000</v>
      </c>
      <c r="P62" s="1112">
        <f>IF(O63&lt;&gt;"",O62/O63,"")</f>
        <v>100</v>
      </c>
      <c r="Q62" s="237">
        <f>Q50*100</f>
        <v>535000</v>
      </c>
      <c r="R62" s="1112">
        <f>IF(Q63&lt;&gt;"",Q62/Q63,"")</f>
        <v>100</v>
      </c>
      <c r="S62" s="239"/>
      <c r="T62" s="1020" t="str">
        <f>IF(S63&lt;&gt;"",S62/S63,"")</f>
        <v/>
      </c>
      <c r="U62" s="239"/>
      <c r="V62" s="731" t="str">
        <f t="shared" si="4"/>
        <v/>
      </c>
      <c r="W62" s="1024" t="s">
        <v>4438</v>
      </c>
      <c r="X62" s="1025"/>
      <c r="Y62" s="1025"/>
      <c r="Z62" s="1025"/>
      <c r="AA62" s="1025"/>
      <c r="AB62" s="1025"/>
      <c r="AC62" s="1025"/>
      <c r="AD62" s="1026"/>
      <c r="AE62" s="119"/>
      <c r="AF62" s="165"/>
      <c r="AG62" s="165"/>
      <c r="AH62" s="165"/>
      <c r="AI62" s="165"/>
      <c r="AJ62" s="165"/>
      <c r="AK62" s="165"/>
      <c r="AL62" s="264">
        <f t="shared" ca="1" si="0"/>
        <v>16</v>
      </c>
      <c r="AM62" s="264">
        <f t="shared" ca="1" si="0"/>
        <v>5</v>
      </c>
      <c r="AN62" s="1033">
        <f t="shared" ref="AN62" ca="1" si="7">IFERROR(IF(INDIRECT(ADDRESS(ROW()-4,COLUMN()))+1&lt;=AL62+AM62,INDIRECT(ADDRESS(ROW()-4,COLUMN()))+1,""),"")</f>
        <v>20</v>
      </c>
      <c r="AO62" s="273">
        <f t="shared" ca="1" si="1"/>
        <v>11</v>
      </c>
      <c r="AP62" s="265"/>
      <c r="AQ62" s="265"/>
      <c r="AR62" s="165"/>
      <c r="AS62" s="165"/>
      <c r="AT62" s="1034"/>
      <c r="AU62" s="1034"/>
      <c r="AV62" s="1034"/>
      <c r="AW62" s="1034"/>
      <c r="AX62" s="1034"/>
      <c r="AY62" s="72"/>
      <c r="AZ62" s="72"/>
      <c r="BA62" s="72"/>
      <c r="BB62" s="72"/>
      <c r="BC62" s="72"/>
      <c r="BD62" s="72"/>
      <c r="BE62" s="72"/>
    </row>
    <row r="63" spans="1:76" s="73" customFormat="1" ht="51" customHeight="1" outlineLevel="1" x14ac:dyDescent="0.2">
      <c r="A63" s="1003"/>
      <c r="B63" s="1004"/>
      <c r="C63" s="1004"/>
      <c r="D63" s="1008"/>
      <c r="E63" s="1012"/>
      <c r="F63" s="1013"/>
      <c r="G63" s="1075"/>
      <c r="H63" s="1106"/>
      <c r="I63" s="768"/>
      <c r="J63" s="771"/>
      <c r="K63" s="1018"/>
      <c r="L63" s="1019"/>
      <c r="M63" s="238">
        <f>M50</f>
        <v>3400</v>
      </c>
      <c r="N63" s="1113"/>
      <c r="O63" s="240">
        <f>O50</f>
        <v>4500</v>
      </c>
      <c r="P63" s="1113"/>
      <c r="Q63" s="240">
        <f>Q50</f>
        <v>5350</v>
      </c>
      <c r="R63" s="1113"/>
      <c r="S63" s="240"/>
      <c r="T63" s="1021"/>
      <c r="U63" s="240"/>
      <c r="V63" s="732"/>
      <c r="W63" s="1027"/>
      <c r="X63" s="1028"/>
      <c r="Y63" s="1028"/>
      <c r="Z63" s="1028"/>
      <c r="AA63" s="1028"/>
      <c r="AB63" s="1028"/>
      <c r="AC63" s="1028"/>
      <c r="AD63" s="1029"/>
      <c r="AE63" s="119"/>
      <c r="AF63" s="165"/>
      <c r="AG63" s="165"/>
      <c r="AH63" s="165"/>
      <c r="AI63" s="165"/>
      <c r="AJ63" s="165"/>
      <c r="AK63" s="165"/>
      <c r="AL63" s="264">
        <f t="shared" ca="1" si="0"/>
        <v>16</v>
      </c>
      <c r="AM63" s="264">
        <f t="shared" ca="1" si="0"/>
        <v>5</v>
      </c>
      <c r="AN63" s="1033"/>
      <c r="AO63" s="273">
        <f t="shared" ca="1" si="1"/>
        <v>11</v>
      </c>
      <c r="AP63" s="265"/>
      <c r="AQ63" s="265"/>
      <c r="AR63" s="165"/>
      <c r="AS63" s="165"/>
      <c r="AT63" s="1034"/>
      <c r="AU63" s="1034"/>
      <c r="AV63" s="1034"/>
      <c r="AW63" s="1034"/>
      <c r="AX63" s="1034"/>
      <c r="AY63" s="72"/>
      <c r="AZ63" s="72"/>
      <c r="BA63" s="72"/>
      <c r="BB63" s="72"/>
      <c r="BC63" s="72"/>
      <c r="BD63" s="72"/>
      <c r="BE63" s="72"/>
    </row>
    <row r="64" spans="1:76" s="73" customFormat="1" ht="15" customHeight="1" outlineLevel="1" x14ac:dyDescent="0.2">
      <c r="A64" s="1003"/>
      <c r="B64" s="1004"/>
      <c r="C64" s="1004"/>
      <c r="D64" s="1008"/>
      <c r="E64" s="1012"/>
      <c r="F64" s="1013"/>
      <c r="G64" s="764">
        <f>G50</f>
        <v>3089</v>
      </c>
      <c r="H64" s="1106"/>
      <c r="I64" s="768"/>
      <c r="J64" s="771"/>
      <c r="K64" s="1035" t="str">
        <f ca="1">Translations!$A$85</f>
        <v xml:space="preserve">Allocation + above + other </v>
      </c>
      <c r="L64" s="1036"/>
      <c r="M64" s="237"/>
      <c r="N64" s="1020" t="str">
        <f>IF(M65&lt;&gt;"",M64/M65,"")</f>
        <v/>
      </c>
      <c r="O64" s="239"/>
      <c r="P64" s="1020" t="str">
        <f>IF(O65&lt;&gt;"",O64/O65,"")</f>
        <v/>
      </c>
      <c r="Q64" s="239"/>
      <c r="R64" s="1020" t="str">
        <f>IF(Q65&lt;&gt;"",Q64/Q65,"")</f>
        <v/>
      </c>
      <c r="S64" s="239"/>
      <c r="T64" s="1020" t="str">
        <f>IF(S65&lt;&gt;"",S64/S65,"")</f>
        <v/>
      </c>
      <c r="U64" s="239"/>
      <c r="V64" s="731" t="str">
        <f t="shared" si="4"/>
        <v/>
      </c>
      <c r="W64" s="1027"/>
      <c r="X64" s="1028"/>
      <c r="Y64" s="1028"/>
      <c r="Z64" s="1028"/>
      <c r="AA64" s="1028"/>
      <c r="AB64" s="1028"/>
      <c r="AC64" s="1028"/>
      <c r="AD64" s="1029"/>
      <c r="AE64" s="119"/>
      <c r="AF64" s="165"/>
      <c r="AG64" s="165"/>
      <c r="AH64" s="165"/>
      <c r="AI64" s="165"/>
      <c r="AJ64" s="165"/>
      <c r="AK64" s="165"/>
      <c r="AL64" s="264">
        <f t="shared" ca="1" si="0"/>
        <v>16</v>
      </c>
      <c r="AM64" s="264">
        <f t="shared" ca="1" si="0"/>
        <v>5</v>
      </c>
      <c r="AN64" s="1033"/>
      <c r="AO64" s="273">
        <f t="shared" ca="1" si="1"/>
        <v>11</v>
      </c>
      <c r="AP64" s="265"/>
      <c r="AQ64" s="265"/>
      <c r="AR64" s="165"/>
      <c r="AS64" s="165"/>
      <c r="AT64" s="1034"/>
      <c r="AU64" s="1034"/>
      <c r="AV64" s="1034"/>
      <c r="AW64" s="1034"/>
      <c r="AX64" s="1034"/>
      <c r="AY64" s="72"/>
      <c r="AZ64" s="72"/>
      <c r="BA64" s="72"/>
      <c r="BB64" s="72"/>
      <c r="BC64" s="72"/>
      <c r="BD64" s="72"/>
      <c r="BE64" s="72"/>
    </row>
    <row r="65" spans="1:77" s="73" customFormat="1" outlineLevel="1" x14ac:dyDescent="0.2">
      <c r="A65" s="1005"/>
      <c r="B65" s="1006"/>
      <c r="C65" s="1006"/>
      <c r="D65" s="1009"/>
      <c r="E65" s="1014"/>
      <c r="F65" s="1015"/>
      <c r="G65" s="765"/>
      <c r="H65" s="1107"/>
      <c r="I65" s="769"/>
      <c r="J65" s="772"/>
      <c r="K65" s="1037"/>
      <c r="L65" s="1038"/>
      <c r="M65" s="238"/>
      <c r="N65" s="1021"/>
      <c r="O65" s="240"/>
      <c r="P65" s="1021"/>
      <c r="Q65" s="240"/>
      <c r="R65" s="1021"/>
      <c r="S65" s="240"/>
      <c r="T65" s="1021"/>
      <c r="U65" s="240"/>
      <c r="V65" s="732"/>
      <c r="W65" s="1030"/>
      <c r="X65" s="1031"/>
      <c r="Y65" s="1031"/>
      <c r="Z65" s="1031"/>
      <c r="AA65" s="1031"/>
      <c r="AB65" s="1031"/>
      <c r="AC65" s="1031"/>
      <c r="AD65" s="1032"/>
      <c r="AE65" s="119"/>
      <c r="AF65" s="165"/>
      <c r="AG65" s="165"/>
      <c r="AH65" s="165"/>
      <c r="AI65" s="165"/>
      <c r="AJ65" s="165"/>
      <c r="AK65" s="165"/>
      <c r="AL65" s="264">
        <f t="shared" ca="1" si="0"/>
        <v>16</v>
      </c>
      <c r="AM65" s="264">
        <f t="shared" ca="1" si="0"/>
        <v>5</v>
      </c>
      <c r="AN65" s="1033"/>
      <c r="AO65" s="273">
        <f t="shared" ca="1" si="1"/>
        <v>11</v>
      </c>
      <c r="AP65" s="265"/>
      <c r="AQ65" s="265"/>
      <c r="AR65" s="165"/>
      <c r="AS65" s="165"/>
      <c r="AT65" s="1034"/>
      <c r="AU65" s="1034"/>
      <c r="AV65" s="1034"/>
      <c r="AW65" s="1034"/>
      <c r="AX65" s="1034"/>
      <c r="AY65" s="72"/>
      <c r="AZ65" s="72"/>
      <c r="BA65" s="72"/>
      <c r="BB65" s="72"/>
      <c r="BC65" s="72"/>
      <c r="BD65" s="72"/>
      <c r="BE65" s="72"/>
    </row>
    <row r="66" spans="1:77" s="73" customFormat="1" ht="63.75" customHeight="1" outlineLevel="1" x14ac:dyDescent="0.2">
      <c r="A66" s="746" t="s">
        <v>4186</v>
      </c>
      <c r="B66" s="747"/>
      <c r="C66" s="1039"/>
      <c r="D66" s="1007" t="s">
        <v>989</v>
      </c>
      <c r="E66" s="1010" t="s">
        <v>3893</v>
      </c>
      <c r="F66" s="1011"/>
      <c r="G66" s="764"/>
      <c r="H66" s="1105">
        <v>94</v>
      </c>
      <c r="I66" s="767">
        <v>2013</v>
      </c>
      <c r="J66" s="770" t="s">
        <v>29</v>
      </c>
      <c r="K66" s="1016" t="str">
        <f ca="1">Translations!$A$84</f>
        <v>Allocation + other sources</v>
      </c>
      <c r="L66" s="1017"/>
      <c r="M66" s="237"/>
      <c r="N66" s="1108">
        <v>150</v>
      </c>
      <c r="O66" s="239"/>
      <c r="P66" s="1108">
        <v>200</v>
      </c>
      <c r="Q66" s="239"/>
      <c r="R66" s="1108">
        <v>250</v>
      </c>
      <c r="S66" s="239"/>
      <c r="T66" s="1020" t="str">
        <f>IF(S67&lt;&gt;"",S66/S67,"")</f>
        <v/>
      </c>
      <c r="U66" s="239"/>
      <c r="V66" s="731" t="str">
        <f t="shared" si="4"/>
        <v/>
      </c>
      <c r="W66" s="1142" t="s">
        <v>4439</v>
      </c>
      <c r="X66" s="1142"/>
      <c r="Y66" s="1142"/>
      <c r="Z66" s="1142"/>
      <c r="AA66" s="1142"/>
      <c r="AB66" s="1142"/>
      <c r="AC66" s="1142"/>
      <c r="AD66" s="1142"/>
      <c r="AE66" s="119"/>
      <c r="AF66" s="165"/>
      <c r="AG66" s="165"/>
      <c r="AH66" s="165"/>
      <c r="AI66" s="165"/>
      <c r="AJ66" s="165"/>
      <c r="AK66" s="165"/>
      <c r="AL66" s="264">
        <f t="shared" ca="1" si="0"/>
        <v>16</v>
      </c>
      <c r="AM66" s="264">
        <f t="shared" ca="1" si="0"/>
        <v>5</v>
      </c>
      <c r="AN66" s="1033">
        <f t="shared" ref="AN66" ca="1" si="8">IFERROR(IF(INDIRECT(ADDRESS(ROW()-4,COLUMN()))+1&lt;=AL66+AM66,INDIRECT(ADDRESS(ROW()-4,COLUMN()))+1,""),"")</f>
        <v>21</v>
      </c>
      <c r="AO66" s="273">
        <f t="shared" ca="1" si="1"/>
        <v>11</v>
      </c>
      <c r="AP66" s="265"/>
      <c r="AQ66" s="265"/>
      <c r="AR66" s="165"/>
      <c r="AS66" s="165"/>
      <c r="AT66" s="1034"/>
      <c r="AU66" s="1034"/>
      <c r="AV66" s="1034"/>
      <c r="AW66" s="1034"/>
      <c r="AX66" s="1034"/>
      <c r="AY66" s="72"/>
      <c r="AZ66" s="72"/>
      <c r="BA66" s="72"/>
      <c r="BB66" s="72"/>
      <c r="BC66" s="72"/>
      <c r="BD66" s="72"/>
      <c r="BE66" s="72"/>
    </row>
    <row r="67" spans="1:77" s="73" customFormat="1" ht="63.75" customHeight="1" outlineLevel="1" x14ac:dyDescent="0.2">
      <c r="A67" s="749"/>
      <c r="B67" s="750"/>
      <c r="C67" s="1040"/>
      <c r="D67" s="1008"/>
      <c r="E67" s="1012"/>
      <c r="F67" s="1013"/>
      <c r="G67" s="765"/>
      <c r="H67" s="1106"/>
      <c r="I67" s="768"/>
      <c r="J67" s="771"/>
      <c r="K67" s="1018"/>
      <c r="L67" s="1019"/>
      <c r="M67" s="238"/>
      <c r="N67" s="1109"/>
      <c r="O67" s="240"/>
      <c r="P67" s="1109"/>
      <c r="Q67" s="240"/>
      <c r="R67" s="1109"/>
      <c r="S67" s="240"/>
      <c r="T67" s="1021"/>
      <c r="U67" s="240"/>
      <c r="V67" s="732"/>
      <c r="W67" s="1142"/>
      <c r="X67" s="1142"/>
      <c r="Y67" s="1142"/>
      <c r="Z67" s="1142"/>
      <c r="AA67" s="1142"/>
      <c r="AB67" s="1142"/>
      <c r="AC67" s="1142"/>
      <c r="AD67" s="1142"/>
      <c r="AE67" s="119"/>
      <c r="AF67" s="165"/>
      <c r="AG67" s="165"/>
      <c r="AH67" s="165"/>
      <c r="AI67" s="165"/>
      <c r="AJ67" s="165"/>
      <c r="AK67" s="165"/>
      <c r="AL67" s="264">
        <f t="shared" ca="1" si="0"/>
        <v>16</v>
      </c>
      <c r="AM67" s="264">
        <f t="shared" ca="1" si="0"/>
        <v>5</v>
      </c>
      <c r="AN67" s="1033"/>
      <c r="AO67" s="273">
        <f t="shared" ca="1" si="1"/>
        <v>11</v>
      </c>
      <c r="AP67" s="265"/>
      <c r="AQ67" s="265"/>
      <c r="AR67" s="165"/>
      <c r="AS67" s="165"/>
      <c r="AT67" s="1034"/>
      <c r="AU67" s="1034"/>
      <c r="AV67" s="1034"/>
      <c r="AW67" s="1034"/>
      <c r="AX67" s="1034"/>
      <c r="AY67" s="72"/>
      <c r="AZ67" s="72"/>
      <c r="BA67" s="72"/>
      <c r="BB67" s="72"/>
      <c r="BC67" s="72"/>
      <c r="BD67" s="72"/>
      <c r="BE67" s="72"/>
    </row>
    <row r="68" spans="1:77" s="73" customFormat="1" ht="15" customHeight="1" outlineLevel="1" x14ac:dyDescent="0.2">
      <c r="A68" s="749"/>
      <c r="B68" s="750"/>
      <c r="C68" s="1040"/>
      <c r="D68" s="1008"/>
      <c r="E68" s="1012"/>
      <c r="F68" s="1013"/>
      <c r="G68" s="764"/>
      <c r="H68" s="1106"/>
      <c r="I68" s="768"/>
      <c r="J68" s="771"/>
      <c r="K68" s="1035" t="str">
        <f ca="1">Translations!$A$85</f>
        <v xml:space="preserve">Allocation + above + other </v>
      </c>
      <c r="L68" s="1036"/>
      <c r="M68" s="237"/>
      <c r="N68" s="1020" t="str">
        <f>IF(M69&lt;&gt;"",M68/M69,"")</f>
        <v/>
      </c>
      <c r="O68" s="239"/>
      <c r="P68" s="1020" t="str">
        <f>IF(O69&lt;&gt;"",O68/O69,"")</f>
        <v/>
      </c>
      <c r="Q68" s="239"/>
      <c r="R68" s="1020" t="str">
        <f>IF(Q69&lt;&gt;"",Q68/Q69,"")</f>
        <v/>
      </c>
      <c r="S68" s="239"/>
      <c r="T68" s="1020" t="str">
        <f>IF(S69&lt;&gt;"",S68/S69,"")</f>
        <v/>
      </c>
      <c r="U68" s="239"/>
      <c r="V68" s="731" t="str">
        <f t="shared" si="4"/>
        <v/>
      </c>
      <c r="W68" s="1142"/>
      <c r="X68" s="1142"/>
      <c r="Y68" s="1142"/>
      <c r="Z68" s="1142"/>
      <c r="AA68" s="1142"/>
      <c r="AB68" s="1142"/>
      <c r="AC68" s="1142"/>
      <c r="AD68" s="1142"/>
      <c r="AE68" s="119"/>
      <c r="AF68" s="165"/>
      <c r="AG68" s="165"/>
      <c r="AH68" s="165"/>
      <c r="AI68" s="165"/>
      <c r="AJ68" s="165"/>
      <c r="AK68" s="165"/>
      <c r="AL68" s="264">
        <f t="shared" ca="1" si="0"/>
        <v>16</v>
      </c>
      <c r="AM68" s="264">
        <f t="shared" ca="1" si="0"/>
        <v>5</v>
      </c>
      <c r="AN68" s="1033"/>
      <c r="AO68" s="273">
        <f t="shared" ca="1" si="1"/>
        <v>11</v>
      </c>
      <c r="AP68" s="265"/>
      <c r="AQ68" s="265"/>
      <c r="AR68" s="165"/>
      <c r="AS68" s="165"/>
      <c r="AT68" s="1034"/>
      <c r="AU68" s="1034"/>
      <c r="AV68" s="1034"/>
      <c r="AW68" s="1034"/>
      <c r="AX68" s="1034"/>
      <c r="AY68" s="72"/>
      <c r="AZ68" s="72"/>
      <c r="BA68" s="72"/>
      <c r="BB68" s="72"/>
      <c r="BC68" s="72"/>
      <c r="BD68" s="72"/>
      <c r="BE68" s="72"/>
    </row>
    <row r="69" spans="1:77" s="73" customFormat="1" outlineLevel="1" x14ac:dyDescent="0.2">
      <c r="A69" s="752"/>
      <c r="B69" s="753"/>
      <c r="C69" s="1041"/>
      <c r="D69" s="1009"/>
      <c r="E69" s="1014"/>
      <c r="F69" s="1015"/>
      <c r="G69" s="765"/>
      <c r="H69" s="1107"/>
      <c r="I69" s="769"/>
      <c r="J69" s="772"/>
      <c r="K69" s="1037"/>
      <c r="L69" s="1038"/>
      <c r="M69" s="238"/>
      <c r="N69" s="1021"/>
      <c r="O69" s="240"/>
      <c r="P69" s="1021"/>
      <c r="Q69" s="240"/>
      <c r="R69" s="1021"/>
      <c r="S69" s="240"/>
      <c r="T69" s="1021"/>
      <c r="U69" s="240"/>
      <c r="V69" s="732"/>
      <c r="W69" s="1142"/>
      <c r="X69" s="1142"/>
      <c r="Y69" s="1142"/>
      <c r="Z69" s="1142"/>
      <c r="AA69" s="1142"/>
      <c r="AB69" s="1142"/>
      <c r="AC69" s="1142"/>
      <c r="AD69" s="1142"/>
      <c r="AE69" s="119"/>
      <c r="AF69" s="165"/>
      <c r="AG69" s="165"/>
      <c r="AH69" s="165"/>
      <c r="AI69" s="165"/>
      <c r="AJ69" s="165"/>
      <c r="AK69" s="165"/>
      <c r="AL69" s="264">
        <f t="shared" ca="1" si="0"/>
        <v>16</v>
      </c>
      <c r="AM69" s="264">
        <f t="shared" ca="1" si="0"/>
        <v>5</v>
      </c>
      <c r="AN69" s="1033"/>
      <c r="AO69" s="273">
        <f t="shared" ca="1" si="1"/>
        <v>11</v>
      </c>
      <c r="AP69" s="265"/>
      <c r="AQ69" s="265"/>
      <c r="AR69" s="165"/>
      <c r="AS69" s="165"/>
      <c r="AT69" s="1034"/>
      <c r="AU69" s="1034"/>
      <c r="AV69" s="1034"/>
      <c r="AW69" s="1034"/>
      <c r="AX69" s="1034"/>
      <c r="AY69" s="72"/>
      <c r="AZ69" s="72"/>
      <c r="BA69" s="72"/>
      <c r="BB69" s="72"/>
      <c r="BC69" s="72"/>
      <c r="BD69" s="72"/>
      <c r="BE69" s="72"/>
    </row>
    <row r="70" spans="1:77" s="73" customFormat="1" outlineLevel="1" x14ac:dyDescent="0.2">
      <c r="A70" s="1083" t="str">
        <f ca="1">Translations!$A$125</f>
        <v>* Indicators with an (*) will require disaggregated results during grant implementation.</v>
      </c>
      <c r="B70" s="1084"/>
      <c r="C70" s="1084"/>
      <c r="D70" s="1084"/>
      <c r="E70" s="1084"/>
      <c r="F70" s="1084"/>
      <c r="G70" s="1084"/>
      <c r="H70" s="1084"/>
      <c r="I70" s="1084"/>
      <c r="J70" s="1084"/>
      <c r="K70" s="1084"/>
      <c r="L70" s="1084"/>
      <c r="M70" s="1084"/>
      <c r="N70" s="1084"/>
      <c r="O70" s="1084"/>
      <c r="P70" s="1084"/>
      <c r="Q70" s="1084"/>
      <c r="R70" s="1084"/>
      <c r="S70" s="1084"/>
      <c r="T70" s="1084"/>
      <c r="U70" s="1084"/>
      <c r="V70" s="1084"/>
      <c r="W70" s="1084"/>
      <c r="X70" s="1084"/>
      <c r="Y70" s="1084"/>
      <c r="Z70" s="1084"/>
      <c r="AA70" s="1084"/>
      <c r="AB70" s="1084"/>
      <c r="AC70" s="1084"/>
      <c r="AD70" s="1085"/>
      <c r="AE70" s="492"/>
      <c r="AF70" s="492"/>
      <c r="AG70" s="492"/>
      <c r="AH70" s="492"/>
      <c r="AI70" s="492"/>
      <c r="AJ70" s="492"/>
      <c r="AK70" s="492"/>
      <c r="AL70" s="491"/>
      <c r="AM70" s="491"/>
      <c r="AN70" s="491"/>
      <c r="AO70" s="273">
        <f t="shared" ca="1" si="1"/>
        <v>11</v>
      </c>
      <c r="AP70" s="492"/>
      <c r="AQ70" s="492"/>
      <c r="AR70" s="492"/>
      <c r="AS70" s="492"/>
      <c r="AT70" s="492"/>
      <c r="AU70" s="492"/>
      <c r="AV70" s="492"/>
      <c r="AW70" s="492"/>
      <c r="AX70" s="492"/>
      <c r="AY70" s="177"/>
      <c r="AZ70" s="177"/>
      <c r="BA70" s="177"/>
      <c r="BB70" s="177"/>
      <c r="BC70" s="177"/>
      <c r="BD70" s="177"/>
      <c r="BE70" s="177"/>
    </row>
    <row r="71" spans="1:77" s="138" customFormat="1" ht="18" customHeight="1" outlineLevel="1" x14ac:dyDescent="0.2">
      <c r="A71" s="122" t="str">
        <f ca="1">Translations!$A$94</f>
        <v>Module budget</v>
      </c>
      <c r="B71" s="103"/>
      <c r="C71" s="103"/>
      <c r="D71" s="103"/>
      <c r="E71" s="103"/>
      <c r="F71" s="103"/>
      <c r="G71" s="103"/>
      <c r="H71" s="103"/>
      <c r="I71" s="103"/>
      <c r="J71" s="103"/>
      <c r="K71" s="103"/>
      <c r="L71" s="103"/>
      <c r="M71" s="103"/>
      <c r="N71" s="103"/>
      <c r="O71" s="103"/>
      <c r="P71" s="103"/>
      <c r="Q71" s="254"/>
      <c r="R71" s="254"/>
      <c r="S71" s="103"/>
      <c r="T71" s="103"/>
      <c r="U71" s="329"/>
      <c r="V71" s="329"/>
      <c r="W71" s="103"/>
      <c r="X71" s="103"/>
      <c r="Y71" s="103"/>
      <c r="Z71" s="103"/>
      <c r="AA71" s="103"/>
      <c r="AB71" s="103"/>
      <c r="AC71" s="103"/>
      <c r="AD71" s="104"/>
      <c r="AE71" s="78"/>
      <c r="AF71" s="78"/>
      <c r="AG71" s="78"/>
      <c r="AH71" s="78"/>
      <c r="AI71" s="78"/>
      <c r="AJ71" s="78"/>
      <c r="AK71" s="78"/>
      <c r="AL71" s="81"/>
      <c r="AM71" s="81"/>
      <c r="AN71" s="167"/>
      <c r="AO71" s="81">
        <f t="shared" ca="1" si="1"/>
        <v>11</v>
      </c>
      <c r="AP71" s="81"/>
      <c r="AQ71" s="81"/>
      <c r="AR71" s="78"/>
      <c r="AS71" s="78"/>
      <c r="AT71" s="78"/>
      <c r="AU71" s="78"/>
      <c r="AV71" s="78"/>
      <c r="AW71" s="78"/>
      <c r="AX71" s="136"/>
      <c r="AY71" s="136"/>
      <c r="AZ71" s="136"/>
      <c r="BA71" s="136"/>
      <c r="BB71" s="136"/>
      <c r="BC71" s="136"/>
      <c r="BD71" s="136"/>
      <c r="BE71" s="137"/>
      <c r="BF71" s="137"/>
      <c r="BG71" s="137"/>
      <c r="BH71" s="137"/>
      <c r="BI71" s="137"/>
      <c r="BJ71" s="137"/>
      <c r="BK71" s="137"/>
      <c r="BL71" s="137"/>
      <c r="BM71" s="137"/>
      <c r="BN71" s="137"/>
      <c r="BO71" s="137"/>
      <c r="BP71" s="137"/>
      <c r="BQ71" s="137"/>
      <c r="BR71" s="137"/>
      <c r="BS71" s="137"/>
      <c r="BT71" s="137"/>
      <c r="BU71" s="137"/>
      <c r="BV71" s="137"/>
      <c r="BW71" s="137"/>
    </row>
    <row r="72" spans="1:77" s="134" customFormat="1" ht="18" customHeight="1" outlineLevel="1" x14ac:dyDescent="0.2">
      <c r="A72" s="995" t="str">
        <f ca="1">Translations!$A$91</f>
        <v>Request from the allocation amount per module</v>
      </c>
      <c r="B72" s="996"/>
      <c r="C72" s="996"/>
      <c r="D72" s="996"/>
      <c r="E72" s="997"/>
      <c r="F72" s="142">
        <f ca="1">SUMIF($K75:$K106,Translations!$A$83,$M75:$M106)+SUMIF($K75:$K106,Translations!$A$83,$O75:$O106)+SUMIF($K75:$K106,Translations!$A$83,$Q75:$Q106)+SUMIF($K75:$K106,Translations!$A$83,$S75:$S106)+SUMIF($K75:$K106,Translations!$A$83,$U75:$U106)</f>
        <v>878509.95287301578</v>
      </c>
      <c r="G72" s="141"/>
      <c r="H72" s="141"/>
      <c r="I72" s="139"/>
      <c r="J72" s="998" t="str">
        <f ca="1">Translations!$A$92</f>
        <v>Request from the amount above the allocation per module</v>
      </c>
      <c r="K72" s="999"/>
      <c r="L72" s="999"/>
      <c r="M72" s="999"/>
      <c r="N72" s="999"/>
      <c r="O72" s="999"/>
      <c r="P72" s="999"/>
      <c r="Q72" s="999"/>
      <c r="R72" s="999"/>
      <c r="S72" s="719"/>
      <c r="T72" s="1000"/>
      <c r="U72" s="332"/>
      <c r="V72" s="332"/>
      <c r="W72" s="235">
        <f ca="1">SUMIF($K75:$K106,Translations!$A$86,$M75:$M106)+SUMIF($K75:$K106,Translations!$A$86,$O75:$O106)+SUMIF($K75:$K106,Translations!$A$86,$Q75:$Q106)+SUMIF($K75:$K106,Translations!$A$86,$S75:$S106)+SUMIF($K75:$K106,Translations!$A$86,$U75:$U106)</f>
        <v>181570.55</v>
      </c>
      <c r="X72" s="277"/>
      <c r="Y72" s="277"/>
      <c r="Z72" s="139"/>
      <c r="AA72" s="139"/>
      <c r="AB72" s="139"/>
      <c r="AC72" s="139"/>
      <c r="AD72" s="140"/>
      <c r="AE72" s="81"/>
      <c r="AF72" s="81"/>
      <c r="AG72" s="81"/>
      <c r="AH72" s="81"/>
      <c r="AI72" s="81"/>
      <c r="AJ72" s="81"/>
      <c r="AK72" s="81"/>
      <c r="AL72" s="81"/>
      <c r="AM72" s="81"/>
      <c r="AN72" s="167"/>
      <c r="AO72" s="273">
        <f t="shared" ca="1" si="1"/>
        <v>11</v>
      </c>
      <c r="AP72" s="274">
        <f ca="1">F72</f>
        <v>878509.95287301578</v>
      </c>
      <c r="AQ72" s="274">
        <f ca="1">W72</f>
        <v>181570.55</v>
      </c>
      <c r="AR72" s="81"/>
      <c r="AS72" s="81"/>
      <c r="AT72" s="81"/>
      <c r="AU72" s="81"/>
      <c r="AV72" s="81"/>
      <c r="AW72" s="81"/>
      <c r="AX72" s="101"/>
      <c r="AY72" s="101"/>
      <c r="AZ72" s="101"/>
      <c r="BA72" s="101"/>
      <c r="BB72" s="101"/>
      <c r="BC72" s="101"/>
      <c r="BD72" s="101"/>
      <c r="BE72" s="133"/>
      <c r="BF72" s="133"/>
      <c r="BG72" s="133"/>
      <c r="BH72" s="133"/>
      <c r="BI72" s="133"/>
      <c r="BJ72" s="133"/>
      <c r="BK72" s="133"/>
      <c r="BL72" s="133"/>
      <c r="BM72" s="133"/>
      <c r="BN72" s="133"/>
      <c r="BO72" s="133"/>
      <c r="BP72" s="133"/>
      <c r="BQ72" s="133"/>
      <c r="BR72" s="133"/>
      <c r="BS72" s="133"/>
      <c r="BT72" s="133"/>
      <c r="BU72" s="133"/>
      <c r="BV72" s="133"/>
      <c r="BW72" s="133"/>
    </row>
    <row r="73" spans="1:77" s="45" customFormat="1" ht="36.950000000000003" customHeight="1" outlineLevel="1" x14ac:dyDescent="0.2">
      <c r="A73" s="720" t="str">
        <f ca="1">Translations!$A$93</f>
        <v>Intervention</v>
      </c>
      <c r="B73" s="721"/>
      <c r="C73" s="722"/>
      <c r="D73" s="726" t="str">
        <f ca="1">Translations!$A$95</f>
        <v>Description of Intervention</v>
      </c>
      <c r="E73" s="727"/>
      <c r="F73" s="727"/>
      <c r="G73" s="727"/>
      <c r="H73" s="727"/>
      <c r="I73" s="728"/>
      <c r="J73" s="729" t="str">
        <f ca="1">Translations!$A$71</f>
        <v>Responsible Principal Recipient(s)</v>
      </c>
      <c r="K73" s="709" t="str">
        <f ca="1">Translations!$A$97</f>
        <v>Intervention budget (request to the Global Fund only)</v>
      </c>
      <c r="L73" s="795"/>
      <c r="M73" s="795"/>
      <c r="N73" s="795"/>
      <c r="O73" s="795"/>
      <c r="P73" s="795"/>
      <c r="Q73" s="795"/>
      <c r="R73" s="795"/>
      <c r="S73" s="795"/>
      <c r="T73" s="710"/>
      <c r="U73" s="326"/>
      <c r="V73" s="326"/>
      <c r="W73" s="726" t="str">
        <f ca="1">Translations!$A$98</f>
        <v>Cost Assumptions for the request to the Global Fund</v>
      </c>
      <c r="X73" s="727"/>
      <c r="Y73" s="727"/>
      <c r="Z73" s="727"/>
      <c r="AA73" s="728"/>
      <c r="AB73" s="918" t="str">
        <f ca="1">Translations!$A$100</f>
        <v>Other funding received for this intervention (including scope of activities funded)</v>
      </c>
      <c r="AC73" s="918"/>
      <c r="AD73" s="918"/>
      <c r="AE73" s="78"/>
      <c r="AF73" s="78"/>
      <c r="AG73" s="78"/>
      <c r="AH73" s="78"/>
      <c r="AI73" s="78"/>
      <c r="AJ73" s="78"/>
      <c r="AK73" s="78"/>
      <c r="AL73" s="81"/>
      <c r="AM73" s="81"/>
      <c r="AN73" s="167"/>
      <c r="AO73" s="273">
        <f t="shared" ca="1" si="1"/>
        <v>11</v>
      </c>
      <c r="AP73" s="81"/>
      <c r="AQ73" s="81"/>
      <c r="AR73" s="58"/>
      <c r="AS73" s="58"/>
      <c r="AT73" s="58"/>
      <c r="AU73" s="58"/>
      <c r="AV73" s="58"/>
      <c r="AW73" s="58"/>
      <c r="AX73" s="58"/>
      <c r="AY73" s="58"/>
      <c r="AZ73" s="56"/>
      <c r="BA73" s="56"/>
      <c r="BB73" s="56"/>
      <c r="BC73" s="56"/>
      <c r="BD73" s="56"/>
      <c r="BE73" s="56"/>
      <c r="BF73" s="56"/>
      <c r="BG73" s="57"/>
      <c r="BH73" s="57"/>
      <c r="BI73" s="57"/>
      <c r="BJ73" s="57"/>
      <c r="BK73" s="57"/>
      <c r="BL73" s="57"/>
      <c r="BM73" s="57"/>
      <c r="BN73" s="57"/>
      <c r="BO73" s="57"/>
      <c r="BP73" s="57"/>
      <c r="BQ73" s="57"/>
      <c r="BR73" s="57"/>
      <c r="BS73" s="57"/>
      <c r="BT73" s="57"/>
      <c r="BU73" s="57"/>
      <c r="BV73" s="57"/>
      <c r="BW73" s="57"/>
      <c r="BX73" s="57"/>
      <c r="BY73" s="57"/>
    </row>
    <row r="74" spans="1:77" s="45" customFormat="1" ht="75" customHeight="1" outlineLevel="1" x14ac:dyDescent="0.2">
      <c r="A74" s="723"/>
      <c r="B74" s="724"/>
      <c r="C74" s="725"/>
      <c r="D74" s="706" t="str">
        <f ca="1">Translations!$A$96</f>
        <v>Please describe 1) target population &amp; geographic scope,  2) implementation approach, and 3) other relevant information. Please differentiate between scope of allocation and above allocation request</v>
      </c>
      <c r="E74" s="707"/>
      <c r="F74" s="707"/>
      <c r="G74" s="707"/>
      <c r="H74" s="707"/>
      <c r="I74" s="708"/>
      <c r="J74" s="730"/>
      <c r="K74" s="709" t="str">
        <f ca="1">Translations!$A$107</f>
        <v>Allocation or above allocation</v>
      </c>
      <c r="L74" s="710"/>
      <c r="M74" s="709" t="str">
        <f ca="1">Translations!$A$35&amp;" 1"</f>
        <v>Year  1</v>
      </c>
      <c r="N74" s="710"/>
      <c r="O74" s="918" t="str">
        <f ca="1">Translations!$A$35&amp;" 2"</f>
        <v>Year  2</v>
      </c>
      <c r="P74" s="918"/>
      <c r="Q74" s="709" t="str">
        <f ca="1">Translations!$A$35&amp;" 3"</f>
        <v>Year  3</v>
      </c>
      <c r="R74" s="710"/>
      <c r="S74" s="918" t="str">
        <f ca="1">Translations!$A$35&amp;" 4"</f>
        <v>Year  4</v>
      </c>
      <c r="T74" s="918"/>
      <c r="U74" s="709" t="str">
        <f ca="1">Translations!$A$35&amp;" 5"</f>
        <v>Year  5</v>
      </c>
      <c r="V74" s="710"/>
      <c r="W74" s="706" t="str">
        <f ca="1">Translations!$A$99</f>
        <v>Please describe 1) sources of cost assumptions, 2) key activities, 3) other relevant information. Please differentiate between scope of allocation and above allocation request</v>
      </c>
      <c r="X74" s="707"/>
      <c r="Y74" s="707"/>
      <c r="Z74" s="707"/>
      <c r="AA74" s="708"/>
      <c r="AB74" s="918"/>
      <c r="AC74" s="918"/>
      <c r="AD74" s="918"/>
      <c r="AE74" s="78"/>
      <c r="AF74" s="78"/>
      <c r="AG74" s="78"/>
      <c r="AH74" s="78"/>
      <c r="AI74" s="78"/>
      <c r="AJ74" s="78"/>
      <c r="AK74" s="78"/>
      <c r="AL74" s="81"/>
      <c r="AM74" s="81"/>
      <c r="AN74" s="167"/>
      <c r="AO74" s="273">
        <f t="shared" ca="1" si="1"/>
        <v>11</v>
      </c>
      <c r="AP74" s="81"/>
      <c r="AQ74" s="81"/>
      <c r="AR74" s="58"/>
      <c r="AS74" s="58"/>
      <c r="AT74" s="58"/>
      <c r="AU74" s="58"/>
      <c r="AV74" s="58"/>
      <c r="AW74" s="58"/>
      <c r="AX74" s="58"/>
      <c r="AY74" s="58"/>
      <c r="AZ74" s="56"/>
      <c r="BA74" s="56"/>
      <c r="BB74" s="56"/>
      <c r="BC74" s="56"/>
      <c r="BD74" s="56"/>
      <c r="BE74" s="56"/>
      <c r="BF74" s="56"/>
      <c r="BG74" s="57"/>
      <c r="BH74" s="57"/>
      <c r="BI74" s="57"/>
      <c r="BJ74" s="57"/>
      <c r="BK74" s="57"/>
      <c r="BL74" s="57"/>
      <c r="BM74" s="57"/>
      <c r="BN74" s="57"/>
      <c r="BO74" s="57"/>
      <c r="BP74" s="57"/>
      <c r="BQ74" s="57"/>
      <c r="BR74" s="57"/>
      <c r="BS74" s="57"/>
      <c r="BT74" s="57"/>
      <c r="BU74" s="57"/>
      <c r="BV74" s="57"/>
      <c r="BW74" s="57"/>
      <c r="BX74" s="57"/>
      <c r="BY74" s="57"/>
    </row>
    <row r="75" spans="1:77" s="47" customFormat="1" ht="194.25" customHeight="1" outlineLevel="1" x14ac:dyDescent="0.2">
      <c r="A75" s="974" t="s">
        <v>3410</v>
      </c>
      <c r="B75" s="956"/>
      <c r="C75" s="956"/>
      <c r="D75" s="978" t="s">
        <v>4456</v>
      </c>
      <c r="E75" s="978"/>
      <c r="F75" s="978"/>
      <c r="G75" s="978"/>
      <c r="H75" s="978"/>
      <c r="I75" s="978"/>
      <c r="J75" s="956" t="s">
        <v>989</v>
      </c>
      <c r="K75" s="901" t="str">
        <f ca="1">Translations!$A$83</f>
        <v>Allocation</v>
      </c>
      <c r="L75" s="901"/>
      <c r="M75" s="960">
        <f ca="1">SUMIFS('Cost assumptions - optional'!$R:$R,'Cost assumptions - optional'!$D:$D,A75,'Cost assumptions - optional'!$A:$A,$K75,'Cost assumptions - optional'!$C:$C,$D$44)</f>
        <v>87672.55</v>
      </c>
      <c r="N75" s="960"/>
      <c r="O75" s="960">
        <f ca="1">SUMIFS('Cost assumptions - optional'!$S:$S,'Cost assumptions - optional'!$D:$D,A75,'Cost assumptions - optional'!$A:$A,$K75,'Cost assumptions - optional'!$C:$C,$D$44)</f>
        <v>177092.6</v>
      </c>
      <c r="P75" s="960"/>
      <c r="Q75" s="960">
        <f ca="1">SUMIFS('Cost assumptions - optional'!$T:$T,'Cost assumptions - optional'!$D:$D,A75,'Cost assumptions - optional'!$A:$A,$K75,'Cost assumptions - optional'!$C:$C,$D$44)</f>
        <v>175345.1</v>
      </c>
      <c r="R75" s="960"/>
      <c r="S75" s="981"/>
      <c r="T75" s="981"/>
      <c r="U75" s="982"/>
      <c r="V75" s="982"/>
      <c r="W75" s="983" t="s">
        <v>4440</v>
      </c>
      <c r="X75" s="983"/>
      <c r="Y75" s="983"/>
      <c r="Z75" s="983"/>
      <c r="AA75" s="983"/>
      <c r="AB75" s="978"/>
      <c r="AC75" s="978"/>
      <c r="AD75" s="984"/>
      <c r="AE75" s="121"/>
      <c r="AF75" s="121"/>
      <c r="AG75" s="121"/>
      <c r="AH75" s="81"/>
      <c r="AI75" s="81"/>
      <c r="AJ75" s="81"/>
      <c r="AK75" s="81"/>
      <c r="AL75" s="81"/>
      <c r="AM75" s="81"/>
      <c r="AN75" s="167"/>
      <c r="AO75" s="81"/>
      <c r="AP75" s="342">
        <f ca="1">SUM(M75:V75)</f>
        <v>440110.25</v>
      </c>
      <c r="AQ75" s="342">
        <f ca="1">SUM(M76:V76)</f>
        <v>8307.2999999999993</v>
      </c>
      <c r="AR75" s="342">
        <f ca="1">M75</f>
        <v>87672.55</v>
      </c>
      <c r="AS75" s="342">
        <f ca="1">O75</f>
        <v>177092.6</v>
      </c>
      <c r="AT75" s="342">
        <f ca="1">Q75</f>
        <v>175345.1</v>
      </c>
      <c r="AU75" s="342">
        <f>S75</f>
        <v>0</v>
      </c>
      <c r="AV75" s="342">
        <f>U75</f>
        <v>0</v>
      </c>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row>
    <row r="76" spans="1:77" s="47" customFormat="1" ht="159" customHeight="1" outlineLevel="1" x14ac:dyDescent="0.2">
      <c r="A76" s="975"/>
      <c r="B76" s="976"/>
      <c r="C76" s="976"/>
      <c r="D76" s="979"/>
      <c r="E76" s="979"/>
      <c r="F76" s="979"/>
      <c r="G76" s="979"/>
      <c r="H76" s="979"/>
      <c r="I76" s="979"/>
      <c r="J76" s="957"/>
      <c r="K76" s="986" t="str">
        <f ca="1">Translations!$A$86</f>
        <v>Above</v>
      </c>
      <c r="L76" s="986"/>
      <c r="M76" s="969">
        <f ca="1">SUMIFS('Cost assumptions - optional'!$R:$R,'Cost assumptions - optional'!$D:$D,A75,'Cost assumptions - optional'!$A:$A,$K76,'Cost assumptions - optional'!$C:$C,$D$44)</f>
        <v>2111.46</v>
      </c>
      <c r="N76" s="969"/>
      <c r="O76" s="970">
        <f ca="1">SUMIFS('Cost assumptions - optional'!$S:$S,'Cost assumptions - optional'!$D:$D,A75,'Cost assumptions - optional'!$A:$A,$K76,'Cost assumptions - optional'!$C:$C,$D$44)</f>
        <v>2842.92</v>
      </c>
      <c r="P76" s="970"/>
      <c r="Q76" s="970">
        <f ca="1">SUMIFS('Cost assumptions - optional'!$T:$T,'Cost assumptions - optional'!$D:$D,A75,'Cost assumptions - optional'!$A:$A,$K76,'Cost assumptions - optional'!$C:$C,$D$44)</f>
        <v>3352.92</v>
      </c>
      <c r="R76" s="970"/>
      <c r="S76" s="973"/>
      <c r="T76" s="973"/>
      <c r="U76" s="970"/>
      <c r="V76" s="970"/>
      <c r="W76" s="983"/>
      <c r="X76" s="983"/>
      <c r="Y76" s="983"/>
      <c r="Z76" s="983"/>
      <c r="AA76" s="983"/>
      <c r="AB76" s="980"/>
      <c r="AC76" s="980"/>
      <c r="AD76" s="985"/>
      <c r="AE76" s="81"/>
      <c r="AF76" s="81"/>
      <c r="AG76" s="81"/>
      <c r="AH76" s="81"/>
      <c r="AI76" s="81"/>
      <c r="AJ76" s="81"/>
      <c r="AK76" s="81"/>
      <c r="AL76" s="81"/>
      <c r="AM76" s="81"/>
      <c r="AN76" s="167"/>
      <c r="AO76" s="81"/>
      <c r="AP76" s="342"/>
      <c r="AQ76" s="342"/>
      <c r="AR76" s="59"/>
      <c r="AS76" s="59"/>
      <c r="AT76" s="59"/>
      <c r="AU76" s="59"/>
      <c r="AV76" s="59"/>
      <c r="AW76" s="342">
        <f ca="1">M76</f>
        <v>2111.46</v>
      </c>
      <c r="AX76" s="342">
        <f ca="1">O76</f>
        <v>2842.92</v>
      </c>
      <c r="AY76" s="342">
        <f ca="1">Q76</f>
        <v>3352.92</v>
      </c>
      <c r="AZ76" s="342">
        <f>S76</f>
        <v>0</v>
      </c>
      <c r="BA76" s="342">
        <f>U76</f>
        <v>0</v>
      </c>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row>
    <row r="77" spans="1:77" s="47" customFormat="1" ht="24" customHeight="1" outlineLevel="1" x14ac:dyDescent="0.2">
      <c r="A77" s="975"/>
      <c r="B77" s="976"/>
      <c r="C77" s="976"/>
      <c r="D77" s="979"/>
      <c r="E77" s="979"/>
      <c r="F77" s="979"/>
      <c r="G77" s="979"/>
      <c r="H77" s="979"/>
      <c r="I77" s="979"/>
      <c r="J77" s="956" t="str">
        <f ca="1">Translations!$A$77</f>
        <v>Please select…</v>
      </c>
      <c r="K77" s="901" t="str">
        <f ca="1">Translations!$A$83</f>
        <v>Allocation</v>
      </c>
      <c r="L77" s="901"/>
      <c r="M77" s="960"/>
      <c r="N77" s="960"/>
      <c r="O77" s="982"/>
      <c r="P77" s="982"/>
      <c r="Q77" s="982"/>
      <c r="R77" s="982"/>
      <c r="S77" s="981"/>
      <c r="T77" s="981"/>
      <c r="U77" s="982"/>
      <c r="V77" s="982"/>
      <c r="W77" s="983"/>
      <c r="X77" s="983"/>
      <c r="Y77" s="983"/>
      <c r="Z77" s="983"/>
      <c r="AA77" s="983"/>
      <c r="AB77" s="978"/>
      <c r="AC77" s="978"/>
      <c r="AD77" s="984"/>
      <c r="AE77" s="121"/>
      <c r="AF77" s="121"/>
      <c r="AG77" s="121"/>
      <c r="AH77" s="81"/>
      <c r="AI77" s="81"/>
      <c r="AJ77" s="81"/>
      <c r="AK77" s="81"/>
      <c r="AL77" s="81"/>
      <c r="AM77" s="81"/>
      <c r="AN77" s="167"/>
      <c r="AO77" s="81"/>
      <c r="AP77" s="342">
        <f>SUM(M77:V77)</f>
        <v>0</v>
      </c>
      <c r="AQ77" s="342">
        <f>SUM(M78:V78)</f>
        <v>0</v>
      </c>
      <c r="AR77" s="342">
        <f>M77</f>
        <v>0</v>
      </c>
      <c r="AS77" s="342">
        <f>O77</f>
        <v>0</v>
      </c>
      <c r="AT77" s="342">
        <f>Q77</f>
        <v>0</v>
      </c>
      <c r="AU77" s="342">
        <f>S77</f>
        <v>0</v>
      </c>
      <c r="AV77" s="342">
        <f>U77</f>
        <v>0</v>
      </c>
      <c r="AW77" s="197"/>
      <c r="AX77" s="197"/>
      <c r="AY77" s="197"/>
      <c r="AZ77" s="197"/>
      <c r="BA77" s="197"/>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row>
    <row r="78" spans="1:77" s="47" customFormat="1" ht="24" customHeight="1" outlineLevel="1" x14ac:dyDescent="0.2">
      <c r="A78" s="977"/>
      <c r="B78" s="957"/>
      <c r="C78" s="957"/>
      <c r="D78" s="980"/>
      <c r="E78" s="980"/>
      <c r="F78" s="980"/>
      <c r="G78" s="980"/>
      <c r="H78" s="980"/>
      <c r="I78" s="980"/>
      <c r="J78" s="957"/>
      <c r="K78" s="986" t="str">
        <f ca="1">Translations!$A$86</f>
        <v>Above</v>
      </c>
      <c r="L78" s="986"/>
      <c r="M78" s="969"/>
      <c r="N78" s="969"/>
      <c r="O78" s="970"/>
      <c r="P78" s="970"/>
      <c r="Q78" s="970"/>
      <c r="R78" s="970"/>
      <c r="S78" s="973"/>
      <c r="T78" s="973"/>
      <c r="U78" s="970"/>
      <c r="V78" s="970"/>
      <c r="W78" s="983"/>
      <c r="X78" s="983"/>
      <c r="Y78" s="983"/>
      <c r="Z78" s="983"/>
      <c r="AA78" s="983"/>
      <c r="AB78" s="980"/>
      <c r="AC78" s="980"/>
      <c r="AD78" s="985"/>
      <c r="AE78" s="81"/>
      <c r="AF78" s="81"/>
      <c r="AG78" s="81"/>
      <c r="AH78" s="81"/>
      <c r="AI78" s="81"/>
      <c r="AJ78" s="81"/>
      <c r="AK78" s="81"/>
      <c r="AL78" s="81"/>
      <c r="AM78" s="81"/>
      <c r="AN78" s="167"/>
      <c r="AO78" s="81"/>
      <c r="AP78" s="342"/>
      <c r="AQ78" s="342"/>
      <c r="AR78" s="81"/>
      <c r="AS78" s="81"/>
      <c r="AT78" s="81"/>
      <c r="AU78" s="81"/>
      <c r="AV78" s="81"/>
      <c r="AW78" s="342">
        <f>M78</f>
        <v>0</v>
      </c>
      <c r="AX78" s="342">
        <f>O78</f>
        <v>0</v>
      </c>
      <c r="AY78" s="342">
        <f>Q78</f>
        <v>0</v>
      </c>
      <c r="AZ78" s="342">
        <f>S78</f>
        <v>0</v>
      </c>
      <c r="BA78" s="342">
        <f>U78</f>
        <v>0</v>
      </c>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row>
    <row r="79" spans="1:77" s="47" customFormat="1" ht="71.25" customHeight="1" outlineLevel="1" x14ac:dyDescent="0.2">
      <c r="A79" s="974" t="str">
        <f ca="1">Framework!H34</f>
        <v>HIV testing and counseling as part of programs for sex workers and their clients</v>
      </c>
      <c r="B79" s="956"/>
      <c r="C79" s="956"/>
      <c r="D79" s="978" t="s">
        <v>4160</v>
      </c>
      <c r="E79" s="978"/>
      <c r="F79" s="978"/>
      <c r="G79" s="978"/>
      <c r="H79" s="978"/>
      <c r="I79" s="978"/>
      <c r="J79" s="956" t="s">
        <v>989</v>
      </c>
      <c r="K79" s="901" t="str">
        <f ca="1">Translations!$A$83</f>
        <v>Allocation</v>
      </c>
      <c r="L79" s="901"/>
      <c r="M79" s="960">
        <f ca="1">SUMIFS('Cost assumptions - optional'!$R:$R,'Cost assumptions - optional'!$D:$D,A79,'Cost assumptions - optional'!$A:$A,$K79,'Cost assumptions - optional'!$C:$C,$D$44)</f>
        <v>18843.415873015874</v>
      </c>
      <c r="N79" s="960"/>
      <c r="O79" s="960">
        <f ca="1">SUMIFS('Cost assumptions - optional'!$S:$S,'Cost assumptions - optional'!$D:$D,A79,'Cost assumptions - optional'!$A:$A,$K79,'Cost assumptions - optional'!$C:$C,$D$44)</f>
        <v>6427.6</v>
      </c>
      <c r="P79" s="960"/>
      <c r="Q79" s="960">
        <f ca="1">SUMIFS('Cost assumptions - optional'!$T:$T,'Cost assumptions - optional'!$D:$D,A79,'Cost assumptions - optional'!$A:$A,$K79,'Cost assumptions - optional'!$C:$C,$D$44)</f>
        <v>9610.7999999999993</v>
      </c>
      <c r="R79" s="960"/>
      <c r="S79" s="981"/>
      <c r="T79" s="981"/>
      <c r="U79" s="982"/>
      <c r="V79" s="982"/>
      <c r="W79" s="983" t="s">
        <v>4185</v>
      </c>
      <c r="X79" s="983"/>
      <c r="Y79" s="983"/>
      <c r="Z79" s="983"/>
      <c r="AA79" s="983"/>
      <c r="AB79" s="978"/>
      <c r="AC79" s="978"/>
      <c r="AD79" s="984"/>
      <c r="AE79" s="81"/>
      <c r="AF79" s="81"/>
      <c r="AG79" s="81"/>
      <c r="AH79" s="81"/>
      <c r="AI79" s="81"/>
      <c r="AJ79" s="81"/>
      <c r="AK79" s="81"/>
      <c r="AL79" s="81"/>
      <c r="AM79" s="81"/>
      <c r="AN79" s="167"/>
      <c r="AO79" s="81"/>
      <c r="AP79" s="342">
        <f ca="1">SUM(M79:V79)</f>
        <v>34881.815873015876</v>
      </c>
      <c r="AQ79" s="342">
        <f ca="1">SUM(M80:V80)</f>
        <v>0</v>
      </c>
      <c r="AR79" s="342">
        <f ca="1">M79</f>
        <v>18843.415873015874</v>
      </c>
      <c r="AS79" s="342">
        <f ca="1">O79</f>
        <v>6427.6</v>
      </c>
      <c r="AT79" s="342">
        <f ca="1">Q79</f>
        <v>9610.7999999999993</v>
      </c>
      <c r="AU79" s="342">
        <f>S79</f>
        <v>0</v>
      </c>
      <c r="AV79" s="342">
        <f>U79</f>
        <v>0</v>
      </c>
      <c r="AW79" s="197"/>
      <c r="AX79" s="197"/>
      <c r="AY79" s="197"/>
      <c r="AZ79" s="197"/>
      <c r="BA79" s="197"/>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row>
    <row r="80" spans="1:77" s="47" customFormat="1" ht="71.25" customHeight="1" outlineLevel="1" x14ac:dyDescent="0.2">
      <c r="A80" s="975"/>
      <c r="B80" s="976"/>
      <c r="C80" s="976"/>
      <c r="D80" s="979"/>
      <c r="E80" s="979"/>
      <c r="F80" s="979"/>
      <c r="G80" s="979"/>
      <c r="H80" s="979"/>
      <c r="I80" s="979"/>
      <c r="J80" s="957"/>
      <c r="K80" s="986" t="str">
        <f ca="1">Translations!$A$86</f>
        <v>Above</v>
      </c>
      <c r="L80" s="986"/>
      <c r="M80" s="969">
        <f ca="1">SUMIFS('Cost assumptions - optional'!$R:$R,'Cost assumptions - optional'!$D:$D,A79,'Cost assumptions - optional'!$A:$A,$K80,'Cost assumptions - optional'!$C:$C,$D$44)</f>
        <v>0</v>
      </c>
      <c r="N80" s="969"/>
      <c r="O80" s="970">
        <f ca="1">SUMIFS('Cost assumptions - optional'!$S:$S,'Cost assumptions - optional'!$D:$D,A79,'Cost assumptions - optional'!$A:$A,$K80,'Cost assumptions - optional'!$C:$C,$D$44)</f>
        <v>0</v>
      </c>
      <c r="P80" s="970"/>
      <c r="Q80" s="970">
        <f ca="1">SUMIFS('Cost assumptions - optional'!$T:$T,'Cost assumptions - optional'!$D:$D,A79,'Cost assumptions - optional'!$A:$A,$K80,'Cost assumptions - optional'!$C:$C,$D$44)</f>
        <v>0</v>
      </c>
      <c r="R80" s="970"/>
      <c r="S80" s="973"/>
      <c r="T80" s="973"/>
      <c r="U80" s="970"/>
      <c r="V80" s="970"/>
      <c r="W80" s="983"/>
      <c r="X80" s="983"/>
      <c r="Y80" s="983"/>
      <c r="Z80" s="983"/>
      <c r="AA80" s="983"/>
      <c r="AB80" s="980"/>
      <c r="AC80" s="980"/>
      <c r="AD80" s="985"/>
      <c r="AE80" s="81"/>
      <c r="AF80" s="81"/>
      <c r="AG80" s="81"/>
      <c r="AH80" s="81"/>
      <c r="AI80" s="81"/>
      <c r="AJ80" s="81"/>
      <c r="AK80" s="81"/>
      <c r="AL80" s="81"/>
      <c r="AM80" s="81"/>
      <c r="AN80" s="167"/>
      <c r="AO80" s="81"/>
      <c r="AP80" s="342"/>
      <c r="AQ80" s="342"/>
      <c r="AR80" s="81"/>
      <c r="AS80" s="81"/>
      <c r="AT80" s="81"/>
      <c r="AU80" s="81"/>
      <c r="AV80" s="81"/>
      <c r="AW80" s="342">
        <f ca="1">M80</f>
        <v>0</v>
      </c>
      <c r="AX80" s="342">
        <f ca="1">O80</f>
        <v>0</v>
      </c>
      <c r="AY80" s="342">
        <f ca="1">Q80</f>
        <v>0</v>
      </c>
      <c r="AZ80" s="342">
        <f>S80</f>
        <v>0</v>
      </c>
      <c r="BA80" s="342">
        <f>U80</f>
        <v>0</v>
      </c>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row>
    <row r="81" spans="1:77" s="102" customFormat="1" ht="24" customHeight="1" outlineLevel="1" x14ac:dyDescent="0.2">
      <c r="A81" s="975"/>
      <c r="B81" s="976"/>
      <c r="C81" s="976"/>
      <c r="D81" s="979"/>
      <c r="E81" s="979"/>
      <c r="F81" s="979"/>
      <c r="G81" s="979"/>
      <c r="H81" s="979"/>
      <c r="I81" s="979"/>
      <c r="J81" s="956" t="str">
        <f ca="1">Translations!$A$77</f>
        <v>Please select…</v>
      </c>
      <c r="K81" s="901" t="str">
        <f ca="1">Translations!$A$83</f>
        <v>Allocation</v>
      </c>
      <c r="L81" s="901"/>
      <c r="M81" s="960"/>
      <c r="N81" s="960"/>
      <c r="O81" s="982"/>
      <c r="P81" s="982"/>
      <c r="Q81" s="982"/>
      <c r="R81" s="982"/>
      <c r="S81" s="981"/>
      <c r="T81" s="981"/>
      <c r="U81" s="982"/>
      <c r="V81" s="982"/>
      <c r="W81" s="947"/>
      <c r="X81" s="948"/>
      <c r="Y81" s="948"/>
      <c r="Z81" s="948"/>
      <c r="AA81" s="949"/>
      <c r="AB81" s="978"/>
      <c r="AC81" s="978"/>
      <c r="AD81" s="984"/>
      <c r="AE81" s="121"/>
      <c r="AF81" s="121"/>
      <c r="AG81" s="121"/>
      <c r="AH81" s="81"/>
      <c r="AI81" s="81"/>
      <c r="AJ81" s="81"/>
      <c r="AK81" s="81"/>
      <c r="AL81" s="81"/>
      <c r="AM81" s="81"/>
      <c r="AN81" s="167"/>
      <c r="AO81" s="81"/>
      <c r="AP81" s="342">
        <f>SUM(M81:V81)</f>
        <v>0</v>
      </c>
      <c r="AQ81" s="342">
        <f>SUM(M82:V82)</f>
        <v>0</v>
      </c>
      <c r="AR81" s="342">
        <f>M81</f>
        <v>0</v>
      </c>
      <c r="AS81" s="342">
        <f>O81</f>
        <v>0</v>
      </c>
      <c r="AT81" s="342">
        <f>Q81</f>
        <v>0</v>
      </c>
      <c r="AU81" s="342">
        <f>S81</f>
        <v>0</v>
      </c>
      <c r="AV81" s="342">
        <f>U81</f>
        <v>0</v>
      </c>
      <c r="AW81" s="197"/>
      <c r="AX81" s="197"/>
      <c r="AY81" s="197"/>
      <c r="AZ81" s="197"/>
      <c r="BA81" s="197"/>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101"/>
      <c r="BY81" s="101"/>
    </row>
    <row r="82" spans="1:77" s="102" customFormat="1" ht="24" customHeight="1" outlineLevel="1" x14ac:dyDescent="0.2">
      <c r="A82" s="977"/>
      <c r="B82" s="957"/>
      <c r="C82" s="957"/>
      <c r="D82" s="980"/>
      <c r="E82" s="980"/>
      <c r="F82" s="980"/>
      <c r="G82" s="980"/>
      <c r="H82" s="980"/>
      <c r="I82" s="980"/>
      <c r="J82" s="957"/>
      <c r="K82" s="986" t="str">
        <f ca="1">Translations!$A$86</f>
        <v>Above</v>
      </c>
      <c r="L82" s="986"/>
      <c r="M82" s="969"/>
      <c r="N82" s="969"/>
      <c r="O82" s="970"/>
      <c r="P82" s="970"/>
      <c r="Q82" s="970"/>
      <c r="R82" s="970"/>
      <c r="S82" s="973"/>
      <c r="T82" s="973"/>
      <c r="U82" s="970"/>
      <c r="V82" s="970"/>
      <c r="W82" s="1130"/>
      <c r="X82" s="1131"/>
      <c r="Y82" s="1131"/>
      <c r="Z82" s="1131"/>
      <c r="AA82" s="1132"/>
      <c r="AB82" s="980"/>
      <c r="AC82" s="980"/>
      <c r="AD82" s="985"/>
      <c r="AE82" s="81"/>
      <c r="AF82" s="81"/>
      <c r="AG82" s="81"/>
      <c r="AH82" s="81"/>
      <c r="AI82" s="81"/>
      <c r="AJ82" s="81"/>
      <c r="AK82" s="81"/>
      <c r="AL82" s="81"/>
      <c r="AM82" s="81"/>
      <c r="AN82" s="167"/>
      <c r="AO82" s="81"/>
      <c r="AP82" s="342"/>
      <c r="AQ82" s="342"/>
      <c r="AR82" s="81"/>
      <c r="AS82" s="81"/>
      <c r="AT82" s="81"/>
      <c r="AU82" s="81"/>
      <c r="AV82" s="81"/>
      <c r="AW82" s="342">
        <f>M82</f>
        <v>0</v>
      </c>
      <c r="AX82" s="342">
        <f>O82</f>
        <v>0</v>
      </c>
      <c r="AY82" s="342">
        <f>Q82</f>
        <v>0</v>
      </c>
      <c r="AZ82" s="342">
        <f>S82</f>
        <v>0</v>
      </c>
      <c r="BA82" s="342">
        <f>U82</f>
        <v>0</v>
      </c>
      <c r="BB82" s="101"/>
      <c r="BC82" s="101"/>
      <c r="BD82" s="101"/>
      <c r="BE82" s="101"/>
      <c r="BF82" s="101"/>
      <c r="BG82" s="101"/>
      <c r="BH82" s="101"/>
      <c r="BI82" s="101"/>
      <c r="BJ82" s="101"/>
      <c r="BK82" s="101"/>
      <c r="BL82" s="101"/>
      <c r="BM82" s="101"/>
      <c r="BN82" s="101"/>
      <c r="BO82" s="101"/>
      <c r="BP82" s="101"/>
      <c r="BQ82" s="101"/>
      <c r="BR82" s="101"/>
      <c r="BS82" s="101"/>
      <c r="BT82" s="101"/>
      <c r="BU82" s="101"/>
      <c r="BV82" s="101"/>
      <c r="BW82" s="101"/>
      <c r="BX82" s="101"/>
      <c r="BY82" s="101"/>
    </row>
    <row r="83" spans="1:77" s="47" customFormat="1" ht="118.5" customHeight="1" outlineLevel="1" x14ac:dyDescent="0.2">
      <c r="A83" s="974" t="s">
        <v>3262</v>
      </c>
      <c r="B83" s="956"/>
      <c r="C83" s="956"/>
      <c r="D83" s="978" t="s">
        <v>4441</v>
      </c>
      <c r="E83" s="978"/>
      <c r="F83" s="978"/>
      <c r="G83" s="978"/>
      <c r="H83" s="978"/>
      <c r="I83" s="978"/>
      <c r="J83" s="956" t="s">
        <v>989</v>
      </c>
      <c r="K83" s="901" t="str">
        <f ca="1">Translations!$A$83</f>
        <v>Allocation</v>
      </c>
      <c r="L83" s="901"/>
      <c r="M83" s="960">
        <f ca="1">SUMIFS('Cost assumptions - optional'!$R:$R,'Cost assumptions - optional'!$D:$D,A83,'Cost assumptions - optional'!$A:$A,$K83,'Cost assumptions - optional'!$C:$C,$D$44)</f>
        <v>22600</v>
      </c>
      <c r="N83" s="960"/>
      <c r="O83" s="960">
        <f ca="1">SUMIFS('Cost assumptions - optional'!$S:$S,'Cost assumptions - optional'!$D:$D,A83,'Cost assumptions - optional'!$A:$A,$K83,'Cost assumptions - optional'!$C:$C,$D$44)</f>
        <v>29750</v>
      </c>
      <c r="P83" s="960"/>
      <c r="Q83" s="960">
        <f ca="1">SUMIFS('Cost assumptions - optional'!$T:$T,'Cost assumptions - optional'!$D:$D,A83,'Cost assumptions - optional'!$A:$A,$K83,'Cost assumptions - optional'!$C:$C,$D$44)</f>
        <v>35275</v>
      </c>
      <c r="R83" s="960"/>
      <c r="S83" s="981"/>
      <c r="T83" s="981"/>
      <c r="U83" s="982"/>
      <c r="V83" s="982"/>
      <c r="W83" s="989" t="s">
        <v>4442</v>
      </c>
      <c r="X83" s="989"/>
      <c r="Y83" s="989"/>
      <c r="Z83" s="989"/>
      <c r="AA83" s="989"/>
      <c r="AB83" s="978"/>
      <c r="AC83" s="978"/>
      <c r="AD83" s="984"/>
      <c r="AE83" s="81"/>
      <c r="AF83" s="81"/>
      <c r="AG83" s="81"/>
      <c r="AH83" s="81"/>
      <c r="AI83" s="81"/>
      <c r="AJ83" s="81"/>
      <c r="AK83" s="81"/>
      <c r="AL83" s="81"/>
      <c r="AM83" s="81"/>
      <c r="AN83" s="167"/>
      <c r="AO83" s="81"/>
      <c r="AP83" s="342">
        <f ca="1">SUM(M83:V83)</f>
        <v>87625</v>
      </c>
      <c r="AQ83" s="342">
        <f ca="1">SUM(M84:V84)</f>
        <v>159000</v>
      </c>
      <c r="AR83" s="342">
        <f ca="1">M83</f>
        <v>22600</v>
      </c>
      <c r="AS83" s="342">
        <f ca="1">O83</f>
        <v>29750</v>
      </c>
      <c r="AT83" s="342">
        <f ca="1">Q83</f>
        <v>35275</v>
      </c>
      <c r="AU83" s="342">
        <f>S83</f>
        <v>0</v>
      </c>
      <c r="AV83" s="342">
        <f>U83</f>
        <v>0</v>
      </c>
      <c r="AW83" s="197"/>
      <c r="AX83" s="197"/>
      <c r="AY83" s="197"/>
      <c r="AZ83" s="197"/>
      <c r="BA83" s="197"/>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row>
    <row r="84" spans="1:77" s="47" customFormat="1" ht="118.5" customHeight="1" outlineLevel="1" x14ac:dyDescent="0.2">
      <c r="A84" s="975"/>
      <c r="B84" s="976"/>
      <c r="C84" s="976"/>
      <c r="D84" s="979"/>
      <c r="E84" s="979"/>
      <c r="F84" s="979"/>
      <c r="G84" s="979"/>
      <c r="H84" s="979"/>
      <c r="I84" s="979"/>
      <c r="J84" s="957"/>
      <c r="K84" s="986" t="str">
        <f ca="1">Translations!$A$86</f>
        <v>Above</v>
      </c>
      <c r="L84" s="986"/>
      <c r="M84" s="969">
        <f ca="1">SUMIFS('Cost assumptions - optional'!$R:$R,'Cost assumptions - optional'!$D:$D,A83,'Cost assumptions - optional'!$A:$A,$K84,'Cost assumptions - optional'!$C:$C,$D$44)</f>
        <v>40800</v>
      </c>
      <c r="N84" s="969"/>
      <c r="O84" s="970">
        <f ca="1">SUMIFS('Cost assumptions - optional'!$S:$S,'Cost assumptions - optional'!$D:$D,A83,'Cost assumptions - optional'!$A:$A,$K84,'Cost assumptions - optional'!$C:$C,$D$44)</f>
        <v>54000</v>
      </c>
      <c r="P84" s="970"/>
      <c r="Q84" s="970">
        <f ca="1">SUMIFS('Cost assumptions - optional'!$T:$T,'Cost assumptions - optional'!$D:$D,A83,'Cost assumptions - optional'!$A:$A,$K84,'Cost assumptions - optional'!$C:$C,$D$44)</f>
        <v>64200</v>
      </c>
      <c r="R84" s="970"/>
      <c r="S84" s="988"/>
      <c r="T84" s="988"/>
      <c r="U84" s="970"/>
      <c r="V84" s="970"/>
      <c r="W84" s="989"/>
      <c r="X84" s="989"/>
      <c r="Y84" s="989"/>
      <c r="Z84" s="989"/>
      <c r="AA84" s="989"/>
      <c r="AB84" s="980"/>
      <c r="AC84" s="980"/>
      <c r="AD84" s="985"/>
      <c r="AE84" s="81"/>
      <c r="AF84" s="81"/>
      <c r="AG84" s="81"/>
      <c r="AH84" s="81"/>
      <c r="AI84" s="81"/>
      <c r="AJ84" s="81"/>
      <c r="AK84" s="81"/>
      <c r="AL84" s="81"/>
      <c r="AM84" s="81"/>
      <c r="AN84" s="167"/>
      <c r="AO84" s="81"/>
      <c r="AP84" s="342"/>
      <c r="AQ84" s="342"/>
      <c r="AR84" s="81"/>
      <c r="AS84" s="81"/>
      <c r="AT84" s="81"/>
      <c r="AU84" s="81"/>
      <c r="AV84" s="81"/>
      <c r="AW84" s="342">
        <f ca="1">M84</f>
        <v>40800</v>
      </c>
      <c r="AX84" s="342">
        <f ca="1">O84</f>
        <v>54000</v>
      </c>
      <c r="AY84" s="342">
        <f ca="1">Q84</f>
        <v>64200</v>
      </c>
      <c r="AZ84" s="342">
        <f>S84</f>
        <v>0</v>
      </c>
      <c r="BA84" s="342">
        <f>U84</f>
        <v>0</v>
      </c>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row>
    <row r="85" spans="1:77" s="102" customFormat="1" ht="12.75" outlineLevel="1" x14ac:dyDescent="0.2">
      <c r="A85" s="975"/>
      <c r="B85" s="976"/>
      <c r="C85" s="976"/>
      <c r="D85" s="979"/>
      <c r="E85" s="979"/>
      <c r="F85" s="979"/>
      <c r="G85" s="979"/>
      <c r="H85" s="979"/>
      <c r="I85" s="979"/>
      <c r="J85" s="956" t="str">
        <f ca="1">Translations!$A$77</f>
        <v>Please select…</v>
      </c>
      <c r="K85" s="901" t="str">
        <f ca="1">Translations!$A$83</f>
        <v>Allocation</v>
      </c>
      <c r="L85" s="901"/>
      <c r="M85" s="960"/>
      <c r="N85" s="960"/>
      <c r="O85" s="982"/>
      <c r="P85" s="982"/>
      <c r="Q85" s="982"/>
      <c r="R85" s="982"/>
      <c r="S85" s="981"/>
      <c r="T85" s="981"/>
      <c r="U85" s="982"/>
      <c r="V85" s="982"/>
      <c r="W85" s="983"/>
      <c r="X85" s="983"/>
      <c r="Y85" s="983"/>
      <c r="Z85" s="983"/>
      <c r="AA85" s="983"/>
      <c r="AB85" s="978"/>
      <c r="AC85" s="978"/>
      <c r="AD85" s="984"/>
      <c r="AE85" s="121"/>
      <c r="AF85" s="121"/>
      <c r="AG85" s="121"/>
      <c r="AH85" s="81"/>
      <c r="AI85" s="81"/>
      <c r="AJ85" s="81"/>
      <c r="AK85" s="81"/>
      <c r="AL85" s="81"/>
      <c r="AM85" s="81"/>
      <c r="AN85" s="167"/>
      <c r="AO85" s="81"/>
      <c r="AP85" s="342">
        <f>SUM(M85:V85)</f>
        <v>0</v>
      </c>
      <c r="AQ85" s="342">
        <f>SUM(M86:V86)</f>
        <v>0</v>
      </c>
      <c r="AR85" s="342">
        <f>M85</f>
        <v>0</v>
      </c>
      <c r="AS85" s="342">
        <f>O85</f>
        <v>0</v>
      </c>
      <c r="AT85" s="342">
        <f>Q85</f>
        <v>0</v>
      </c>
      <c r="AU85" s="342">
        <f>S85</f>
        <v>0</v>
      </c>
      <c r="AV85" s="342">
        <f>U85</f>
        <v>0</v>
      </c>
      <c r="AW85" s="197"/>
      <c r="AX85" s="197"/>
      <c r="AY85" s="197"/>
      <c r="AZ85" s="197"/>
      <c r="BA85" s="197"/>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row>
    <row r="86" spans="1:77" s="102" customFormat="1" ht="12.75" outlineLevel="1" x14ac:dyDescent="0.2">
      <c r="A86" s="977"/>
      <c r="B86" s="957"/>
      <c r="C86" s="957"/>
      <c r="D86" s="980"/>
      <c r="E86" s="980"/>
      <c r="F86" s="980"/>
      <c r="G86" s="980"/>
      <c r="H86" s="980"/>
      <c r="I86" s="980"/>
      <c r="J86" s="957"/>
      <c r="K86" s="986" t="str">
        <f ca="1">Translations!$A$86</f>
        <v>Above</v>
      </c>
      <c r="L86" s="986"/>
      <c r="M86" s="969"/>
      <c r="N86" s="969"/>
      <c r="O86" s="970"/>
      <c r="P86" s="970"/>
      <c r="Q86" s="970"/>
      <c r="R86" s="970"/>
      <c r="S86" s="973"/>
      <c r="T86" s="973"/>
      <c r="U86" s="970"/>
      <c r="V86" s="970"/>
      <c r="W86" s="983"/>
      <c r="X86" s="983"/>
      <c r="Y86" s="983"/>
      <c r="Z86" s="983"/>
      <c r="AA86" s="983"/>
      <c r="AB86" s="980"/>
      <c r="AC86" s="980"/>
      <c r="AD86" s="985"/>
      <c r="AE86" s="81"/>
      <c r="AF86" s="81"/>
      <c r="AG86" s="81"/>
      <c r="AH86" s="81"/>
      <c r="AI86" s="81"/>
      <c r="AJ86" s="81"/>
      <c r="AK86" s="81"/>
      <c r="AL86" s="81"/>
      <c r="AM86" s="81"/>
      <c r="AN86" s="167"/>
      <c r="AO86" s="81"/>
      <c r="AP86" s="342"/>
      <c r="AQ86" s="342"/>
      <c r="AR86" s="81"/>
      <c r="AS86" s="81"/>
      <c r="AT86" s="81"/>
      <c r="AU86" s="81"/>
      <c r="AV86" s="81"/>
      <c r="AW86" s="342">
        <f>M86</f>
        <v>0</v>
      </c>
      <c r="AX86" s="342">
        <f>O86</f>
        <v>0</v>
      </c>
      <c r="AY86" s="342">
        <f>Q86</f>
        <v>0</v>
      </c>
      <c r="AZ86" s="342">
        <f>S86</f>
        <v>0</v>
      </c>
      <c r="BA86" s="342">
        <f>U86</f>
        <v>0</v>
      </c>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row>
    <row r="87" spans="1:77" s="197" customFormat="1" ht="24" customHeight="1" outlineLevel="1" x14ac:dyDescent="0.2">
      <c r="A87" s="974" t="s">
        <v>3257</v>
      </c>
      <c r="B87" s="956"/>
      <c r="C87" s="956"/>
      <c r="D87" s="978" t="s">
        <v>4443</v>
      </c>
      <c r="E87" s="978"/>
      <c r="F87" s="978"/>
      <c r="G87" s="978"/>
      <c r="H87" s="978"/>
      <c r="I87" s="978"/>
      <c r="J87" s="956" t="s">
        <v>989</v>
      </c>
      <c r="K87" s="901" t="str">
        <f ca="1">Translations!$A$83</f>
        <v>Allocation</v>
      </c>
      <c r="L87" s="901"/>
      <c r="M87" s="960">
        <f ca="1">SUMIFS('Cost assumptions - optional'!$R:$R,'Cost assumptions - optional'!$D:$D,A87,'Cost assumptions - optional'!$A:$A,$K87,'Cost assumptions - optional'!$C:$C,$D$44)</f>
        <v>2040</v>
      </c>
      <c r="N87" s="960"/>
      <c r="O87" s="960">
        <f ca="1">SUMIFS('Cost assumptions - optional'!$S:$S,'Cost assumptions - optional'!$D:$D,A87,'Cost assumptions - optional'!$A:$A,$K87,'Cost assumptions - optional'!$C:$C,$D$44)</f>
        <v>2700</v>
      </c>
      <c r="P87" s="960"/>
      <c r="Q87" s="960">
        <f ca="1">SUMIFS('Cost assumptions - optional'!$T:$T,'Cost assumptions - optional'!$D:$D,A87,'Cost assumptions - optional'!$A:$A,$K87,'Cost assumptions - optional'!$C:$C,$D$44)</f>
        <v>3210</v>
      </c>
      <c r="R87" s="960"/>
      <c r="S87" s="981"/>
      <c r="T87" s="981"/>
      <c r="U87" s="982"/>
      <c r="V87" s="982"/>
      <c r="W87" s="989" t="s">
        <v>4457</v>
      </c>
      <c r="X87" s="989"/>
      <c r="Y87" s="989"/>
      <c r="Z87" s="989"/>
      <c r="AA87" s="989"/>
      <c r="AB87" s="978"/>
      <c r="AC87" s="978"/>
      <c r="AD87" s="984"/>
      <c r="AE87" s="81"/>
      <c r="AF87" s="81"/>
      <c r="AG87" s="81"/>
      <c r="AH87" s="81"/>
      <c r="AI87" s="81"/>
      <c r="AJ87" s="81"/>
      <c r="AK87" s="81"/>
      <c r="AL87" s="81"/>
      <c r="AM87" s="81"/>
      <c r="AN87" s="167"/>
      <c r="AO87" s="81"/>
      <c r="AP87" s="342">
        <f ca="1">SUM(M87:V87)</f>
        <v>7950</v>
      </c>
      <c r="AQ87" s="342">
        <f ca="1">SUM(M88:V88)</f>
        <v>0</v>
      </c>
      <c r="AR87" s="342">
        <f ca="1">M87</f>
        <v>2040</v>
      </c>
      <c r="AS87" s="342">
        <f ca="1">O87</f>
        <v>2700</v>
      </c>
      <c r="AT87" s="342">
        <f ca="1">Q87</f>
        <v>3210</v>
      </c>
      <c r="AU87" s="342">
        <f>S87</f>
        <v>0</v>
      </c>
      <c r="AV87" s="342">
        <f>U87</f>
        <v>0</v>
      </c>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row>
    <row r="88" spans="1:77" s="197" customFormat="1" ht="24" customHeight="1" outlineLevel="1" x14ac:dyDescent="0.2">
      <c r="A88" s="975"/>
      <c r="B88" s="976"/>
      <c r="C88" s="976"/>
      <c r="D88" s="979"/>
      <c r="E88" s="979"/>
      <c r="F88" s="979"/>
      <c r="G88" s="979"/>
      <c r="H88" s="979"/>
      <c r="I88" s="979"/>
      <c r="J88" s="957"/>
      <c r="K88" s="986" t="str">
        <f ca="1">Translations!$A$86</f>
        <v>Above</v>
      </c>
      <c r="L88" s="986"/>
      <c r="M88" s="969">
        <f ca="1">SUMIFS('Cost assumptions - optional'!$R:$R,'Cost assumptions - optional'!$D:$D,A87,'Cost assumptions - optional'!$A:$A,$K88,'Cost assumptions - optional'!$C:$C,$D$44)</f>
        <v>0</v>
      </c>
      <c r="N88" s="969"/>
      <c r="O88" s="970">
        <f ca="1">SUMIFS('Cost assumptions - optional'!$S:$S,'Cost assumptions - optional'!$D:$D,A87,'Cost assumptions - optional'!$A:$A,$K88,'Cost assumptions - optional'!$C:$C,$D$44)</f>
        <v>0</v>
      </c>
      <c r="P88" s="970"/>
      <c r="Q88" s="970">
        <f ca="1">SUMIFS('Cost assumptions - optional'!$T:$T,'Cost assumptions - optional'!$D:$D,A87,'Cost assumptions - optional'!$A:$A,$K88,'Cost assumptions - optional'!$C:$C,$D$44)</f>
        <v>0</v>
      </c>
      <c r="R88" s="970"/>
      <c r="S88" s="988"/>
      <c r="T88" s="988"/>
      <c r="U88" s="970"/>
      <c r="V88" s="970"/>
      <c r="W88" s="989"/>
      <c r="X88" s="989"/>
      <c r="Y88" s="989"/>
      <c r="Z88" s="989"/>
      <c r="AA88" s="989"/>
      <c r="AB88" s="980"/>
      <c r="AC88" s="980"/>
      <c r="AD88" s="985"/>
      <c r="AE88" s="81"/>
      <c r="AF88" s="81"/>
      <c r="AG88" s="81"/>
      <c r="AH88" s="81"/>
      <c r="AI88" s="81"/>
      <c r="AJ88" s="81"/>
      <c r="AK88" s="81"/>
      <c r="AL88" s="81"/>
      <c r="AM88" s="81"/>
      <c r="AN88" s="167"/>
      <c r="AO88" s="81"/>
      <c r="AP88" s="342"/>
      <c r="AQ88" s="342"/>
      <c r="AR88" s="81"/>
      <c r="AS88" s="81"/>
      <c r="AT88" s="81"/>
      <c r="AU88" s="81"/>
      <c r="AV88" s="81"/>
      <c r="AW88" s="342">
        <f ca="1">M88</f>
        <v>0</v>
      </c>
      <c r="AX88" s="342">
        <f ca="1">O88</f>
        <v>0</v>
      </c>
      <c r="AY88" s="342">
        <f ca="1">Q88</f>
        <v>0</v>
      </c>
      <c r="AZ88" s="342">
        <f>S88</f>
        <v>0</v>
      </c>
      <c r="BA88" s="342">
        <f>U88</f>
        <v>0</v>
      </c>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101"/>
      <c r="BY88" s="101"/>
    </row>
    <row r="89" spans="1:77" s="197" customFormat="1" ht="24" customHeight="1" outlineLevel="1" x14ac:dyDescent="0.2">
      <c r="A89" s="975"/>
      <c r="B89" s="976"/>
      <c r="C89" s="976"/>
      <c r="D89" s="979"/>
      <c r="E89" s="979"/>
      <c r="F89" s="979"/>
      <c r="G89" s="979"/>
      <c r="H89" s="979"/>
      <c r="I89" s="979"/>
      <c r="J89" s="956" t="str">
        <f ca="1">Translations!$A$77</f>
        <v>Please select…</v>
      </c>
      <c r="K89" s="901" t="str">
        <f ca="1">Translations!$A$83</f>
        <v>Allocation</v>
      </c>
      <c r="L89" s="901"/>
      <c r="M89" s="960"/>
      <c r="N89" s="960"/>
      <c r="O89" s="982"/>
      <c r="P89" s="982"/>
      <c r="Q89" s="982"/>
      <c r="R89" s="982"/>
      <c r="S89" s="981"/>
      <c r="T89" s="981"/>
      <c r="U89" s="982"/>
      <c r="V89" s="982"/>
      <c r="W89" s="983"/>
      <c r="X89" s="983"/>
      <c r="Y89" s="983"/>
      <c r="Z89" s="983"/>
      <c r="AA89" s="983"/>
      <c r="AB89" s="978"/>
      <c r="AC89" s="978"/>
      <c r="AD89" s="984"/>
      <c r="AE89" s="121"/>
      <c r="AF89" s="121"/>
      <c r="AG89" s="121"/>
      <c r="AH89" s="81"/>
      <c r="AI89" s="81"/>
      <c r="AJ89" s="81"/>
      <c r="AK89" s="81"/>
      <c r="AL89" s="81"/>
      <c r="AM89" s="81"/>
      <c r="AN89" s="167"/>
      <c r="AO89" s="81"/>
      <c r="AP89" s="342">
        <f>SUM(M89:V89)</f>
        <v>0</v>
      </c>
      <c r="AQ89" s="342">
        <f>SUM(M90:V90)</f>
        <v>0</v>
      </c>
      <c r="AR89" s="342">
        <f>M89</f>
        <v>0</v>
      </c>
      <c r="AS89" s="342">
        <f>O89</f>
        <v>0</v>
      </c>
      <c r="AT89" s="342">
        <f>Q89</f>
        <v>0</v>
      </c>
      <c r="AU89" s="342">
        <f>S89</f>
        <v>0</v>
      </c>
      <c r="AV89" s="342">
        <f>U89</f>
        <v>0</v>
      </c>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101"/>
      <c r="BY89" s="101"/>
    </row>
    <row r="90" spans="1:77" s="197" customFormat="1" ht="24" customHeight="1" outlineLevel="1" x14ac:dyDescent="0.2">
      <c r="A90" s="977"/>
      <c r="B90" s="957"/>
      <c r="C90" s="957"/>
      <c r="D90" s="980"/>
      <c r="E90" s="980"/>
      <c r="F90" s="980"/>
      <c r="G90" s="980"/>
      <c r="H90" s="980"/>
      <c r="I90" s="980"/>
      <c r="J90" s="957"/>
      <c r="K90" s="986" t="str">
        <f ca="1">Translations!$A$86</f>
        <v>Above</v>
      </c>
      <c r="L90" s="986"/>
      <c r="M90" s="969"/>
      <c r="N90" s="969"/>
      <c r="O90" s="970"/>
      <c r="P90" s="970"/>
      <c r="Q90" s="970"/>
      <c r="R90" s="970"/>
      <c r="S90" s="973"/>
      <c r="T90" s="973"/>
      <c r="U90" s="970"/>
      <c r="V90" s="970"/>
      <c r="W90" s="983"/>
      <c r="X90" s="983"/>
      <c r="Y90" s="983"/>
      <c r="Z90" s="983"/>
      <c r="AA90" s="983"/>
      <c r="AB90" s="980"/>
      <c r="AC90" s="980"/>
      <c r="AD90" s="985"/>
      <c r="AE90" s="81"/>
      <c r="AF90" s="81"/>
      <c r="AG90" s="81"/>
      <c r="AH90" s="81"/>
      <c r="AI90" s="81"/>
      <c r="AJ90" s="81"/>
      <c r="AK90" s="81"/>
      <c r="AL90" s="81"/>
      <c r="AM90" s="81"/>
      <c r="AN90" s="167"/>
      <c r="AO90" s="81"/>
      <c r="AP90" s="342"/>
      <c r="AQ90" s="342"/>
      <c r="AR90" s="81"/>
      <c r="AS90" s="81"/>
      <c r="AT90" s="81"/>
      <c r="AU90" s="81"/>
      <c r="AV90" s="81"/>
      <c r="AW90" s="342">
        <f>M90</f>
        <v>0</v>
      </c>
      <c r="AX90" s="342">
        <f>O90</f>
        <v>0</v>
      </c>
      <c r="AY90" s="342">
        <f>Q90</f>
        <v>0</v>
      </c>
      <c r="AZ90" s="342">
        <f>S90</f>
        <v>0</v>
      </c>
      <c r="BA90" s="342">
        <f>U90</f>
        <v>0</v>
      </c>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101"/>
      <c r="BY90" s="101"/>
    </row>
    <row r="91" spans="1:77" s="197" customFormat="1" ht="76.5" customHeight="1" outlineLevel="1" x14ac:dyDescent="0.2">
      <c r="A91" s="974" t="s">
        <v>3411</v>
      </c>
      <c r="B91" s="956"/>
      <c r="C91" s="956"/>
      <c r="D91" s="990" t="s">
        <v>4458</v>
      </c>
      <c r="E91" s="978"/>
      <c r="F91" s="978"/>
      <c r="G91" s="978"/>
      <c r="H91" s="978"/>
      <c r="I91" s="978"/>
      <c r="J91" s="956" t="s">
        <v>989</v>
      </c>
      <c r="K91" s="901" t="str">
        <f ca="1">Translations!$A$83</f>
        <v>Allocation</v>
      </c>
      <c r="L91" s="901"/>
      <c r="M91" s="960">
        <f ca="1">SUMIFS('Cost assumptions - optional'!$R:$R,'Cost assumptions - optional'!$D:$D,A91,'Cost assumptions - optional'!$A:$A,$K91,'Cost assumptions - optional'!$C:$C,$D$44)</f>
        <v>21052</v>
      </c>
      <c r="N91" s="960"/>
      <c r="O91" s="960">
        <f ca="1">SUMIFS('Cost assumptions - optional'!$S:$S,'Cost assumptions - optional'!$D:$D,A91,'Cost assumptions - optional'!$A:$A,$K91,'Cost assumptions - optional'!$C:$C,$D$44)</f>
        <v>83770.627999999982</v>
      </c>
      <c r="P91" s="960"/>
      <c r="Q91" s="960">
        <f ca="1">SUMIFS('Cost assumptions - optional'!$T:$T,'Cost assumptions - optional'!$D:$D,A91,'Cost assumptions - optional'!$A:$A,$K91,'Cost assumptions - optional'!$C:$C,$D$44)</f>
        <v>142210.46999999997</v>
      </c>
      <c r="R91" s="960"/>
      <c r="S91" s="981"/>
      <c r="T91" s="981"/>
      <c r="U91" s="982"/>
      <c r="V91" s="982"/>
      <c r="W91" s="983" t="s">
        <v>4444</v>
      </c>
      <c r="X91" s="983"/>
      <c r="Y91" s="983"/>
      <c r="Z91" s="983"/>
      <c r="AA91" s="983"/>
      <c r="AB91" s="978"/>
      <c r="AC91" s="978"/>
      <c r="AD91" s="984"/>
      <c r="AE91" s="81"/>
      <c r="AF91" s="81"/>
      <c r="AG91" s="81"/>
      <c r="AH91" s="81"/>
      <c r="AI91" s="81"/>
      <c r="AJ91" s="81"/>
      <c r="AK91" s="81"/>
      <c r="AL91" s="81"/>
      <c r="AM91" s="81"/>
      <c r="AN91" s="167"/>
      <c r="AO91" s="81"/>
      <c r="AP91" s="342">
        <f ca="1">SUM(M91:V91)</f>
        <v>247033.09799999994</v>
      </c>
      <c r="AQ91" s="342">
        <f ca="1">SUM(M92:V92)</f>
        <v>0</v>
      </c>
      <c r="AR91" s="342">
        <f ca="1">M91</f>
        <v>21052</v>
      </c>
      <c r="AS91" s="342">
        <f ca="1">O91</f>
        <v>83770.627999999982</v>
      </c>
      <c r="AT91" s="342">
        <f ca="1">Q91</f>
        <v>142210.46999999997</v>
      </c>
      <c r="AU91" s="342">
        <f>S91</f>
        <v>0</v>
      </c>
      <c r="AV91" s="342">
        <f>U91</f>
        <v>0</v>
      </c>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101"/>
      <c r="BY91" s="101"/>
    </row>
    <row r="92" spans="1:77" s="197" customFormat="1" ht="76.5" customHeight="1" outlineLevel="1" x14ac:dyDescent="0.2">
      <c r="A92" s="975"/>
      <c r="B92" s="976"/>
      <c r="C92" s="976"/>
      <c r="D92" s="979"/>
      <c r="E92" s="979"/>
      <c r="F92" s="979"/>
      <c r="G92" s="979"/>
      <c r="H92" s="979"/>
      <c r="I92" s="979"/>
      <c r="J92" s="957"/>
      <c r="K92" s="986" t="str">
        <f ca="1">Translations!$A$86</f>
        <v>Above</v>
      </c>
      <c r="L92" s="986"/>
      <c r="M92" s="969">
        <f ca="1">SUMIFS('Cost assumptions - optional'!$R:$R,'Cost assumptions - optional'!$D:$D,A91,'Cost assumptions - optional'!$A:$A,$K92,'Cost assumptions - optional'!$C:$C,$D$44)</f>
        <v>0</v>
      </c>
      <c r="N92" s="969"/>
      <c r="O92" s="970">
        <f ca="1">SUMIFS('Cost assumptions - optional'!$S:$S,'Cost assumptions - optional'!$D:$D,A91,'Cost assumptions - optional'!$A:$A,$K92,'Cost assumptions - optional'!$C:$C,$D$44)</f>
        <v>0</v>
      </c>
      <c r="P92" s="970"/>
      <c r="Q92" s="970">
        <f ca="1">SUMIFS('Cost assumptions - optional'!$T:$T,'Cost assumptions - optional'!$D:$D,A91,'Cost assumptions - optional'!$A:$A,$K92,'Cost assumptions - optional'!$C:$C,$D$44)</f>
        <v>0</v>
      </c>
      <c r="R92" s="970"/>
      <c r="S92" s="988"/>
      <c r="T92" s="988"/>
      <c r="U92" s="970"/>
      <c r="V92" s="970"/>
      <c r="W92" s="983"/>
      <c r="X92" s="983"/>
      <c r="Y92" s="983"/>
      <c r="Z92" s="983"/>
      <c r="AA92" s="983"/>
      <c r="AB92" s="980"/>
      <c r="AC92" s="980"/>
      <c r="AD92" s="985"/>
      <c r="AE92" s="81"/>
      <c r="AF92" s="81"/>
      <c r="AG92" s="81"/>
      <c r="AH92" s="81"/>
      <c r="AI92" s="81"/>
      <c r="AJ92" s="81"/>
      <c r="AK92" s="81"/>
      <c r="AL92" s="81"/>
      <c r="AM92" s="81"/>
      <c r="AN92" s="167"/>
      <c r="AO92" s="81"/>
      <c r="AP92" s="342"/>
      <c r="AQ92" s="342"/>
      <c r="AR92" s="81"/>
      <c r="AS92" s="81"/>
      <c r="AT92" s="81"/>
      <c r="AU92" s="81"/>
      <c r="AV92" s="81"/>
      <c r="AW92" s="342">
        <f ca="1">M92</f>
        <v>0</v>
      </c>
      <c r="AX92" s="342">
        <f ca="1">O92</f>
        <v>0</v>
      </c>
      <c r="AY92" s="342">
        <f ca="1">Q92</f>
        <v>0</v>
      </c>
      <c r="AZ92" s="342">
        <f>S92</f>
        <v>0</v>
      </c>
      <c r="BA92" s="342">
        <f>U92</f>
        <v>0</v>
      </c>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101"/>
      <c r="BY92" s="101"/>
    </row>
    <row r="93" spans="1:77" s="197" customFormat="1" ht="76.5" customHeight="1" outlineLevel="1" x14ac:dyDescent="0.2">
      <c r="A93" s="975"/>
      <c r="B93" s="976"/>
      <c r="C93" s="976"/>
      <c r="D93" s="979"/>
      <c r="E93" s="979"/>
      <c r="F93" s="979"/>
      <c r="G93" s="979"/>
      <c r="H93" s="979"/>
      <c r="I93" s="979"/>
      <c r="J93" s="956" t="str">
        <f ca="1">Translations!$A$77</f>
        <v>Please select…</v>
      </c>
      <c r="K93" s="901" t="str">
        <f ca="1">Translations!$A$83</f>
        <v>Allocation</v>
      </c>
      <c r="L93" s="901"/>
      <c r="M93" s="960"/>
      <c r="N93" s="960"/>
      <c r="O93" s="982"/>
      <c r="P93" s="982"/>
      <c r="Q93" s="982"/>
      <c r="R93" s="982"/>
      <c r="S93" s="981"/>
      <c r="T93" s="981"/>
      <c r="U93" s="982"/>
      <c r="V93" s="982"/>
      <c r="W93" s="983"/>
      <c r="X93" s="983"/>
      <c r="Y93" s="983"/>
      <c r="Z93" s="983"/>
      <c r="AA93" s="983"/>
      <c r="AB93" s="978"/>
      <c r="AC93" s="978"/>
      <c r="AD93" s="984"/>
      <c r="AE93" s="121"/>
      <c r="AF93" s="121"/>
      <c r="AG93" s="121"/>
      <c r="AH93" s="81"/>
      <c r="AI93" s="81"/>
      <c r="AJ93" s="81"/>
      <c r="AK93" s="81"/>
      <c r="AL93" s="81"/>
      <c r="AM93" s="81"/>
      <c r="AN93" s="167"/>
      <c r="AO93" s="81"/>
      <c r="AP93" s="342">
        <f>SUM(M93:V93)</f>
        <v>0</v>
      </c>
      <c r="AQ93" s="342">
        <f>SUM(M94:V94)</f>
        <v>0</v>
      </c>
      <c r="AR93" s="342">
        <f>M93</f>
        <v>0</v>
      </c>
      <c r="AS93" s="342">
        <f>O93</f>
        <v>0</v>
      </c>
      <c r="AT93" s="342">
        <f>Q93</f>
        <v>0</v>
      </c>
      <c r="AU93" s="342">
        <f>S93</f>
        <v>0</v>
      </c>
      <c r="AV93" s="342">
        <f>U93</f>
        <v>0</v>
      </c>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101"/>
      <c r="BY93" s="101"/>
    </row>
    <row r="94" spans="1:77" s="197" customFormat="1" ht="76.5" customHeight="1" outlineLevel="1" x14ac:dyDescent="0.2">
      <c r="A94" s="977"/>
      <c r="B94" s="957"/>
      <c r="C94" s="957"/>
      <c r="D94" s="980"/>
      <c r="E94" s="980"/>
      <c r="F94" s="980"/>
      <c r="G94" s="980"/>
      <c r="H94" s="980"/>
      <c r="I94" s="980"/>
      <c r="J94" s="957"/>
      <c r="K94" s="986" t="str">
        <f ca="1">Translations!$A$86</f>
        <v>Above</v>
      </c>
      <c r="L94" s="986"/>
      <c r="M94" s="969"/>
      <c r="N94" s="969"/>
      <c r="O94" s="970"/>
      <c r="P94" s="970"/>
      <c r="Q94" s="970"/>
      <c r="R94" s="970"/>
      <c r="S94" s="973"/>
      <c r="T94" s="973"/>
      <c r="U94" s="970"/>
      <c r="V94" s="970"/>
      <c r="W94" s="983"/>
      <c r="X94" s="983"/>
      <c r="Y94" s="983"/>
      <c r="Z94" s="983"/>
      <c r="AA94" s="983"/>
      <c r="AB94" s="980"/>
      <c r="AC94" s="980"/>
      <c r="AD94" s="985"/>
      <c r="AE94" s="81"/>
      <c r="AF94" s="81"/>
      <c r="AG94" s="81"/>
      <c r="AH94" s="81"/>
      <c r="AI94" s="81"/>
      <c r="AJ94" s="81"/>
      <c r="AK94" s="81"/>
      <c r="AL94" s="81"/>
      <c r="AM94" s="81"/>
      <c r="AN94" s="167"/>
      <c r="AO94" s="81"/>
      <c r="AP94" s="342"/>
      <c r="AQ94" s="342"/>
      <c r="AR94" s="81"/>
      <c r="AS94" s="81"/>
      <c r="AT94" s="81"/>
      <c r="AU94" s="81"/>
      <c r="AV94" s="81"/>
      <c r="AW94" s="342">
        <f>M94</f>
        <v>0</v>
      </c>
      <c r="AX94" s="342">
        <f>O94</f>
        <v>0</v>
      </c>
      <c r="AY94" s="342">
        <f>Q94</f>
        <v>0</v>
      </c>
      <c r="AZ94" s="342">
        <f>S94</f>
        <v>0</v>
      </c>
      <c r="BA94" s="342">
        <f>U94</f>
        <v>0</v>
      </c>
      <c r="BB94" s="101"/>
      <c r="BC94" s="101"/>
      <c r="BD94" s="101"/>
      <c r="BE94" s="101"/>
      <c r="BF94" s="101"/>
      <c r="BG94" s="101"/>
      <c r="BH94" s="101"/>
      <c r="BI94" s="101"/>
      <c r="BJ94" s="101"/>
      <c r="BK94" s="101"/>
      <c r="BL94" s="101"/>
      <c r="BM94" s="101"/>
      <c r="BN94" s="101"/>
      <c r="BO94" s="101"/>
      <c r="BP94" s="101"/>
      <c r="BQ94" s="101"/>
      <c r="BR94" s="101"/>
      <c r="BS94" s="101"/>
      <c r="BT94" s="101"/>
      <c r="BU94" s="101"/>
      <c r="BV94" s="101"/>
      <c r="BW94" s="101"/>
      <c r="BX94" s="101"/>
      <c r="BY94" s="101"/>
    </row>
    <row r="95" spans="1:77" s="197" customFormat="1" ht="33.75" customHeight="1" outlineLevel="1" x14ac:dyDescent="0.2">
      <c r="A95" s="974" t="s">
        <v>3412</v>
      </c>
      <c r="B95" s="956"/>
      <c r="C95" s="956"/>
      <c r="D95" s="978" t="s">
        <v>4161</v>
      </c>
      <c r="E95" s="978"/>
      <c r="F95" s="978"/>
      <c r="G95" s="978"/>
      <c r="H95" s="978"/>
      <c r="I95" s="978"/>
      <c r="J95" s="956" t="s">
        <v>989</v>
      </c>
      <c r="K95" s="901" t="str">
        <f ca="1">Translations!$A$83</f>
        <v>Allocation</v>
      </c>
      <c r="L95" s="901"/>
      <c r="M95" s="960">
        <f ca="1">SUMIFS('Cost assumptions - optional'!$R:$R,'Cost assumptions - optional'!$D:$D,A95,'Cost assumptions - optional'!$A:$A,$K95,'Cost assumptions - optional'!$C:$C,$D$44)</f>
        <v>3331.9999999999995</v>
      </c>
      <c r="N95" s="960"/>
      <c r="O95" s="960">
        <f ca="1">SUMIFS('Cost assumptions - optional'!$S:$S,'Cost assumptions - optional'!$D:$D,A95,'Cost assumptions - optional'!$A:$A,$K95,'Cost assumptions - optional'!$C:$C,$D$44)</f>
        <v>4409.9999999999991</v>
      </c>
      <c r="P95" s="960"/>
      <c r="Q95" s="960">
        <f ca="1">SUMIFS('Cost assumptions - optional'!$T:$T,'Cost assumptions - optional'!$D:$D,A95,'Cost assumptions - optional'!$A:$A,$K95,'Cost assumptions - optional'!$C:$C,$D$44)</f>
        <v>5242.9999999999991</v>
      </c>
      <c r="R95" s="960"/>
      <c r="S95" s="981"/>
      <c r="T95" s="981"/>
      <c r="U95" s="982"/>
      <c r="V95" s="982"/>
      <c r="W95" s="983" t="s">
        <v>4445</v>
      </c>
      <c r="X95" s="983"/>
      <c r="Y95" s="983"/>
      <c r="Z95" s="983"/>
      <c r="AA95" s="983"/>
      <c r="AB95" s="978"/>
      <c r="AC95" s="978"/>
      <c r="AD95" s="984"/>
      <c r="AE95" s="81"/>
      <c r="AF95" s="81"/>
      <c r="AG95" s="81"/>
      <c r="AH95" s="81"/>
      <c r="AI95" s="81"/>
      <c r="AJ95" s="81"/>
      <c r="AK95" s="81"/>
      <c r="AL95" s="81"/>
      <c r="AM95" s="81"/>
      <c r="AN95" s="167"/>
      <c r="AO95" s="81"/>
      <c r="AP95" s="342">
        <f ca="1">SUM(M95:V95)</f>
        <v>12984.999999999996</v>
      </c>
      <c r="AQ95" s="342">
        <f ca="1">SUM(M96:V96)</f>
        <v>5843.2499999999991</v>
      </c>
      <c r="AR95" s="342">
        <f ca="1">M95</f>
        <v>3331.9999999999995</v>
      </c>
      <c r="AS95" s="342">
        <f ca="1">O95</f>
        <v>4409.9999999999991</v>
      </c>
      <c r="AT95" s="342">
        <f ca="1">Q95</f>
        <v>5242.9999999999991</v>
      </c>
      <c r="AU95" s="342">
        <f>S95</f>
        <v>0</v>
      </c>
      <c r="AV95" s="342">
        <f>U95</f>
        <v>0</v>
      </c>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101"/>
      <c r="BY95" s="101"/>
    </row>
    <row r="96" spans="1:77" s="197" customFormat="1" ht="45.75" customHeight="1" outlineLevel="1" x14ac:dyDescent="0.2">
      <c r="A96" s="975"/>
      <c r="B96" s="976"/>
      <c r="C96" s="976"/>
      <c r="D96" s="979"/>
      <c r="E96" s="979"/>
      <c r="F96" s="979"/>
      <c r="G96" s="979"/>
      <c r="H96" s="979"/>
      <c r="I96" s="979"/>
      <c r="J96" s="957"/>
      <c r="K96" s="986" t="str">
        <f ca="1">Translations!$A$86</f>
        <v>Above</v>
      </c>
      <c r="L96" s="986"/>
      <c r="M96" s="969">
        <f ca="1">SUMIFS('Cost assumptions - optional'!$R:$R,'Cost assumptions - optional'!$D:$D,A95,'Cost assumptions - optional'!$A:$A,$K96,'Cost assumptions - optional'!$C:$C,$D$44)</f>
        <v>1499.3999999999996</v>
      </c>
      <c r="N96" s="969"/>
      <c r="O96" s="970">
        <f ca="1">SUMIFS('Cost assumptions - optional'!$S:$S,'Cost assumptions - optional'!$D:$D,A95,'Cost assumptions - optional'!$A:$A,$K96,'Cost assumptions - optional'!$C:$C,$D$44)</f>
        <v>1984.4999999999998</v>
      </c>
      <c r="P96" s="970"/>
      <c r="Q96" s="970">
        <f ca="1">SUMIFS('Cost assumptions - optional'!$T:$T,'Cost assumptions - optional'!$D:$D,A95,'Cost assumptions - optional'!$A:$A,$K96,'Cost assumptions - optional'!$C:$C,$D$44)</f>
        <v>2359.3499999999995</v>
      </c>
      <c r="R96" s="970"/>
      <c r="S96" s="988"/>
      <c r="T96" s="988"/>
      <c r="U96" s="970"/>
      <c r="V96" s="970"/>
      <c r="W96" s="983"/>
      <c r="X96" s="983"/>
      <c r="Y96" s="983"/>
      <c r="Z96" s="983"/>
      <c r="AA96" s="983"/>
      <c r="AB96" s="980"/>
      <c r="AC96" s="980"/>
      <c r="AD96" s="985"/>
      <c r="AE96" s="81"/>
      <c r="AF96" s="81"/>
      <c r="AG96" s="81"/>
      <c r="AH96" s="81"/>
      <c r="AI96" s="81"/>
      <c r="AJ96" s="81"/>
      <c r="AK96" s="81"/>
      <c r="AL96" s="81"/>
      <c r="AM96" s="81"/>
      <c r="AN96" s="167"/>
      <c r="AO96" s="81"/>
      <c r="AP96" s="342"/>
      <c r="AQ96" s="342"/>
      <c r="AR96" s="81"/>
      <c r="AS96" s="81"/>
      <c r="AT96" s="81"/>
      <c r="AU96" s="81"/>
      <c r="AV96" s="81"/>
      <c r="AW96" s="342">
        <f ca="1">M96</f>
        <v>1499.3999999999996</v>
      </c>
      <c r="AX96" s="342">
        <f ca="1">O96</f>
        <v>1984.4999999999998</v>
      </c>
      <c r="AY96" s="342">
        <f ca="1">Q96</f>
        <v>2359.3499999999995</v>
      </c>
      <c r="AZ96" s="342">
        <f>S96</f>
        <v>0</v>
      </c>
      <c r="BA96" s="342">
        <f>U96</f>
        <v>0</v>
      </c>
      <c r="BB96" s="101"/>
      <c r="BC96" s="101"/>
      <c r="BD96" s="101"/>
      <c r="BE96" s="101"/>
      <c r="BF96" s="101"/>
      <c r="BG96" s="101"/>
      <c r="BH96" s="101"/>
      <c r="BI96" s="101"/>
      <c r="BJ96" s="101"/>
      <c r="BK96" s="101"/>
      <c r="BL96" s="101"/>
      <c r="BM96" s="101"/>
      <c r="BN96" s="101"/>
      <c r="BO96" s="101"/>
      <c r="BP96" s="101"/>
      <c r="BQ96" s="101"/>
      <c r="BR96" s="101"/>
      <c r="BS96" s="101"/>
      <c r="BT96" s="101"/>
      <c r="BU96" s="101"/>
      <c r="BV96" s="101"/>
      <c r="BW96" s="101"/>
      <c r="BX96" s="101"/>
      <c r="BY96" s="101"/>
    </row>
    <row r="97" spans="1:77" s="197" customFormat="1" ht="24" customHeight="1" outlineLevel="1" x14ac:dyDescent="0.2">
      <c r="A97" s="975"/>
      <c r="B97" s="976"/>
      <c r="C97" s="976"/>
      <c r="D97" s="979"/>
      <c r="E97" s="979"/>
      <c r="F97" s="979"/>
      <c r="G97" s="979"/>
      <c r="H97" s="979"/>
      <c r="I97" s="979"/>
      <c r="J97" s="956" t="str">
        <f ca="1">Translations!$A$77</f>
        <v>Please select…</v>
      </c>
      <c r="K97" s="901" t="str">
        <f ca="1">Translations!$A$83</f>
        <v>Allocation</v>
      </c>
      <c r="L97" s="901"/>
      <c r="M97" s="960"/>
      <c r="N97" s="960"/>
      <c r="O97" s="982"/>
      <c r="P97" s="982"/>
      <c r="Q97" s="982"/>
      <c r="R97" s="982"/>
      <c r="S97" s="981"/>
      <c r="T97" s="981"/>
      <c r="U97" s="982"/>
      <c r="V97" s="982"/>
      <c r="W97" s="983"/>
      <c r="X97" s="983"/>
      <c r="Y97" s="983"/>
      <c r="Z97" s="983"/>
      <c r="AA97" s="983"/>
      <c r="AB97" s="978"/>
      <c r="AC97" s="978"/>
      <c r="AD97" s="984"/>
      <c r="AE97" s="121"/>
      <c r="AF97" s="121"/>
      <c r="AG97" s="121"/>
      <c r="AH97" s="81"/>
      <c r="AI97" s="81"/>
      <c r="AJ97" s="81"/>
      <c r="AK97" s="81"/>
      <c r="AL97" s="81"/>
      <c r="AM97" s="81"/>
      <c r="AN97" s="167"/>
      <c r="AO97" s="81"/>
      <c r="AP97" s="342">
        <f>SUM(M97:V97)</f>
        <v>0</v>
      </c>
      <c r="AQ97" s="342">
        <f>SUM(M98:V98)</f>
        <v>0</v>
      </c>
      <c r="AR97" s="342">
        <f>M97</f>
        <v>0</v>
      </c>
      <c r="AS97" s="342">
        <f>O97</f>
        <v>0</v>
      </c>
      <c r="AT97" s="342">
        <f>Q97</f>
        <v>0</v>
      </c>
      <c r="AU97" s="342">
        <f>S97</f>
        <v>0</v>
      </c>
      <c r="AV97" s="342">
        <f>U97</f>
        <v>0</v>
      </c>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101"/>
      <c r="BY97" s="101"/>
    </row>
    <row r="98" spans="1:77" s="197" customFormat="1" ht="24" customHeight="1" outlineLevel="1" x14ac:dyDescent="0.2">
      <c r="A98" s="977"/>
      <c r="B98" s="957"/>
      <c r="C98" s="957"/>
      <c r="D98" s="980"/>
      <c r="E98" s="980"/>
      <c r="F98" s="980"/>
      <c r="G98" s="980"/>
      <c r="H98" s="980"/>
      <c r="I98" s="980"/>
      <c r="J98" s="957"/>
      <c r="K98" s="986" t="str">
        <f ca="1">Translations!$A$86</f>
        <v>Above</v>
      </c>
      <c r="L98" s="986"/>
      <c r="M98" s="969"/>
      <c r="N98" s="969"/>
      <c r="O98" s="970"/>
      <c r="P98" s="970"/>
      <c r="Q98" s="970"/>
      <c r="R98" s="970"/>
      <c r="S98" s="973"/>
      <c r="T98" s="973"/>
      <c r="U98" s="970"/>
      <c r="V98" s="970"/>
      <c r="W98" s="983"/>
      <c r="X98" s="983"/>
      <c r="Y98" s="983"/>
      <c r="Z98" s="983"/>
      <c r="AA98" s="983"/>
      <c r="AB98" s="980"/>
      <c r="AC98" s="980"/>
      <c r="AD98" s="985"/>
      <c r="AE98" s="81"/>
      <c r="AF98" s="81"/>
      <c r="AG98" s="81"/>
      <c r="AH98" s="81"/>
      <c r="AI98" s="81"/>
      <c r="AJ98" s="81"/>
      <c r="AK98" s="81"/>
      <c r="AL98" s="81"/>
      <c r="AM98" s="81"/>
      <c r="AN98" s="167"/>
      <c r="AO98" s="81"/>
      <c r="AP98" s="342"/>
      <c r="AQ98" s="342"/>
      <c r="AR98" s="81"/>
      <c r="AS98" s="81"/>
      <c r="AT98" s="81"/>
      <c r="AU98" s="81"/>
      <c r="AV98" s="81"/>
      <c r="AW98" s="342">
        <f>M98</f>
        <v>0</v>
      </c>
      <c r="AX98" s="342">
        <f>O98</f>
        <v>0</v>
      </c>
      <c r="AY98" s="342">
        <f>Q98</f>
        <v>0</v>
      </c>
      <c r="AZ98" s="342">
        <f>S98</f>
        <v>0</v>
      </c>
      <c r="BA98" s="342">
        <f>U98</f>
        <v>0</v>
      </c>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01"/>
      <c r="BX98" s="101"/>
      <c r="BY98" s="101"/>
    </row>
    <row r="99" spans="1:77" s="47" customFormat="1" ht="71.25" customHeight="1" outlineLevel="1" x14ac:dyDescent="0.2">
      <c r="A99" s="974" t="s">
        <v>3413</v>
      </c>
      <c r="B99" s="956"/>
      <c r="C99" s="956"/>
      <c r="D99" s="978" t="s">
        <v>4446</v>
      </c>
      <c r="E99" s="978"/>
      <c r="F99" s="978"/>
      <c r="G99" s="978"/>
      <c r="H99" s="978"/>
      <c r="I99" s="978"/>
      <c r="J99" s="956" t="s">
        <v>989</v>
      </c>
      <c r="K99" s="901" t="str">
        <f ca="1">Translations!$A$83</f>
        <v>Allocation</v>
      </c>
      <c r="L99" s="901"/>
      <c r="M99" s="960">
        <f ca="1">SUMIFS('Cost assumptions - optional'!$R:$R,'Cost assumptions - optional'!$D:$D,A99,'Cost assumptions - optional'!$A:$A,$K99,'Cost assumptions - optional'!$C:$C,$D$44)</f>
        <v>17324.789000000001</v>
      </c>
      <c r="N99" s="960"/>
      <c r="O99" s="960">
        <f ca="1">SUMIFS('Cost assumptions - optional'!$S:$S,'Cost assumptions - optional'!$D:$D,A99,'Cost assumptions - optional'!$A:$A,$K99,'Cost assumptions - optional'!$C:$C,$D$44)</f>
        <v>13500</v>
      </c>
      <c r="P99" s="960"/>
      <c r="Q99" s="960">
        <f ca="1">SUMIFS('Cost assumptions - optional'!$T:$T,'Cost assumptions - optional'!$D:$D,A99,'Cost assumptions - optional'!$A:$A,$K99,'Cost assumptions - optional'!$C:$C,$D$44)</f>
        <v>17100</v>
      </c>
      <c r="R99" s="960"/>
      <c r="S99" s="981"/>
      <c r="T99" s="981"/>
      <c r="U99" s="982"/>
      <c r="V99" s="982"/>
      <c r="W99" s="983" t="s">
        <v>4447</v>
      </c>
      <c r="X99" s="983"/>
      <c r="Y99" s="983"/>
      <c r="Z99" s="983"/>
      <c r="AA99" s="983"/>
      <c r="AB99" s="978"/>
      <c r="AC99" s="978"/>
      <c r="AD99" s="984"/>
      <c r="AE99" s="81"/>
      <c r="AF99" s="81"/>
      <c r="AG99" s="81"/>
      <c r="AH99" s="81"/>
      <c r="AI99" s="81"/>
      <c r="AJ99" s="81"/>
      <c r="AK99" s="81"/>
      <c r="AL99" s="81"/>
      <c r="AM99" s="81"/>
      <c r="AN99" s="167"/>
      <c r="AO99" s="81"/>
      <c r="AP99" s="342">
        <f ca="1">SUM(M99:V99)</f>
        <v>47924.789000000004</v>
      </c>
      <c r="AQ99" s="342">
        <f ca="1">SUM(M100:V100)</f>
        <v>8420</v>
      </c>
      <c r="AR99" s="342">
        <f ca="1">M99</f>
        <v>17324.789000000001</v>
      </c>
      <c r="AS99" s="342">
        <f ca="1">O99</f>
        <v>13500</v>
      </c>
      <c r="AT99" s="342">
        <f ca="1">Q99</f>
        <v>17100</v>
      </c>
      <c r="AU99" s="342">
        <f>S99</f>
        <v>0</v>
      </c>
      <c r="AV99" s="342">
        <f>U99</f>
        <v>0</v>
      </c>
      <c r="AW99" s="197"/>
      <c r="AX99" s="197"/>
      <c r="AY99" s="197"/>
      <c r="AZ99" s="197"/>
      <c r="BA99" s="197"/>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row>
    <row r="100" spans="1:77" s="47" customFormat="1" ht="71.25" customHeight="1" outlineLevel="1" x14ac:dyDescent="0.2">
      <c r="A100" s="975"/>
      <c r="B100" s="976"/>
      <c r="C100" s="976"/>
      <c r="D100" s="979"/>
      <c r="E100" s="979"/>
      <c r="F100" s="979"/>
      <c r="G100" s="979"/>
      <c r="H100" s="979"/>
      <c r="I100" s="979"/>
      <c r="J100" s="957"/>
      <c r="K100" s="986" t="str">
        <f ca="1">Translations!$A$86</f>
        <v>Above</v>
      </c>
      <c r="L100" s="986"/>
      <c r="M100" s="969">
        <f ca="1">SUMIFS('Cost assumptions - optional'!$R:$R,'Cost assumptions - optional'!$D:$D,A99,'Cost assumptions - optional'!$A:$A,$K100,'Cost assumptions - optional'!$C:$C,$D$44)</f>
        <v>0</v>
      </c>
      <c r="N100" s="969"/>
      <c r="O100" s="970">
        <f ca="1">SUMIFS('Cost assumptions - optional'!$S:$S,'Cost assumptions - optional'!$D:$D,A99,'Cost assumptions - optional'!$A:$A,$K100,'Cost assumptions - optional'!$C:$C,$D$44)</f>
        <v>5745</v>
      </c>
      <c r="P100" s="970"/>
      <c r="Q100" s="970">
        <f ca="1">SUMIFS('Cost assumptions - optional'!$T:$T,'Cost assumptions - optional'!$D:$D,A99,'Cost assumptions - optional'!$A:$A,$K100,'Cost assumptions - optional'!$C:$C,$D$44)</f>
        <v>2675</v>
      </c>
      <c r="R100" s="970"/>
      <c r="S100" s="973"/>
      <c r="T100" s="973"/>
      <c r="U100" s="970"/>
      <c r="V100" s="970"/>
      <c r="W100" s="983"/>
      <c r="X100" s="983"/>
      <c r="Y100" s="983"/>
      <c r="Z100" s="983"/>
      <c r="AA100" s="983"/>
      <c r="AB100" s="980"/>
      <c r="AC100" s="980"/>
      <c r="AD100" s="985"/>
      <c r="AE100" s="81"/>
      <c r="AF100" s="81"/>
      <c r="AG100" s="81"/>
      <c r="AH100" s="81"/>
      <c r="AI100" s="81"/>
      <c r="AJ100" s="81"/>
      <c r="AK100" s="81"/>
      <c r="AL100" s="81"/>
      <c r="AM100" s="81"/>
      <c r="AN100" s="167"/>
      <c r="AO100" s="81"/>
      <c r="AP100" s="342"/>
      <c r="AQ100" s="342"/>
      <c r="AR100" s="81"/>
      <c r="AS100" s="81"/>
      <c r="AT100" s="81"/>
      <c r="AU100" s="81"/>
      <c r="AV100" s="81"/>
      <c r="AW100" s="342">
        <f ca="1">M100</f>
        <v>0</v>
      </c>
      <c r="AX100" s="342">
        <f ca="1">O100</f>
        <v>5745</v>
      </c>
      <c r="AY100" s="342">
        <f ca="1">Q100</f>
        <v>2675</v>
      </c>
      <c r="AZ100" s="342">
        <f>S100</f>
        <v>0</v>
      </c>
      <c r="BA100" s="342">
        <f>U100</f>
        <v>0</v>
      </c>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row>
    <row r="101" spans="1:77" s="102" customFormat="1" ht="48" customHeight="1" outlineLevel="1" x14ac:dyDescent="0.2">
      <c r="A101" s="975"/>
      <c r="B101" s="976"/>
      <c r="C101" s="976"/>
      <c r="D101" s="979"/>
      <c r="E101" s="979"/>
      <c r="F101" s="979"/>
      <c r="G101" s="979"/>
      <c r="H101" s="979"/>
      <c r="I101" s="979"/>
      <c r="J101" s="956" t="str">
        <f ca="1">Translations!$A$77</f>
        <v>Please select…</v>
      </c>
      <c r="K101" s="901" t="str">
        <f ca="1">Translations!$A$83</f>
        <v>Allocation</v>
      </c>
      <c r="L101" s="901"/>
      <c r="M101" s="960"/>
      <c r="N101" s="960"/>
      <c r="O101" s="982"/>
      <c r="P101" s="982"/>
      <c r="Q101" s="982"/>
      <c r="R101" s="982"/>
      <c r="S101" s="981"/>
      <c r="T101" s="981"/>
      <c r="U101" s="982"/>
      <c r="V101" s="982"/>
      <c r="W101" s="983"/>
      <c r="X101" s="983"/>
      <c r="Y101" s="983"/>
      <c r="Z101" s="983"/>
      <c r="AA101" s="983"/>
      <c r="AB101" s="978"/>
      <c r="AC101" s="978"/>
      <c r="AD101" s="984"/>
      <c r="AE101" s="121"/>
      <c r="AF101" s="121"/>
      <c r="AG101" s="121"/>
      <c r="AH101" s="81"/>
      <c r="AI101" s="81"/>
      <c r="AJ101" s="81"/>
      <c r="AK101" s="81"/>
      <c r="AL101" s="81"/>
      <c r="AM101" s="81"/>
      <c r="AN101" s="167"/>
      <c r="AO101" s="81"/>
      <c r="AP101" s="342">
        <f>SUM(M101:V101)</f>
        <v>0</v>
      </c>
      <c r="AQ101" s="342">
        <f>SUM(M102:V102)</f>
        <v>0</v>
      </c>
      <c r="AR101" s="342">
        <f>M101</f>
        <v>0</v>
      </c>
      <c r="AS101" s="342">
        <f>O101</f>
        <v>0</v>
      </c>
      <c r="AT101" s="342">
        <f>Q101</f>
        <v>0</v>
      </c>
      <c r="AU101" s="342">
        <f>S101</f>
        <v>0</v>
      </c>
      <c r="AV101" s="342">
        <f>U101</f>
        <v>0</v>
      </c>
      <c r="AW101" s="197"/>
      <c r="AX101" s="197"/>
      <c r="AY101" s="197"/>
      <c r="AZ101" s="197"/>
      <c r="BA101" s="197"/>
      <c r="BB101" s="101"/>
      <c r="BC101" s="101"/>
      <c r="BD101" s="101"/>
      <c r="BE101" s="101"/>
      <c r="BF101" s="101"/>
      <c r="BG101" s="101"/>
      <c r="BH101" s="101"/>
      <c r="BI101" s="101"/>
      <c r="BJ101" s="101"/>
      <c r="BK101" s="101"/>
      <c r="BL101" s="101"/>
      <c r="BM101" s="101"/>
      <c r="BN101" s="101"/>
      <c r="BO101" s="101"/>
      <c r="BP101" s="101"/>
      <c r="BQ101" s="101"/>
      <c r="BR101" s="101"/>
      <c r="BS101" s="101"/>
      <c r="BT101" s="101"/>
      <c r="BU101" s="101"/>
      <c r="BV101" s="101"/>
      <c r="BW101" s="101"/>
      <c r="BX101" s="101"/>
      <c r="BY101" s="101"/>
    </row>
    <row r="102" spans="1:77" s="102" customFormat="1" ht="48" customHeight="1" outlineLevel="1" x14ac:dyDescent="0.2">
      <c r="A102" s="977"/>
      <c r="B102" s="957"/>
      <c r="C102" s="957"/>
      <c r="D102" s="980"/>
      <c r="E102" s="980"/>
      <c r="F102" s="980"/>
      <c r="G102" s="980"/>
      <c r="H102" s="980"/>
      <c r="I102" s="980"/>
      <c r="J102" s="957"/>
      <c r="K102" s="986" t="str">
        <f ca="1">Translations!$A$86</f>
        <v>Above</v>
      </c>
      <c r="L102" s="986"/>
      <c r="M102" s="969"/>
      <c r="N102" s="969"/>
      <c r="O102" s="970"/>
      <c r="P102" s="970"/>
      <c r="Q102" s="970"/>
      <c r="R102" s="970"/>
      <c r="S102" s="973"/>
      <c r="T102" s="973"/>
      <c r="U102" s="970"/>
      <c r="V102" s="970"/>
      <c r="W102" s="983"/>
      <c r="X102" s="983"/>
      <c r="Y102" s="983"/>
      <c r="Z102" s="983"/>
      <c r="AA102" s="983"/>
      <c r="AB102" s="980"/>
      <c r="AC102" s="980"/>
      <c r="AD102" s="985"/>
      <c r="AE102" s="81"/>
      <c r="AF102" s="81"/>
      <c r="AG102" s="81"/>
      <c r="AH102" s="81"/>
      <c r="AI102" s="81"/>
      <c r="AJ102" s="81"/>
      <c r="AK102" s="81"/>
      <c r="AL102" s="81"/>
      <c r="AM102" s="81"/>
      <c r="AN102" s="167"/>
      <c r="AO102" s="81"/>
      <c r="AP102" s="342"/>
      <c r="AQ102" s="342"/>
      <c r="AR102" s="81"/>
      <c r="AS102" s="81"/>
      <c r="AT102" s="81"/>
      <c r="AU102" s="81"/>
      <c r="AV102" s="81"/>
      <c r="AW102" s="342">
        <f>M102</f>
        <v>0</v>
      </c>
      <c r="AX102" s="342">
        <f>O102</f>
        <v>0</v>
      </c>
      <c r="AY102" s="342">
        <f>Q102</f>
        <v>0</v>
      </c>
      <c r="AZ102" s="342">
        <f>S102</f>
        <v>0</v>
      </c>
      <c r="BA102" s="342">
        <f>U102</f>
        <v>0</v>
      </c>
      <c r="BB102" s="101"/>
      <c r="BC102" s="101"/>
      <c r="BD102" s="101"/>
      <c r="BE102" s="101"/>
      <c r="BF102" s="101"/>
      <c r="BG102" s="101"/>
      <c r="BH102" s="101"/>
      <c r="BI102" s="101"/>
      <c r="BJ102" s="101"/>
      <c r="BK102" s="101"/>
      <c r="BL102" s="101"/>
      <c r="BM102" s="101"/>
      <c r="BN102" s="101"/>
      <c r="BO102" s="101"/>
      <c r="BP102" s="101"/>
      <c r="BQ102" s="101"/>
      <c r="BR102" s="101"/>
      <c r="BS102" s="101"/>
      <c r="BT102" s="101"/>
      <c r="BU102" s="101"/>
      <c r="BV102" s="101"/>
      <c r="BW102" s="101"/>
      <c r="BX102" s="101"/>
      <c r="BY102" s="101"/>
    </row>
    <row r="103" spans="1:77" s="102" customFormat="1" ht="24" customHeight="1" outlineLevel="1" x14ac:dyDescent="0.2">
      <c r="A103" s="974"/>
      <c r="B103" s="956"/>
      <c r="C103" s="956"/>
      <c r="D103" s="978"/>
      <c r="E103" s="978"/>
      <c r="F103" s="978"/>
      <c r="G103" s="978"/>
      <c r="H103" s="978"/>
      <c r="I103" s="978"/>
      <c r="J103" s="956" t="str">
        <f ca="1">Translations!$A$77</f>
        <v>Please select…</v>
      </c>
      <c r="K103" s="901" t="str">
        <f ca="1">Translations!$A$83</f>
        <v>Allocation</v>
      </c>
      <c r="L103" s="901"/>
      <c r="M103" s="960">
        <f ca="1">SUMIFS('Cost assumptions - optional'!$R:$R,'Cost assumptions - optional'!$D:$D,A103,'Cost assumptions - optional'!$A:$A,$K103,'Cost assumptions - optional'!$C:$C,$D$44)</f>
        <v>0</v>
      </c>
      <c r="N103" s="960"/>
      <c r="O103" s="960">
        <f ca="1">SUMIFS('Cost assumptions - optional'!$S:$S,'Cost assumptions - optional'!$D:$D,A103,'Cost assumptions - optional'!$A:$A,$K103,'Cost assumptions - optional'!$C:$C,$D$44)</f>
        <v>0</v>
      </c>
      <c r="P103" s="960"/>
      <c r="Q103" s="960">
        <f ca="1">SUMIFS('Cost assumptions - optional'!$T:$T,'Cost assumptions - optional'!$D:$D,A103,'Cost assumptions - optional'!$A:$A,$K103,'Cost assumptions - optional'!$C:$C,$D$44)</f>
        <v>0</v>
      </c>
      <c r="R103" s="960"/>
      <c r="S103" s="981"/>
      <c r="T103" s="981"/>
      <c r="U103" s="982"/>
      <c r="V103" s="982"/>
      <c r="W103" s="983"/>
      <c r="X103" s="983"/>
      <c r="Y103" s="983"/>
      <c r="Z103" s="983"/>
      <c r="AA103" s="983"/>
      <c r="AB103" s="978"/>
      <c r="AC103" s="978"/>
      <c r="AD103" s="984"/>
      <c r="AE103" s="81"/>
      <c r="AF103" s="81"/>
      <c r="AG103" s="81"/>
      <c r="AH103" s="81"/>
      <c r="AI103" s="81"/>
      <c r="AJ103" s="81"/>
      <c r="AK103" s="81"/>
      <c r="AL103" s="81"/>
      <c r="AM103" s="81"/>
      <c r="AN103" s="167"/>
      <c r="AO103" s="81"/>
      <c r="AP103" s="342">
        <f ca="1">SUM(M103:V103)</f>
        <v>0</v>
      </c>
      <c r="AQ103" s="342">
        <f ca="1">SUM(M104:V104)</f>
        <v>0</v>
      </c>
      <c r="AR103" s="342">
        <f ca="1">M103</f>
        <v>0</v>
      </c>
      <c r="AS103" s="342">
        <f ca="1">O103</f>
        <v>0</v>
      </c>
      <c r="AT103" s="342">
        <f ca="1">Q103</f>
        <v>0</v>
      </c>
      <c r="AU103" s="342">
        <f>S103</f>
        <v>0</v>
      </c>
      <c r="AV103" s="342">
        <f>U103</f>
        <v>0</v>
      </c>
      <c r="AW103" s="197"/>
      <c r="AX103" s="197"/>
      <c r="AY103" s="197"/>
      <c r="AZ103" s="197"/>
      <c r="BA103" s="197"/>
      <c r="BB103" s="101"/>
      <c r="BC103" s="101"/>
      <c r="BD103" s="101"/>
      <c r="BE103" s="101"/>
      <c r="BF103" s="101"/>
      <c r="BG103" s="101"/>
      <c r="BH103" s="101"/>
      <c r="BI103" s="101"/>
      <c r="BJ103" s="101"/>
      <c r="BK103" s="101"/>
      <c r="BL103" s="101"/>
      <c r="BM103" s="101"/>
      <c r="BN103" s="101"/>
      <c r="BO103" s="101"/>
      <c r="BP103" s="101"/>
      <c r="BQ103" s="101"/>
      <c r="BR103" s="101"/>
      <c r="BS103" s="101"/>
      <c r="BT103" s="101"/>
      <c r="BU103" s="101"/>
      <c r="BV103" s="101"/>
      <c r="BW103" s="101"/>
      <c r="BX103" s="101"/>
      <c r="BY103" s="101"/>
    </row>
    <row r="104" spans="1:77" s="102" customFormat="1" ht="24" customHeight="1" outlineLevel="1" x14ac:dyDescent="0.2">
      <c r="A104" s="975"/>
      <c r="B104" s="976"/>
      <c r="C104" s="976"/>
      <c r="D104" s="979"/>
      <c r="E104" s="979"/>
      <c r="F104" s="979"/>
      <c r="G104" s="979"/>
      <c r="H104" s="979"/>
      <c r="I104" s="979"/>
      <c r="J104" s="957"/>
      <c r="K104" s="986" t="str">
        <f ca="1">Translations!$A$86</f>
        <v>Above</v>
      </c>
      <c r="L104" s="986"/>
      <c r="M104" s="969">
        <f ca="1">SUMIFS('Cost assumptions - optional'!$R:$R,'Cost assumptions - optional'!$D:$D,A103,'Cost assumptions - optional'!$A:$A,$K104,'Cost assumptions - optional'!$C:$C,$D$44)</f>
        <v>0</v>
      </c>
      <c r="N104" s="969"/>
      <c r="O104" s="970">
        <f ca="1">SUMIFS('Cost assumptions - optional'!$S:$S,'Cost assumptions - optional'!$D:$D,A103,'Cost assumptions - optional'!$A:$A,$K104,'Cost assumptions - optional'!$C:$C,$D$44)</f>
        <v>0</v>
      </c>
      <c r="P104" s="970"/>
      <c r="Q104" s="970">
        <f ca="1">SUMIFS('Cost assumptions - optional'!$T:$T,'Cost assumptions - optional'!$D:$D,A103,'Cost assumptions - optional'!$A:$A,$K104,'Cost assumptions - optional'!$C:$C,$D$44)</f>
        <v>0</v>
      </c>
      <c r="R104" s="970"/>
      <c r="S104" s="973"/>
      <c r="T104" s="973"/>
      <c r="U104" s="970"/>
      <c r="V104" s="970"/>
      <c r="W104" s="983"/>
      <c r="X104" s="983"/>
      <c r="Y104" s="983"/>
      <c r="Z104" s="983"/>
      <c r="AA104" s="983"/>
      <c r="AB104" s="980"/>
      <c r="AC104" s="980"/>
      <c r="AD104" s="985"/>
      <c r="AE104" s="81"/>
      <c r="AF104" s="81"/>
      <c r="AG104" s="81"/>
      <c r="AH104" s="81"/>
      <c r="AI104" s="81"/>
      <c r="AJ104" s="81"/>
      <c r="AK104" s="81"/>
      <c r="AL104" s="81"/>
      <c r="AM104" s="81"/>
      <c r="AN104" s="167"/>
      <c r="AO104" s="81"/>
      <c r="AP104" s="342"/>
      <c r="AQ104" s="342"/>
      <c r="AR104" s="81"/>
      <c r="AS104" s="81"/>
      <c r="AT104" s="81"/>
      <c r="AU104" s="81"/>
      <c r="AV104" s="81"/>
      <c r="AW104" s="342">
        <f ca="1">M104</f>
        <v>0</v>
      </c>
      <c r="AX104" s="342">
        <f ca="1">O104</f>
        <v>0</v>
      </c>
      <c r="AY104" s="342">
        <f ca="1">Q104</f>
        <v>0</v>
      </c>
      <c r="AZ104" s="342">
        <f>S104</f>
        <v>0</v>
      </c>
      <c r="BA104" s="342">
        <f>U104</f>
        <v>0</v>
      </c>
      <c r="BB104" s="101"/>
      <c r="BC104" s="101"/>
      <c r="BD104" s="101"/>
      <c r="BE104" s="101"/>
      <c r="BF104" s="101"/>
      <c r="BG104" s="101"/>
      <c r="BH104" s="101"/>
      <c r="BI104" s="101"/>
      <c r="BJ104" s="101"/>
      <c r="BK104" s="101"/>
      <c r="BL104" s="101"/>
      <c r="BM104" s="101"/>
      <c r="BN104" s="101"/>
      <c r="BO104" s="101"/>
      <c r="BP104" s="101"/>
      <c r="BQ104" s="101"/>
      <c r="BR104" s="101"/>
      <c r="BS104" s="101"/>
      <c r="BT104" s="101"/>
      <c r="BU104" s="101"/>
      <c r="BV104" s="101"/>
      <c r="BW104" s="101"/>
      <c r="BX104" s="101"/>
      <c r="BY104" s="101"/>
    </row>
    <row r="105" spans="1:77" s="47" customFormat="1" ht="24" customHeight="1" outlineLevel="1" x14ac:dyDescent="0.2">
      <c r="A105" s="975"/>
      <c r="B105" s="976"/>
      <c r="C105" s="976"/>
      <c r="D105" s="979"/>
      <c r="E105" s="979"/>
      <c r="F105" s="979"/>
      <c r="G105" s="979"/>
      <c r="H105" s="979"/>
      <c r="I105" s="979"/>
      <c r="J105" s="956" t="str">
        <f ca="1">Translations!$A$77</f>
        <v>Please select…</v>
      </c>
      <c r="K105" s="901" t="str">
        <f ca="1">Translations!$A$83</f>
        <v>Allocation</v>
      </c>
      <c r="L105" s="901"/>
      <c r="M105" s="960"/>
      <c r="N105" s="960"/>
      <c r="O105" s="982"/>
      <c r="P105" s="982"/>
      <c r="Q105" s="982"/>
      <c r="R105" s="982"/>
      <c r="S105" s="981"/>
      <c r="T105" s="981"/>
      <c r="U105" s="982"/>
      <c r="V105" s="982"/>
      <c r="W105" s="983"/>
      <c r="X105" s="983"/>
      <c r="Y105" s="983"/>
      <c r="Z105" s="983"/>
      <c r="AA105" s="983"/>
      <c r="AB105" s="983"/>
      <c r="AC105" s="983"/>
      <c r="AD105" s="991"/>
      <c r="AE105" s="81"/>
      <c r="AF105" s="81"/>
      <c r="AG105" s="81"/>
      <c r="AH105" s="81"/>
      <c r="AI105" s="81"/>
      <c r="AJ105" s="81"/>
      <c r="AK105" s="81"/>
      <c r="AL105" s="81"/>
      <c r="AM105" s="81"/>
      <c r="AN105" s="167"/>
      <c r="AO105" s="81"/>
      <c r="AP105" s="342">
        <f>SUM(M105:V105)</f>
        <v>0</v>
      </c>
      <c r="AQ105" s="342">
        <f>SUM(M106:V106)</f>
        <v>0</v>
      </c>
      <c r="AR105" s="342">
        <f>M105</f>
        <v>0</v>
      </c>
      <c r="AS105" s="342">
        <f>O105</f>
        <v>0</v>
      </c>
      <c r="AT105" s="342">
        <f>Q105</f>
        <v>0</v>
      </c>
      <c r="AU105" s="342">
        <f>S105</f>
        <v>0</v>
      </c>
      <c r="AV105" s="342">
        <f>U105</f>
        <v>0</v>
      </c>
      <c r="AW105" s="197"/>
      <c r="AX105" s="197"/>
      <c r="AY105" s="197"/>
      <c r="AZ105" s="197"/>
      <c r="BA105" s="197"/>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row>
    <row r="106" spans="1:77" s="47" customFormat="1" ht="24" customHeight="1" outlineLevel="1" x14ac:dyDescent="0.2">
      <c r="A106" s="977"/>
      <c r="B106" s="957"/>
      <c r="C106" s="957"/>
      <c r="D106" s="980"/>
      <c r="E106" s="980"/>
      <c r="F106" s="980"/>
      <c r="G106" s="980"/>
      <c r="H106" s="980"/>
      <c r="I106" s="980"/>
      <c r="J106" s="957"/>
      <c r="K106" s="986" t="str">
        <f ca="1">Translations!$A$86</f>
        <v>Above</v>
      </c>
      <c r="L106" s="986"/>
      <c r="M106" s="970"/>
      <c r="N106" s="970"/>
      <c r="O106" s="970"/>
      <c r="P106" s="970"/>
      <c r="Q106" s="970"/>
      <c r="R106" s="970"/>
      <c r="S106" s="988"/>
      <c r="T106" s="988"/>
      <c r="U106" s="970"/>
      <c r="V106" s="970"/>
      <c r="W106" s="983"/>
      <c r="X106" s="983"/>
      <c r="Y106" s="983"/>
      <c r="Z106" s="983"/>
      <c r="AA106" s="983"/>
      <c r="AB106" s="983"/>
      <c r="AC106" s="983"/>
      <c r="AD106" s="991"/>
      <c r="AE106" s="81"/>
      <c r="AF106" s="81"/>
      <c r="AG106" s="81"/>
      <c r="AH106" s="81"/>
      <c r="AI106" s="81"/>
      <c r="AJ106" s="81"/>
      <c r="AK106" s="81"/>
      <c r="AL106" s="81"/>
      <c r="AM106" s="81"/>
      <c r="AN106" s="167"/>
      <c r="AO106" s="81"/>
      <c r="AP106" s="342"/>
      <c r="AQ106" s="342"/>
      <c r="AR106" s="81"/>
      <c r="AS106" s="81"/>
      <c r="AT106" s="81"/>
      <c r="AU106" s="81"/>
      <c r="AV106" s="81"/>
      <c r="AW106" s="342">
        <f>M106</f>
        <v>0</v>
      </c>
      <c r="AX106" s="342">
        <f>O106</f>
        <v>0</v>
      </c>
      <c r="AY106" s="342">
        <f>Q106</f>
        <v>0</v>
      </c>
      <c r="AZ106" s="342">
        <f>S106</f>
        <v>0</v>
      </c>
      <c r="BA106" s="342">
        <f>U106</f>
        <v>0</v>
      </c>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row>
    <row r="107" spans="1:77" s="45" customFormat="1" ht="18" customHeight="1" x14ac:dyDescent="0.2">
      <c r="A107" s="1129" t="str">
        <f ca="1">Translations!$A$126</f>
        <v>To expand additional modules click the "+" signs in the left hand margin.</v>
      </c>
      <c r="B107" s="1110"/>
      <c r="C107" s="1110"/>
      <c r="D107" s="1110"/>
      <c r="E107" s="1110"/>
      <c r="F107" s="1110"/>
      <c r="G107" s="1110"/>
      <c r="H107" s="1110"/>
      <c r="I107" s="1110"/>
      <c r="J107" s="1110"/>
      <c r="K107" s="1110"/>
      <c r="L107" s="1110"/>
      <c r="M107" s="1110"/>
      <c r="N107" s="1110"/>
      <c r="O107" s="1110"/>
      <c r="P107" s="1110"/>
      <c r="Q107" s="1110"/>
      <c r="R107" s="1110"/>
      <c r="S107" s="1110"/>
      <c r="T107" s="1110"/>
      <c r="U107" s="1110"/>
      <c r="V107" s="1110"/>
      <c r="W107" s="1110"/>
      <c r="X107" s="1110"/>
      <c r="Y107" s="1110"/>
      <c r="Z107" s="1110"/>
      <c r="AA107" s="1110"/>
      <c r="AB107" s="1110"/>
      <c r="AC107" s="1110"/>
      <c r="AD107" s="1110"/>
      <c r="AE107" s="78"/>
      <c r="AF107" s="78"/>
      <c r="AG107" s="78"/>
      <c r="AH107" s="78"/>
      <c r="AI107" s="78"/>
      <c r="AJ107" s="78"/>
      <c r="AK107" s="78"/>
      <c r="AL107" s="167"/>
      <c r="AM107" s="81"/>
      <c r="AN107" s="81"/>
      <c r="AO107" s="81"/>
      <c r="AP107" s="81"/>
      <c r="AQ107" s="81"/>
      <c r="AR107" s="37"/>
      <c r="AS107" s="37"/>
      <c r="AT107" s="37"/>
      <c r="AU107" s="37"/>
      <c r="AV107" s="37"/>
      <c r="AW107" s="37"/>
      <c r="AX107" s="41"/>
      <c r="AY107" s="41"/>
      <c r="AZ107" s="41"/>
      <c r="BA107" s="41"/>
      <c r="BB107" s="41"/>
      <c r="BC107" s="41"/>
      <c r="BD107" s="41"/>
      <c r="BE107" s="34"/>
      <c r="BF107" s="34"/>
      <c r="BG107" s="34"/>
      <c r="BH107" s="34"/>
      <c r="BI107" s="34"/>
      <c r="BJ107" s="34"/>
      <c r="BK107" s="34"/>
      <c r="BL107" s="34"/>
      <c r="BM107" s="34"/>
      <c r="BN107" s="34"/>
      <c r="BO107" s="34"/>
      <c r="BP107" s="34"/>
      <c r="BQ107" s="34"/>
      <c r="BR107" s="34"/>
      <c r="BS107" s="34"/>
      <c r="BT107" s="34"/>
      <c r="BU107" s="34"/>
      <c r="BV107" s="34"/>
      <c r="BW107" s="34"/>
    </row>
    <row r="108" spans="1:77" s="62" customFormat="1" ht="33" customHeight="1" x14ac:dyDescent="0.2">
      <c r="A108" s="782" t="str">
        <f ca="1">Translations!$A$80</f>
        <v>Module</v>
      </c>
      <c r="B108" s="783"/>
      <c r="C108" s="236"/>
      <c r="D108" s="1042" t="s">
        <v>3307</v>
      </c>
      <c r="E108" s="1043"/>
      <c r="F108" s="1043"/>
      <c r="G108" s="1043"/>
      <c r="H108" s="1043"/>
      <c r="I108" s="1043"/>
      <c r="J108" s="1044"/>
      <c r="K108" s="284"/>
      <c r="L108" s="285"/>
      <c r="M108" s="285"/>
      <c r="N108" s="285"/>
      <c r="O108" s="285"/>
      <c r="P108" s="285"/>
      <c r="Q108" s="285"/>
      <c r="R108" s="285"/>
      <c r="S108" s="285"/>
      <c r="T108" s="285"/>
      <c r="U108" s="330"/>
      <c r="V108" s="330"/>
      <c r="W108" s="285"/>
      <c r="X108" s="285"/>
      <c r="Y108" s="285"/>
      <c r="Z108" s="285"/>
      <c r="AA108" s="285"/>
      <c r="AB108" s="285"/>
      <c r="AC108" s="285"/>
      <c r="AD108" s="171"/>
      <c r="AE108" s="178"/>
      <c r="AF108" s="178"/>
      <c r="AG108" s="178"/>
      <c r="AH108" s="178"/>
      <c r="AI108" s="178"/>
      <c r="AJ108" s="178"/>
      <c r="AK108" s="178"/>
      <c r="AL108" s="81"/>
      <c r="AM108" s="81"/>
      <c r="AN108" s="167"/>
      <c r="AO108" s="273">
        <f ca="1">INDIRECT(ADDRESS(MATCH(D108,CatModules!C:C,0),2,1,1,"CatModules"))</f>
        <v>7</v>
      </c>
      <c r="AP108" s="81"/>
      <c r="AQ108" s="81"/>
      <c r="AR108" s="178"/>
      <c r="AS108" s="178"/>
      <c r="AT108" s="178"/>
      <c r="AU108" s="178"/>
      <c r="AV108" s="178"/>
      <c r="AW108" s="178"/>
      <c r="AX108" s="177"/>
      <c r="AY108" s="177"/>
      <c r="AZ108" s="177"/>
      <c r="BA108" s="177"/>
      <c r="BB108" s="177"/>
      <c r="BC108" s="177"/>
      <c r="BD108" s="177"/>
      <c r="BE108" s="79"/>
      <c r="BF108" s="79"/>
      <c r="BG108" s="79"/>
      <c r="BH108" s="79"/>
      <c r="BI108" s="79"/>
      <c r="BJ108" s="79"/>
      <c r="BK108" s="79"/>
      <c r="BL108" s="79"/>
      <c r="BM108" s="79"/>
      <c r="BN108" s="79"/>
      <c r="BO108" s="79"/>
      <c r="BP108" s="79"/>
      <c r="BQ108" s="79"/>
      <c r="BR108" s="79"/>
      <c r="BS108" s="79"/>
      <c r="BT108" s="79"/>
      <c r="BU108" s="79"/>
      <c r="BV108" s="79"/>
      <c r="BW108" s="79"/>
    </row>
    <row r="109" spans="1:77" s="138" customFormat="1" ht="18" customHeight="1" outlineLevel="1" x14ac:dyDescent="0.2">
      <c r="A109" s="217" t="str">
        <f ca="1">Translations!$A$81</f>
        <v>Measurement framework for module</v>
      </c>
      <c r="B109" s="231"/>
      <c r="C109" s="231"/>
      <c r="D109" s="231"/>
      <c r="E109" s="231"/>
      <c r="F109" s="231"/>
      <c r="G109" s="205"/>
      <c r="H109" s="205"/>
      <c r="I109" s="205"/>
      <c r="J109" s="205"/>
      <c r="K109" s="205"/>
      <c r="L109" s="205"/>
      <c r="M109" s="205"/>
      <c r="N109" s="205"/>
      <c r="O109" s="205"/>
      <c r="P109" s="205"/>
      <c r="Q109" s="205"/>
      <c r="R109" s="205"/>
      <c r="S109" s="205"/>
      <c r="T109" s="286"/>
      <c r="U109" s="331"/>
      <c r="V109" s="331"/>
      <c r="W109" s="286"/>
      <c r="X109" s="286"/>
      <c r="Y109" s="286"/>
      <c r="Z109" s="286"/>
      <c r="AA109" s="286"/>
      <c r="AB109" s="286"/>
      <c r="AC109" s="286"/>
      <c r="AD109" s="287"/>
      <c r="AE109" s="178"/>
      <c r="AF109" s="178"/>
      <c r="AG109" s="178"/>
      <c r="AH109" s="178"/>
      <c r="AI109" s="178"/>
      <c r="AJ109" s="178"/>
      <c r="AK109" s="178"/>
      <c r="AL109" s="81"/>
      <c r="AM109" s="81"/>
      <c r="AN109" s="167"/>
      <c r="AO109" s="81">
        <f ca="1">INDIRECT(ADDRESS(ROW()-1,COLUMN()))</f>
        <v>7</v>
      </c>
      <c r="AP109" s="81"/>
      <c r="AQ109" s="81"/>
      <c r="AR109" s="178"/>
      <c r="AS109" s="178"/>
      <c r="AT109" s="178"/>
      <c r="AU109" s="178"/>
      <c r="AV109" s="178"/>
      <c r="AW109" s="178"/>
      <c r="AX109" s="178"/>
      <c r="AY109" s="136"/>
      <c r="AZ109" s="136"/>
      <c r="BA109" s="136"/>
      <c r="BB109" s="136"/>
      <c r="BC109" s="136"/>
      <c r="BD109" s="136"/>
      <c r="BE109" s="136"/>
      <c r="BF109" s="137"/>
      <c r="BG109" s="137"/>
      <c r="BH109" s="137"/>
      <c r="BI109" s="137"/>
      <c r="BJ109" s="137"/>
      <c r="BK109" s="137"/>
      <c r="BL109" s="137"/>
      <c r="BM109" s="137"/>
      <c r="BN109" s="137"/>
      <c r="BO109" s="137"/>
      <c r="BP109" s="137"/>
      <c r="BQ109" s="137"/>
      <c r="BR109" s="137"/>
      <c r="BS109" s="137"/>
      <c r="BT109" s="137"/>
      <c r="BU109" s="137"/>
      <c r="BV109" s="137"/>
      <c r="BW109" s="137"/>
      <c r="BX109" s="137"/>
    </row>
    <row r="110" spans="1:77" s="63" customFormat="1" ht="24.95" customHeight="1" outlineLevel="1" x14ac:dyDescent="0.2">
      <c r="A110" s="721" t="str">
        <f ca="1">Translations!$A$50</f>
        <v xml:space="preserve">Coverage/Output indicator </v>
      </c>
      <c r="B110" s="721"/>
      <c r="C110" s="722"/>
      <c r="D110" s="720" t="str">
        <f ca="1">Translations!$A$71</f>
        <v>Responsible Principal Recipient(s)</v>
      </c>
      <c r="E110" s="720" t="str">
        <f ca="1">Translations!$A$54</f>
        <v>Geographic Area
(if Sub-national, specify under “Comments”)</v>
      </c>
      <c r="F110" s="722"/>
      <c r="G110" s="720" t="str">
        <f ca="1">Translations!$A$29</f>
        <v>Baseline</v>
      </c>
      <c r="H110" s="721"/>
      <c r="I110" s="721"/>
      <c r="J110" s="722"/>
      <c r="K110" s="709" t="str">
        <f ca="1">Translations!$A$30</f>
        <v xml:space="preserve">Targets </v>
      </c>
      <c r="L110" s="795"/>
      <c r="M110" s="795"/>
      <c r="N110" s="795"/>
      <c r="O110" s="795"/>
      <c r="P110" s="795"/>
      <c r="Q110" s="795"/>
      <c r="R110" s="795"/>
      <c r="S110" s="795"/>
      <c r="T110" s="795"/>
      <c r="U110" s="795"/>
      <c r="V110" s="710"/>
      <c r="W110" s="796" t="str">
        <f ca="1">Translations!$A$89</f>
        <v>Target assumptions</v>
      </c>
      <c r="X110" s="797"/>
      <c r="Y110" s="797"/>
      <c r="Z110" s="797"/>
      <c r="AA110" s="797"/>
      <c r="AB110" s="797"/>
      <c r="AC110" s="797"/>
      <c r="AD110" s="798"/>
      <c r="AE110" s="214"/>
      <c r="AF110" s="292"/>
      <c r="AG110" s="292"/>
      <c r="AH110" s="292"/>
      <c r="AI110" s="292"/>
      <c r="AJ110" s="292"/>
      <c r="AK110" s="292"/>
      <c r="AL110" s="291">
        <f ca="1">MATCH(AO109,CatCoverage!$A:$A,0)-1</f>
        <v>7</v>
      </c>
      <c r="AM110" s="291">
        <f ca="1">COUNTIF(CatCoverage!A:A,'Concept Note'!AO109)</f>
        <v>6</v>
      </c>
      <c r="AN110" s="1045">
        <f ca="1">MATCH(AO109,CatCoverage!$A:$A,0)-1</f>
        <v>7</v>
      </c>
      <c r="AO110" s="273">
        <f ca="1">INDIRECT(ADDRESS(ROW()-1,COLUMN()))</f>
        <v>7</v>
      </c>
      <c r="AP110" s="292"/>
      <c r="AQ110" s="292"/>
      <c r="AR110" s="292"/>
      <c r="AS110" s="292"/>
      <c r="AT110" s="1046"/>
      <c r="AU110" s="1046"/>
      <c r="AV110" s="1046"/>
      <c r="AW110" s="1046"/>
      <c r="AX110" s="1046"/>
      <c r="AY110" s="177"/>
      <c r="AZ110" s="177"/>
      <c r="BA110" s="177"/>
      <c r="BB110" s="177"/>
      <c r="BC110" s="177"/>
      <c r="BD110" s="177"/>
      <c r="BE110" s="177"/>
      <c r="BF110" s="80"/>
      <c r="BG110" s="80"/>
      <c r="BH110" s="80"/>
      <c r="BI110" s="80"/>
      <c r="BJ110" s="80"/>
      <c r="BK110" s="80"/>
      <c r="BL110" s="80"/>
      <c r="BM110" s="80"/>
      <c r="BN110" s="80"/>
      <c r="BO110" s="80"/>
      <c r="BP110" s="80"/>
      <c r="BQ110" s="80"/>
      <c r="BR110" s="80"/>
      <c r="BS110" s="80"/>
      <c r="BT110" s="80"/>
      <c r="BU110" s="80"/>
      <c r="BV110" s="80"/>
      <c r="BW110" s="80"/>
      <c r="BX110" s="80"/>
    </row>
    <row r="111" spans="1:77" s="63" customFormat="1" ht="26.25" customHeight="1" outlineLevel="1" x14ac:dyDescent="0.2">
      <c r="A111" s="787"/>
      <c r="B111" s="787"/>
      <c r="C111" s="788"/>
      <c r="D111" s="792"/>
      <c r="E111" s="792"/>
      <c r="F111" s="788"/>
      <c r="G111" s="723"/>
      <c r="H111" s="724"/>
      <c r="I111" s="724"/>
      <c r="J111" s="725"/>
      <c r="K111" s="720" t="str">
        <f ca="1">Translations!$A$106</f>
        <v>Total targets</v>
      </c>
      <c r="L111" s="722"/>
      <c r="M111" s="709" t="str">
        <f ca="1">Translations!$A$35&amp;" 1"</f>
        <v>Year  1</v>
      </c>
      <c r="N111" s="710"/>
      <c r="O111" s="709" t="str">
        <f ca="1">Translations!$A$35&amp;" 2"</f>
        <v>Year  2</v>
      </c>
      <c r="P111" s="710"/>
      <c r="Q111" s="709" t="str">
        <f ca="1">Translations!$A$35&amp;" 3"</f>
        <v>Year  3</v>
      </c>
      <c r="R111" s="710"/>
      <c r="S111" s="709" t="str">
        <f ca="1">Translations!$A$35&amp;" 4"</f>
        <v>Year  4</v>
      </c>
      <c r="T111" s="710"/>
      <c r="U111" s="709" t="str">
        <f ca="1">Translations!$A$35&amp;" 5"</f>
        <v>Year  5</v>
      </c>
      <c r="V111" s="710"/>
      <c r="W111" s="799" t="str">
        <f ca="1">Translations!$A$90</f>
        <v>Please describe: 1) overall assumptions used in calculating targets, 2) anticipated rate of scale-up, 3) population size estimates, 4) description of indicator/package of services, 5) data source, 6) other relevant information</v>
      </c>
      <c r="X111" s="800"/>
      <c r="Y111" s="800"/>
      <c r="Z111" s="800"/>
      <c r="AA111" s="800"/>
      <c r="AB111" s="800"/>
      <c r="AC111" s="800"/>
      <c r="AD111" s="801"/>
      <c r="AE111" s="214"/>
      <c r="AF111" s="292"/>
      <c r="AG111" s="292"/>
      <c r="AH111" s="292"/>
      <c r="AI111" s="292"/>
      <c r="AJ111" s="292"/>
      <c r="AK111" s="292"/>
      <c r="AL111" s="289">
        <f ca="1">INDIRECT(ADDRESS(ROW()-1,COLUMN()))</f>
        <v>7</v>
      </c>
      <c r="AM111" s="289">
        <f ca="1">INDIRECT(ADDRESS(ROW()-1,COLUMN()))</f>
        <v>6</v>
      </c>
      <c r="AN111" s="1045"/>
      <c r="AO111" s="273">
        <f ca="1">INDIRECT(ADDRESS(ROW()-1,COLUMN()))</f>
        <v>7</v>
      </c>
      <c r="AP111" s="292"/>
      <c r="AQ111" s="292"/>
      <c r="AR111" s="292"/>
      <c r="AS111" s="292"/>
      <c r="AT111" s="1046"/>
      <c r="AU111" s="1046"/>
      <c r="AV111" s="1046"/>
      <c r="AW111" s="1046"/>
      <c r="AX111" s="1046"/>
      <c r="AY111" s="177"/>
      <c r="AZ111" s="177"/>
      <c r="BA111" s="177"/>
      <c r="BB111" s="177"/>
      <c r="BC111" s="177"/>
      <c r="BD111" s="177"/>
      <c r="BE111" s="177"/>
      <c r="BF111" s="80"/>
      <c r="BG111" s="80"/>
      <c r="BH111" s="80"/>
      <c r="BI111" s="80"/>
      <c r="BJ111" s="80"/>
      <c r="BK111" s="80"/>
      <c r="BL111" s="80"/>
      <c r="BM111" s="80"/>
      <c r="BN111" s="80"/>
      <c r="BO111" s="80"/>
      <c r="BP111" s="80"/>
      <c r="BQ111" s="80"/>
      <c r="BR111" s="80"/>
      <c r="BS111" s="80"/>
      <c r="BT111" s="80"/>
      <c r="BU111" s="80"/>
      <c r="BV111" s="80"/>
      <c r="BW111" s="80"/>
      <c r="BX111" s="80"/>
    </row>
    <row r="112" spans="1:77" s="63" customFormat="1" ht="18" customHeight="1" outlineLevel="1" x14ac:dyDescent="0.2">
      <c r="A112" s="787"/>
      <c r="B112" s="787"/>
      <c r="C112" s="788"/>
      <c r="D112" s="792"/>
      <c r="E112" s="792"/>
      <c r="F112" s="788"/>
      <c r="G112" s="281" t="s">
        <v>15</v>
      </c>
      <c r="H112" s="729" t="s">
        <v>14</v>
      </c>
      <c r="I112" s="729" t="str">
        <f ca="1">Translations!$A$33</f>
        <v xml:space="preserve">Year </v>
      </c>
      <c r="J112" s="729" t="str">
        <f ca="1">Translations!$A$34</f>
        <v>Source</v>
      </c>
      <c r="K112" s="792"/>
      <c r="L112" s="788"/>
      <c r="M112" s="229" t="s">
        <v>15</v>
      </c>
      <c r="N112" s="777" t="s">
        <v>14</v>
      </c>
      <c r="O112" s="229" t="s">
        <v>15</v>
      </c>
      <c r="P112" s="777" t="s">
        <v>14</v>
      </c>
      <c r="Q112" s="229" t="s">
        <v>15</v>
      </c>
      <c r="R112" s="777" t="s">
        <v>14</v>
      </c>
      <c r="S112" s="229" t="s">
        <v>15</v>
      </c>
      <c r="T112" s="777" t="s">
        <v>14</v>
      </c>
      <c r="U112" s="229" t="s">
        <v>15</v>
      </c>
      <c r="V112" s="777" t="s">
        <v>14</v>
      </c>
      <c r="W112" s="799"/>
      <c r="X112" s="800"/>
      <c r="Y112" s="800"/>
      <c r="Z112" s="800"/>
      <c r="AA112" s="800"/>
      <c r="AB112" s="800"/>
      <c r="AC112" s="800"/>
      <c r="AD112" s="801"/>
      <c r="AE112" s="214"/>
      <c r="AF112" s="292"/>
      <c r="AG112" s="292"/>
      <c r="AH112" s="292"/>
      <c r="AI112" s="292"/>
      <c r="AJ112" s="292"/>
      <c r="AK112" s="292"/>
      <c r="AL112" s="289">
        <f t="shared" ref="AL112:AM154" ca="1" si="9">INDIRECT(ADDRESS(ROW()-1,COLUMN()))</f>
        <v>7</v>
      </c>
      <c r="AM112" s="289">
        <f t="shared" ca="1" si="9"/>
        <v>6</v>
      </c>
      <c r="AN112" s="1045"/>
      <c r="AO112" s="273">
        <f t="shared" ref="AO112:AO162" ca="1" si="10">INDIRECT(ADDRESS(ROW()-1,COLUMN()))</f>
        <v>7</v>
      </c>
      <c r="AP112" s="292"/>
      <c r="AQ112" s="292"/>
      <c r="AR112" s="292"/>
      <c r="AS112" s="292"/>
      <c r="AT112" s="1046"/>
      <c r="AU112" s="1046"/>
      <c r="AV112" s="1046"/>
      <c r="AW112" s="1046"/>
      <c r="AX112" s="1046"/>
      <c r="AY112" s="177"/>
      <c r="AZ112" s="177"/>
      <c r="BA112" s="177"/>
      <c r="BB112" s="177"/>
      <c r="BC112" s="177"/>
      <c r="BD112" s="177"/>
      <c r="BE112" s="177"/>
      <c r="BF112" s="80"/>
      <c r="BG112" s="80"/>
      <c r="BH112" s="80"/>
      <c r="BI112" s="80"/>
      <c r="BJ112" s="80"/>
      <c r="BK112" s="80"/>
      <c r="BL112" s="80"/>
      <c r="BM112" s="80"/>
      <c r="BN112" s="80"/>
      <c r="BO112" s="80"/>
      <c r="BP112" s="80"/>
      <c r="BQ112" s="80"/>
      <c r="BR112" s="80"/>
      <c r="BS112" s="80"/>
      <c r="BT112" s="80"/>
      <c r="BU112" s="80"/>
      <c r="BV112" s="80"/>
      <c r="BW112" s="80"/>
      <c r="BX112" s="80"/>
    </row>
    <row r="113" spans="1:76" s="63" customFormat="1" ht="18" customHeight="1" outlineLevel="1" x14ac:dyDescent="0.2">
      <c r="A113" s="724"/>
      <c r="B113" s="724"/>
      <c r="C113" s="725"/>
      <c r="D113" s="723"/>
      <c r="E113" s="723"/>
      <c r="F113" s="725"/>
      <c r="G113" s="288" t="s">
        <v>13</v>
      </c>
      <c r="H113" s="730"/>
      <c r="I113" s="730"/>
      <c r="J113" s="730"/>
      <c r="K113" s="723"/>
      <c r="L113" s="725"/>
      <c r="M113" s="230" t="s">
        <v>13</v>
      </c>
      <c r="N113" s="778"/>
      <c r="O113" s="230" t="s">
        <v>13</v>
      </c>
      <c r="P113" s="778"/>
      <c r="Q113" s="230" t="s">
        <v>13</v>
      </c>
      <c r="R113" s="778"/>
      <c r="S113" s="230" t="s">
        <v>13</v>
      </c>
      <c r="T113" s="778"/>
      <c r="U113" s="230" t="s">
        <v>13</v>
      </c>
      <c r="V113" s="778"/>
      <c r="W113" s="802"/>
      <c r="X113" s="803"/>
      <c r="Y113" s="803"/>
      <c r="Z113" s="803"/>
      <c r="AA113" s="803"/>
      <c r="AB113" s="803"/>
      <c r="AC113" s="803"/>
      <c r="AD113" s="804"/>
      <c r="AE113" s="214"/>
      <c r="AF113" s="292"/>
      <c r="AG113" s="292"/>
      <c r="AH113" s="292"/>
      <c r="AI113" s="292"/>
      <c r="AJ113" s="292"/>
      <c r="AK113" s="292"/>
      <c r="AL113" s="289">
        <f t="shared" ca="1" si="9"/>
        <v>7</v>
      </c>
      <c r="AM113" s="289">
        <f t="shared" ca="1" si="9"/>
        <v>6</v>
      </c>
      <c r="AN113" s="1045"/>
      <c r="AO113" s="273">
        <f t="shared" ca="1" si="10"/>
        <v>7</v>
      </c>
      <c r="AP113" s="292"/>
      <c r="AQ113" s="292"/>
      <c r="AR113" s="292"/>
      <c r="AS113" s="292"/>
      <c r="AT113" s="1046"/>
      <c r="AU113" s="1046"/>
      <c r="AV113" s="1046"/>
      <c r="AW113" s="1046"/>
      <c r="AX113" s="1046"/>
      <c r="AY113" s="177"/>
      <c r="AZ113" s="177"/>
      <c r="BA113" s="177"/>
      <c r="BB113" s="177"/>
      <c r="BC113" s="177"/>
      <c r="BD113" s="177"/>
      <c r="BE113" s="177"/>
      <c r="BF113" s="80"/>
      <c r="BG113" s="80"/>
      <c r="BH113" s="80"/>
      <c r="BI113" s="80"/>
      <c r="BJ113" s="80"/>
      <c r="BK113" s="80"/>
      <c r="BL113" s="80"/>
      <c r="BM113" s="80"/>
      <c r="BN113" s="80"/>
      <c r="BO113" s="80"/>
      <c r="BP113" s="80"/>
      <c r="BQ113" s="80"/>
      <c r="BR113" s="80"/>
      <c r="BS113" s="80"/>
      <c r="BT113" s="80"/>
      <c r="BU113" s="80"/>
      <c r="BV113" s="80"/>
      <c r="BW113" s="80"/>
      <c r="BX113" s="80"/>
    </row>
    <row r="114" spans="1:76" s="73" customFormat="1" ht="89.25" customHeight="1" outlineLevel="1" x14ac:dyDescent="0.2">
      <c r="A114" s="1001" t="str">
        <f ca="1">IFERROR(INDIRECT(ADDRESS(AN114,4,1,TRUE,"CatCoverage")),"")</f>
        <v xml:space="preserve">KP-1a: Percentage of MSM reached with HIV prevention programs - defined package of services </v>
      </c>
      <c r="B114" s="1002"/>
      <c r="C114" s="1002"/>
      <c r="D114" s="1007" t="s">
        <v>989</v>
      </c>
      <c r="E114" s="1010" t="s">
        <v>3893</v>
      </c>
      <c r="F114" s="1011"/>
      <c r="G114" s="764">
        <v>1533</v>
      </c>
      <c r="H114" s="731"/>
      <c r="I114" s="767">
        <v>2013</v>
      </c>
      <c r="J114" s="770" t="s">
        <v>29</v>
      </c>
      <c r="K114" s="1016" t="str">
        <f ca="1">Translations!$A$84</f>
        <v>Allocation + other sources</v>
      </c>
      <c r="L114" s="1017"/>
      <c r="M114" s="237">
        <v>1600</v>
      </c>
      <c r="N114" s="1020">
        <f>IF(M115&lt;&gt;"",M114/M115,"")</f>
        <v>0.11911852293031566</v>
      </c>
      <c r="O114" s="239">
        <v>3000</v>
      </c>
      <c r="P114" s="1020">
        <f>IF(O115&lt;&gt;"",O114/O115,"")</f>
        <v>0.22334723049434188</v>
      </c>
      <c r="Q114" s="239">
        <v>5373</v>
      </c>
      <c r="R114" s="1020">
        <f>IF(Q115&lt;&gt;"",Q114/Q115,"")</f>
        <v>0.40001488981536631</v>
      </c>
      <c r="S114" s="239"/>
      <c r="T114" s="1020"/>
      <c r="U114" s="239"/>
      <c r="V114" s="731"/>
      <c r="W114" s="1024" t="s">
        <v>4448</v>
      </c>
      <c r="X114" s="1025"/>
      <c r="Y114" s="1025"/>
      <c r="Z114" s="1025"/>
      <c r="AA114" s="1025"/>
      <c r="AB114" s="1025"/>
      <c r="AC114" s="1025"/>
      <c r="AD114" s="1026"/>
      <c r="AE114" s="119"/>
      <c r="AF114" s="290"/>
      <c r="AG114" s="290"/>
      <c r="AH114" s="290"/>
      <c r="AI114" s="290"/>
      <c r="AJ114" s="166"/>
      <c r="AK114" s="166"/>
      <c r="AL114" s="289">
        <f t="shared" ca="1" si="9"/>
        <v>7</v>
      </c>
      <c r="AM114" s="289">
        <f t="shared" ca="1" si="9"/>
        <v>6</v>
      </c>
      <c r="AN114" s="1033">
        <f ca="1">IFERROR(IF(INDIRECT(ADDRESS(ROW()-4,COLUMN()))+1&lt;=AL114+AM114,INDIRECT(ADDRESS(ROW()-4,COLUMN()))+1,""),"")</f>
        <v>8</v>
      </c>
      <c r="AO114" s="273">
        <f ca="1">INDIRECT(ADDRESS(ROW()-1,COLUMN()))</f>
        <v>7</v>
      </c>
      <c r="AP114" s="290"/>
      <c r="AQ114" s="290"/>
      <c r="AR114" s="290"/>
      <c r="AS114" s="290"/>
      <c r="AT114" s="1034"/>
      <c r="AU114" s="1034"/>
      <c r="AV114" s="1034"/>
      <c r="AW114" s="1034"/>
      <c r="AX114" s="1034"/>
      <c r="AY114" s="177"/>
      <c r="AZ114" s="177"/>
      <c r="BA114" s="177"/>
      <c r="BB114" s="177"/>
      <c r="BC114" s="177"/>
      <c r="BD114" s="177"/>
      <c r="BE114" s="177"/>
    </row>
    <row r="115" spans="1:76" s="73" customFormat="1" ht="89.25" customHeight="1" outlineLevel="1" x14ac:dyDescent="0.2">
      <c r="A115" s="1003"/>
      <c r="B115" s="1004"/>
      <c r="C115" s="1004"/>
      <c r="D115" s="1008"/>
      <c r="E115" s="1012"/>
      <c r="F115" s="1013"/>
      <c r="G115" s="765"/>
      <c r="H115" s="766"/>
      <c r="I115" s="768"/>
      <c r="J115" s="771"/>
      <c r="K115" s="1018"/>
      <c r="L115" s="1019"/>
      <c r="M115" s="238">
        <v>13432</v>
      </c>
      <c r="N115" s="1021"/>
      <c r="O115" s="240">
        <f>M115</f>
        <v>13432</v>
      </c>
      <c r="P115" s="1021"/>
      <c r="Q115" s="240">
        <f>O115</f>
        <v>13432</v>
      </c>
      <c r="R115" s="1021"/>
      <c r="S115" s="240"/>
      <c r="T115" s="1021"/>
      <c r="U115" s="240"/>
      <c r="V115" s="732"/>
      <c r="W115" s="1027"/>
      <c r="X115" s="1028"/>
      <c r="Y115" s="1028"/>
      <c r="Z115" s="1028"/>
      <c r="AA115" s="1028"/>
      <c r="AB115" s="1028"/>
      <c r="AC115" s="1028"/>
      <c r="AD115" s="1029"/>
      <c r="AE115" s="119"/>
      <c r="AF115" s="290"/>
      <c r="AG115" s="290"/>
      <c r="AH115" s="290"/>
      <c r="AI115" s="290"/>
      <c r="AJ115" s="166"/>
      <c r="AK115" s="166"/>
      <c r="AL115" s="289">
        <f t="shared" ca="1" si="9"/>
        <v>7</v>
      </c>
      <c r="AM115" s="289">
        <f t="shared" ca="1" si="9"/>
        <v>6</v>
      </c>
      <c r="AN115" s="1033"/>
      <c r="AO115" s="273">
        <f t="shared" ca="1" si="10"/>
        <v>7</v>
      </c>
      <c r="AP115" s="290"/>
      <c r="AQ115" s="290"/>
      <c r="AR115" s="290"/>
      <c r="AS115" s="290"/>
      <c r="AT115" s="1034"/>
      <c r="AU115" s="1034"/>
      <c r="AV115" s="1034"/>
      <c r="AW115" s="1034"/>
      <c r="AX115" s="1034"/>
      <c r="AY115" s="177"/>
      <c r="AZ115" s="177"/>
      <c r="BA115" s="177"/>
      <c r="BB115" s="177"/>
      <c r="BC115" s="177"/>
      <c r="BD115" s="177"/>
      <c r="BE115" s="177"/>
    </row>
    <row r="116" spans="1:76" s="73" customFormat="1" outlineLevel="1" x14ac:dyDescent="0.2">
      <c r="A116" s="1003"/>
      <c r="B116" s="1004"/>
      <c r="C116" s="1004"/>
      <c r="D116" s="1008"/>
      <c r="E116" s="1012"/>
      <c r="F116" s="1013"/>
      <c r="G116" s="1073">
        <f>M115</f>
        <v>13432</v>
      </c>
      <c r="H116" s="766"/>
      <c r="I116" s="768"/>
      <c r="J116" s="771"/>
      <c r="K116" s="1035" t="str">
        <f ca="1">Translations!$A$85</f>
        <v xml:space="preserve">Allocation + above + other </v>
      </c>
      <c r="L116" s="1036"/>
      <c r="M116" s="237"/>
      <c r="N116" s="1020"/>
      <c r="O116" s="239"/>
      <c r="P116" s="1020"/>
      <c r="Q116" s="239"/>
      <c r="R116" s="1020"/>
      <c r="S116" s="239"/>
      <c r="T116" s="1020"/>
      <c r="U116" s="239"/>
      <c r="V116" s="731"/>
      <c r="W116" s="1027"/>
      <c r="X116" s="1028"/>
      <c r="Y116" s="1028"/>
      <c r="Z116" s="1028"/>
      <c r="AA116" s="1028"/>
      <c r="AB116" s="1028"/>
      <c r="AC116" s="1028"/>
      <c r="AD116" s="1029"/>
      <c r="AE116" s="119"/>
      <c r="AF116" s="290"/>
      <c r="AG116" s="290"/>
      <c r="AH116" s="290"/>
      <c r="AI116" s="290"/>
      <c r="AJ116" s="290"/>
      <c r="AK116" s="290"/>
      <c r="AL116" s="289">
        <f t="shared" ca="1" si="9"/>
        <v>7</v>
      </c>
      <c r="AM116" s="289">
        <f t="shared" ca="1" si="9"/>
        <v>6</v>
      </c>
      <c r="AN116" s="1033"/>
      <c r="AO116" s="273">
        <f t="shared" ca="1" si="10"/>
        <v>7</v>
      </c>
      <c r="AP116" s="290"/>
      <c r="AQ116" s="290"/>
      <c r="AR116" s="290"/>
      <c r="AS116" s="290"/>
      <c r="AT116" s="1034"/>
      <c r="AU116" s="1034"/>
      <c r="AV116" s="1034"/>
      <c r="AW116" s="1034"/>
      <c r="AX116" s="1034"/>
      <c r="AY116" s="177"/>
      <c r="AZ116" s="177"/>
      <c r="BA116" s="177"/>
      <c r="BB116" s="177"/>
      <c r="BC116" s="177"/>
      <c r="BD116" s="177"/>
      <c r="BE116" s="177"/>
    </row>
    <row r="117" spans="1:76" s="73" customFormat="1" outlineLevel="1" x14ac:dyDescent="0.2">
      <c r="A117" s="1005"/>
      <c r="B117" s="1006"/>
      <c r="C117" s="1006"/>
      <c r="D117" s="1009"/>
      <c r="E117" s="1014"/>
      <c r="F117" s="1015"/>
      <c r="G117" s="765"/>
      <c r="H117" s="732"/>
      <c r="I117" s="769"/>
      <c r="J117" s="772"/>
      <c r="K117" s="1037"/>
      <c r="L117" s="1038"/>
      <c r="M117" s="238"/>
      <c r="N117" s="1021"/>
      <c r="O117" s="240"/>
      <c r="P117" s="1021"/>
      <c r="Q117" s="240"/>
      <c r="R117" s="1021"/>
      <c r="S117" s="240"/>
      <c r="T117" s="1021"/>
      <c r="U117" s="240"/>
      <c r="V117" s="732"/>
      <c r="W117" s="1030"/>
      <c r="X117" s="1031"/>
      <c r="Y117" s="1031"/>
      <c r="Z117" s="1031"/>
      <c r="AA117" s="1031"/>
      <c r="AB117" s="1031"/>
      <c r="AC117" s="1031"/>
      <c r="AD117" s="1032"/>
      <c r="AE117" s="119"/>
      <c r="AF117" s="290"/>
      <c r="AG117" s="290"/>
      <c r="AH117" s="290"/>
      <c r="AI117" s="290"/>
      <c r="AJ117" s="290"/>
      <c r="AK117" s="290"/>
      <c r="AL117" s="289">
        <f t="shared" ca="1" si="9"/>
        <v>7</v>
      </c>
      <c r="AM117" s="289">
        <f t="shared" ca="1" si="9"/>
        <v>6</v>
      </c>
      <c r="AN117" s="1033"/>
      <c r="AO117" s="273">
        <f t="shared" ca="1" si="10"/>
        <v>7</v>
      </c>
      <c r="AP117" s="290"/>
      <c r="AQ117" s="290"/>
      <c r="AR117" s="290"/>
      <c r="AS117" s="290"/>
      <c r="AT117" s="1034"/>
      <c r="AU117" s="1034"/>
      <c r="AV117" s="1034"/>
      <c r="AW117" s="1034"/>
      <c r="AX117" s="1034"/>
      <c r="AY117" s="177"/>
      <c r="AZ117" s="177"/>
      <c r="BA117" s="177"/>
      <c r="BB117" s="177"/>
      <c r="BC117" s="177"/>
      <c r="BD117" s="177"/>
      <c r="BE117" s="177"/>
    </row>
    <row r="118" spans="1:76" s="73" customFormat="1" ht="15" hidden="1" customHeight="1" outlineLevel="2" x14ac:dyDescent="0.2">
      <c r="A118" s="1001" t="str">
        <f ca="1">IFERROR(INDIRECT(ADDRESS(AN118,4,1,TRUE,"CatCoverage")),"")</f>
        <v xml:space="preserve">KP-1b: Percentage of TG reached with HIV prevention programs - defined package of services </v>
      </c>
      <c r="B118" s="1002"/>
      <c r="C118" s="1002"/>
      <c r="D118" s="1007" t="str">
        <f ca="1">Translations!$A$77</f>
        <v>Please select…</v>
      </c>
      <c r="E118" s="1010" t="str">
        <f ca="1">Translations!$A$77</f>
        <v>Please select…</v>
      </c>
      <c r="F118" s="1011"/>
      <c r="G118" s="764"/>
      <c r="H118" s="731" t="str">
        <f>IF($G120&lt;&gt;"",$G118/$G120,"")</f>
        <v/>
      </c>
      <c r="I118" s="767"/>
      <c r="J118" s="770" t="str">
        <f ca="1">Translations!$A$77</f>
        <v>Please select…</v>
      </c>
      <c r="K118" s="1016" t="str">
        <f ca="1">Translations!$A$84</f>
        <v>Allocation + other sources</v>
      </c>
      <c r="L118" s="1017"/>
      <c r="M118" s="237"/>
      <c r="N118" s="1020" t="str">
        <f>IF(M119&lt;&gt;"",M118/M119,"")</f>
        <v/>
      </c>
      <c r="O118" s="239"/>
      <c r="P118" s="1020" t="str">
        <f>IF(O119&lt;&gt;"",O118/O119,"")</f>
        <v/>
      </c>
      <c r="Q118" s="239"/>
      <c r="R118" s="1020" t="str">
        <f>IF(Q119&lt;&gt;"",Q118/Q119,"")</f>
        <v/>
      </c>
      <c r="S118" s="239"/>
      <c r="T118" s="1020" t="str">
        <f>IF(S119&lt;&gt;"",S118/S119,"")</f>
        <v/>
      </c>
      <c r="U118" s="239"/>
      <c r="V118" s="731" t="str">
        <f t="shared" ref="V118" si="11">IF(U119&lt;&gt;"",U118/U119,"")</f>
        <v/>
      </c>
      <c r="W118" s="1024"/>
      <c r="X118" s="1025"/>
      <c r="Y118" s="1025"/>
      <c r="Z118" s="1025"/>
      <c r="AA118" s="1025"/>
      <c r="AB118" s="1025"/>
      <c r="AC118" s="1025"/>
      <c r="AD118" s="1026"/>
      <c r="AE118" s="119"/>
      <c r="AF118" s="290"/>
      <c r="AG118" s="290"/>
      <c r="AH118" s="290"/>
      <c r="AI118" s="290"/>
      <c r="AJ118" s="290"/>
      <c r="AK118" s="290"/>
      <c r="AL118" s="289">
        <f t="shared" ca="1" si="9"/>
        <v>7</v>
      </c>
      <c r="AM118" s="289">
        <f t="shared" ca="1" si="9"/>
        <v>6</v>
      </c>
      <c r="AN118" s="1033">
        <f t="shared" ref="AN118" ca="1" si="12">IFERROR(IF(INDIRECT(ADDRESS(ROW()-4,COLUMN()))+1&lt;=AL118+AM118,INDIRECT(ADDRESS(ROW()-4,COLUMN()))+1,""),"")</f>
        <v>9</v>
      </c>
      <c r="AO118" s="273">
        <f t="shared" ca="1" si="10"/>
        <v>7</v>
      </c>
      <c r="AP118" s="290"/>
      <c r="AQ118" s="290"/>
      <c r="AR118" s="290"/>
      <c r="AS118" s="290"/>
      <c r="AT118" s="1034"/>
      <c r="AU118" s="1034"/>
      <c r="AV118" s="1034"/>
      <c r="AW118" s="1034"/>
      <c r="AX118" s="1034"/>
      <c r="AY118" s="177"/>
      <c r="AZ118" s="177"/>
      <c r="BA118" s="177"/>
      <c r="BB118" s="177"/>
      <c r="BC118" s="177"/>
      <c r="BD118" s="177"/>
      <c r="BE118" s="177"/>
    </row>
    <row r="119" spans="1:76" s="73" customFormat="1" hidden="1" outlineLevel="2" x14ac:dyDescent="0.2">
      <c r="A119" s="1003"/>
      <c r="B119" s="1004"/>
      <c r="C119" s="1004"/>
      <c r="D119" s="1008"/>
      <c r="E119" s="1012"/>
      <c r="F119" s="1013"/>
      <c r="G119" s="765"/>
      <c r="H119" s="766"/>
      <c r="I119" s="768"/>
      <c r="J119" s="771"/>
      <c r="K119" s="1018"/>
      <c r="L119" s="1019"/>
      <c r="M119" s="238"/>
      <c r="N119" s="1021"/>
      <c r="O119" s="240"/>
      <c r="P119" s="1021"/>
      <c r="Q119" s="240"/>
      <c r="R119" s="1021"/>
      <c r="S119" s="240"/>
      <c r="T119" s="1021"/>
      <c r="U119" s="240"/>
      <c r="V119" s="732"/>
      <c r="W119" s="1027"/>
      <c r="X119" s="1028"/>
      <c r="Y119" s="1028"/>
      <c r="Z119" s="1028"/>
      <c r="AA119" s="1028"/>
      <c r="AB119" s="1028"/>
      <c r="AC119" s="1028"/>
      <c r="AD119" s="1029"/>
      <c r="AE119" s="119"/>
      <c r="AF119" s="290"/>
      <c r="AG119" s="290"/>
      <c r="AH119" s="290"/>
      <c r="AI119" s="290"/>
      <c r="AJ119" s="290"/>
      <c r="AK119" s="290"/>
      <c r="AL119" s="289">
        <f t="shared" ca="1" si="9"/>
        <v>7</v>
      </c>
      <c r="AM119" s="289">
        <f t="shared" ca="1" si="9"/>
        <v>6</v>
      </c>
      <c r="AN119" s="1033"/>
      <c r="AO119" s="273">
        <f t="shared" ca="1" si="10"/>
        <v>7</v>
      </c>
      <c r="AP119" s="290"/>
      <c r="AQ119" s="290"/>
      <c r="AR119" s="290"/>
      <c r="AS119" s="290"/>
      <c r="AT119" s="1034"/>
      <c r="AU119" s="1034"/>
      <c r="AV119" s="1034"/>
      <c r="AW119" s="1034"/>
      <c r="AX119" s="1034"/>
      <c r="AY119" s="177"/>
      <c r="AZ119" s="177"/>
      <c r="BA119" s="177"/>
      <c r="BB119" s="177"/>
      <c r="BC119" s="177"/>
      <c r="BD119" s="177"/>
      <c r="BE119" s="177"/>
    </row>
    <row r="120" spans="1:76" s="73" customFormat="1" ht="15" hidden="1" customHeight="1" outlineLevel="2" x14ac:dyDescent="0.2">
      <c r="A120" s="1003"/>
      <c r="B120" s="1004"/>
      <c r="C120" s="1004"/>
      <c r="D120" s="1008"/>
      <c r="E120" s="1012"/>
      <c r="F120" s="1013"/>
      <c r="G120" s="764"/>
      <c r="H120" s="766"/>
      <c r="I120" s="768"/>
      <c r="J120" s="771"/>
      <c r="K120" s="1035" t="str">
        <f ca="1">Translations!$A$85</f>
        <v xml:space="preserve">Allocation + above + other </v>
      </c>
      <c r="L120" s="1036"/>
      <c r="M120" s="237"/>
      <c r="N120" s="1020" t="str">
        <f>IF(M121&lt;&gt;"",M120/M121,"")</f>
        <v/>
      </c>
      <c r="O120" s="239"/>
      <c r="P120" s="1020" t="str">
        <f>IF(O121&lt;&gt;"",O120/O121,"")</f>
        <v/>
      </c>
      <c r="Q120" s="239"/>
      <c r="R120" s="1020" t="str">
        <f>IF(Q121&lt;&gt;"",Q120/Q121,"")</f>
        <v/>
      </c>
      <c r="S120" s="239"/>
      <c r="T120" s="1020" t="str">
        <f>IF(S121&lt;&gt;"",S120/S121,"")</f>
        <v/>
      </c>
      <c r="U120" s="239"/>
      <c r="V120" s="731" t="str">
        <f t="shared" ref="V120" si="13">IF(U121&lt;&gt;"",U120/U121,"")</f>
        <v/>
      </c>
      <c r="W120" s="1027"/>
      <c r="X120" s="1028"/>
      <c r="Y120" s="1028"/>
      <c r="Z120" s="1028"/>
      <c r="AA120" s="1028"/>
      <c r="AB120" s="1028"/>
      <c r="AC120" s="1028"/>
      <c r="AD120" s="1029"/>
      <c r="AE120" s="119"/>
      <c r="AF120" s="290"/>
      <c r="AG120" s="290"/>
      <c r="AH120" s="290"/>
      <c r="AI120" s="290"/>
      <c r="AJ120" s="290"/>
      <c r="AK120" s="290"/>
      <c r="AL120" s="289">
        <f t="shared" ca="1" si="9"/>
        <v>7</v>
      </c>
      <c r="AM120" s="289">
        <f t="shared" ca="1" si="9"/>
        <v>6</v>
      </c>
      <c r="AN120" s="1033"/>
      <c r="AO120" s="273">
        <f t="shared" ca="1" si="10"/>
        <v>7</v>
      </c>
      <c r="AP120" s="290"/>
      <c r="AQ120" s="290"/>
      <c r="AR120" s="290"/>
      <c r="AS120" s="290"/>
      <c r="AT120" s="1034"/>
      <c r="AU120" s="1034"/>
      <c r="AV120" s="1034"/>
      <c r="AW120" s="1034"/>
      <c r="AX120" s="1034"/>
      <c r="AY120" s="177"/>
      <c r="AZ120" s="177"/>
      <c r="BA120" s="177"/>
      <c r="BB120" s="177"/>
      <c r="BC120" s="177"/>
      <c r="BD120" s="177"/>
      <c r="BE120" s="177"/>
    </row>
    <row r="121" spans="1:76" s="73" customFormat="1" hidden="1" outlineLevel="2" x14ac:dyDescent="0.2">
      <c r="A121" s="1005"/>
      <c r="B121" s="1006"/>
      <c r="C121" s="1006"/>
      <c r="D121" s="1009"/>
      <c r="E121" s="1014"/>
      <c r="F121" s="1015"/>
      <c r="G121" s="765"/>
      <c r="H121" s="732"/>
      <c r="I121" s="769"/>
      <c r="J121" s="772"/>
      <c r="K121" s="1037"/>
      <c r="L121" s="1038"/>
      <c r="M121" s="238"/>
      <c r="N121" s="1021"/>
      <c r="O121" s="240"/>
      <c r="P121" s="1021"/>
      <c r="Q121" s="240"/>
      <c r="R121" s="1021"/>
      <c r="S121" s="240"/>
      <c r="T121" s="1021"/>
      <c r="U121" s="240"/>
      <c r="V121" s="732"/>
      <c r="W121" s="1030"/>
      <c r="X121" s="1031"/>
      <c r="Y121" s="1031"/>
      <c r="Z121" s="1031"/>
      <c r="AA121" s="1031"/>
      <c r="AB121" s="1031"/>
      <c r="AC121" s="1031"/>
      <c r="AD121" s="1032"/>
      <c r="AE121" s="119"/>
      <c r="AF121" s="290"/>
      <c r="AG121" s="290"/>
      <c r="AH121" s="290"/>
      <c r="AI121" s="290"/>
      <c r="AJ121" s="290"/>
      <c r="AK121" s="290"/>
      <c r="AL121" s="289">
        <f t="shared" ca="1" si="9"/>
        <v>7</v>
      </c>
      <c r="AM121" s="289">
        <f t="shared" ca="1" si="9"/>
        <v>6</v>
      </c>
      <c r="AN121" s="1033"/>
      <c r="AO121" s="273">
        <f t="shared" ca="1" si="10"/>
        <v>7</v>
      </c>
      <c r="AP121" s="290"/>
      <c r="AQ121" s="290"/>
      <c r="AR121" s="290"/>
      <c r="AS121" s="290"/>
      <c r="AT121" s="1034"/>
      <c r="AU121" s="1034"/>
      <c r="AV121" s="1034"/>
      <c r="AW121" s="1034"/>
      <c r="AX121" s="1034"/>
      <c r="AY121" s="177"/>
      <c r="AZ121" s="177"/>
      <c r="BA121" s="177"/>
      <c r="BB121" s="177"/>
      <c r="BC121" s="177"/>
      <c r="BD121" s="177"/>
      <c r="BE121" s="177"/>
    </row>
    <row r="122" spans="1:76" s="73" customFormat="1" ht="15" hidden="1" customHeight="1" outlineLevel="2" x14ac:dyDescent="0.2">
      <c r="A122" s="1001" t="str">
        <f ca="1">IFERROR(INDIRECT(ADDRESS(AN122,4,1,TRUE,"CatCoverage")),"")</f>
        <v xml:space="preserve">KP-2a: Percentage of MSM reached with HIV prevention programs - individual and/or smaller group level interventions </v>
      </c>
      <c r="B122" s="1002"/>
      <c r="C122" s="1002"/>
      <c r="D122" s="1007" t="str">
        <f ca="1">Translations!$A$77</f>
        <v>Please select…</v>
      </c>
      <c r="E122" s="1010" t="str">
        <f ca="1">Translations!$A$77</f>
        <v>Please select…</v>
      </c>
      <c r="F122" s="1011"/>
      <c r="G122" s="764"/>
      <c r="H122" s="731" t="str">
        <f>IF($G124&lt;&gt;"",$G122/$G124,"")</f>
        <v/>
      </c>
      <c r="I122" s="767"/>
      <c r="J122" s="770" t="str">
        <f ca="1">Translations!$A$77</f>
        <v>Please select…</v>
      </c>
      <c r="K122" s="1016" t="str">
        <f ca="1">Translations!$A$84</f>
        <v>Allocation + other sources</v>
      </c>
      <c r="L122" s="1017"/>
      <c r="M122" s="237"/>
      <c r="N122" s="1020" t="str">
        <f>IF(M123&lt;&gt;"",M122/M123,"")</f>
        <v/>
      </c>
      <c r="O122" s="239"/>
      <c r="P122" s="1020" t="str">
        <f>IF(O123&lt;&gt;"",O122/O123,"")</f>
        <v/>
      </c>
      <c r="Q122" s="239"/>
      <c r="R122" s="1020" t="str">
        <f>IF(Q123&lt;&gt;"",Q122/Q123,"")</f>
        <v/>
      </c>
      <c r="S122" s="239"/>
      <c r="T122" s="1020" t="str">
        <f>IF(S123&lt;&gt;"",S122/S123,"")</f>
        <v/>
      </c>
      <c r="U122" s="239"/>
      <c r="V122" s="731" t="str">
        <f t="shared" ref="V122" si="14">IF(U123&lt;&gt;"",U122/U123,"")</f>
        <v/>
      </c>
      <c r="W122" s="1024"/>
      <c r="X122" s="1025"/>
      <c r="Y122" s="1025"/>
      <c r="Z122" s="1025"/>
      <c r="AA122" s="1025"/>
      <c r="AB122" s="1025"/>
      <c r="AC122" s="1025"/>
      <c r="AD122" s="1026"/>
      <c r="AE122" s="119"/>
      <c r="AF122" s="290"/>
      <c r="AG122" s="290"/>
      <c r="AH122" s="290"/>
      <c r="AI122" s="290"/>
      <c r="AJ122" s="290"/>
      <c r="AK122" s="290"/>
      <c r="AL122" s="289">
        <f t="shared" ca="1" si="9"/>
        <v>7</v>
      </c>
      <c r="AM122" s="289">
        <f t="shared" ca="1" si="9"/>
        <v>6</v>
      </c>
      <c r="AN122" s="1033">
        <f t="shared" ref="AN122" ca="1" si="15">IFERROR(IF(INDIRECT(ADDRESS(ROW()-4,COLUMN()))+1&lt;=AL122+AM122,INDIRECT(ADDRESS(ROW()-4,COLUMN()))+1,""),"")</f>
        <v>10</v>
      </c>
      <c r="AO122" s="273">
        <f t="shared" ca="1" si="10"/>
        <v>7</v>
      </c>
      <c r="AP122" s="290"/>
      <c r="AQ122" s="290"/>
      <c r="AR122" s="290"/>
      <c r="AS122" s="290"/>
      <c r="AT122" s="1034"/>
      <c r="AU122" s="1034"/>
      <c r="AV122" s="1034"/>
      <c r="AW122" s="1034"/>
      <c r="AX122" s="1034"/>
      <c r="AY122" s="177"/>
      <c r="AZ122" s="177"/>
      <c r="BA122" s="177"/>
      <c r="BB122" s="177"/>
      <c r="BC122" s="177"/>
      <c r="BD122" s="177"/>
      <c r="BE122" s="177"/>
    </row>
    <row r="123" spans="1:76" s="73" customFormat="1" hidden="1" outlineLevel="2" x14ac:dyDescent="0.2">
      <c r="A123" s="1003"/>
      <c r="B123" s="1004"/>
      <c r="C123" s="1004"/>
      <c r="D123" s="1008"/>
      <c r="E123" s="1012"/>
      <c r="F123" s="1013"/>
      <c r="G123" s="765"/>
      <c r="H123" s="766"/>
      <c r="I123" s="768"/>
      <c r="J123" s="771"/>
      <c r="K123" s="1018"/>
      <c r="L123" s="1019"/>
      <c r="M123" s="238"/>
      <c r="N123" s="1021"/>
      <c r="O123" s="240"/>
      <c r="P123" s="1021"/>
      <c r="Q123" s="240"/>
      <c r="R123" s="1021"/>
      <c r="S123" s="240"/>
      <c r="T123" s="1021"/>
      <c r="U123" s="240"/>
      <c r="V123" s="732"/>
      <c r="W123" s="1027"/>
      <c r="X123" s="1028"/>
      <c r="Y123" s="1028"/>
      <c r="Z123" s="1028"/>
      <c r="AA123" s="1028"/>
      <c r="AB123" s="1028"/>
      <c r="AC123" s="1028"/>
      <c r="AD123" s="1029"/>
      <c r="AE123" s="119"/>
      <c r="AF123" s="290"/>
      <c r="AG123" s="290"/>
      <c r="AH123" s="290"/>
      <c r="AI123" s="290"/>
      <c r="AJ123" s="290"/>
      <c r="AK123" s="290"/>
      <c r="AL123" s="289">
        <f t="shared" ca="1" si="9"/>
        <v>7</v>
      </c>
      <c r="AM123" s="289">
        <f t="shared" ca="1" si="9"/>
        <v>6</v>
      </c>
      <c r="AN123" s="1033"/>
      <c r="AO123" s="273">
        <f t="shared" ca="1" si="10"/>
        <v>7</v>
      </c>
      <c r="AP123" s="290"/>
      <c r="AQ123" s="290"/>
      <c r="AR123" s="290"/>
      <c r="AS123" s="290"/>
      <c r="AT123" s="1034"/>
      <c r="AU123" s="1034"/>
      <c r="AV123" s="1034"/>
      <c r="AW123" s="1034"/>
      <c r="AX123" s="1034"/>
      <c r="AY123" s="177"/>
      <c r="AZ123" s="177"/>
      <c r="BA123" s="177"/>
      <c r="BB123" s="177"/>
      <c r="BC123" s="177"/>
      <c r="BD123" s="177"/>
      <c r="BE123" s="177"/>
    </row>
    <row r="124" spans="1:76" s="73" customFormat="1" ht="15" hidden="1" customHeight="1" outlineLevel="2" x14ac:dyDescent="0.2">
      <c r="A124" s="1003"/>
      <c r="B124" s="1004"/>
      <c r="C124" s="1004"/>
      <c r="D124" s="1008"/>
      <c r="E124" s="1012"/>
      <c r="F124" s="1013"/>
      <c r="G124" s="764"/>
      <c r="H124" s="766"/>
      <c r="I124" s="768"/>
      <c r="J124" s="771"/>
      <c r="K124" s="1035" t="str">
        <f ca="1">Translations!$A$85</f>
        <v xml:space="preserve">Allocation + above + other </v>
      </c>
      <c r="L124" s="1036"/>
      <c r="M124" s="237"/>
      <c r="N124" s="1020" t="str">
        <f>IF(M125&lt;&gt;"",M124/M125,"")</f>
        <v/>
      </c>
      <c r="O124" s="239"/>
      <c r="P124" s="1020" t="str">
        <f>IF(O125&lt;&gt;"",O124/O125,"")</f>
        <v/>
      </c>
      <c r="Q124" s="239"/>
      <c r="R124" s="1020" t="str">
        <f>IF(Q125&lt;&gt;"",Q124/Q125,"")</f>
        <v/>
      </c>
      <c r="S124" s="239"/>
      <c r="T124" s="1020" t="str">
        <f>IF(S125&lt;&gt;"",S124/S125,"")</f>
        <v/>
      </c>
      <c r="U124" s="239"/>
      <c r="V124" s="731" t="str">
        <f t="shared" ref="V124" si="16">IF(U125&lt;&gt;"",U124/U125,"")</f>
        <v/>
      </c>
      <c r="W124" s="1027"/>
      <c r="X124" s="1028"/>
      <c r="Y124" s="1028"/>
      <c r="Z124" s="1028"/>
      <c r="AA124" s="1028"/>
      <c r="AB124" s="1028"/>
      <c r="AC124" s="1028"/>
      <c r="AD124" s="1029"/>
      <c r="AE124" s="119"/>
      <c r="AF124" s="290"/>
      <c r="AG124" s="290"/>
      <c r="AH124" s="290"/>
      <c r="AI124" s="290"/>
      <c r="AJ124" s="290"/>
      <c r="AK124" s="290"/>
      <c r="AL124" s="289">
        <f t="shared" ca="1" si="9"/>
        <v>7</v>
      </c>
      <c r="AM124" s="289">
        <f t="shared" ca="1" si="9"/>
        <v>6</v>
      </c>
      <c r="AN124" s="1033"/>
      <c r="AO124" s="273">
        <f t="shared" ca="1" si="10"/>
        <v>7</v>
      </c>
      <c r="AP124" s="290"/>
      <c r="AQ124" s="290"/>
      <c r="AR124" s="290"/>
      <c r="AS124" s="290"/>
      <c r="AT124" s="1034"/>
      <c r="AU124" s="1034"/>
      <c r="AV124" s="1034"/>
      <c r="AW124" s="1034"/>
      <c r="AX124" s="1034"/>
      <c r="AY124" s="177"/>
      <c r="AZ124" s="177"/>
      <c r="BA124" s="177"/>
      <c r="BB124" s="177"/>
      <c r="BC124" s="177"/>
      <c r="BD124" s="177"/>
      <c r="BE124" s="177"/>
    </row>
    <row r="125" spans="1:76" s="73" customFormat="1" hidden="1" outlineLevel="2" x14ac:dyDescent="0.2">
      <c r="A125" s="1005"/>
      <c r="B125" s="1006"/>
      <c r="C125" s="1006"/>
      <c r="D125" s="1009"/>
      <c r="E125" s="1014"/>
      <c r="F125" s="1015"/>
      <c r="G125" s="765"/>
      <c r="H125" s="732"/>
      <c r="I125" s="769"/>
      <c r="J125" s="772"/>
      <c r="K125" s="1037"/>
      <c r="L125" s="1038"/>
      <c r="M125" s="238"/>
      <c r="N125" s="1021"/>
      <c r="O125" s="240"/>
      <c r="P125" s="1021"/>
      <c r="Q125" s="240"/>
      <c r="R125" s="1021"/>
      <c r="S125" s="240"/>
      <c r="T125" s="1021"/>
      <c r="U125" s="240"/>
      <c r="V125" s="732"/>
      <c r="W125" s="1030"/>
      <c r="X125" s="1031"/>
      <c r="Y125" s="1031"/>
      <c r="Z125" s="1031"/>
      <c r="AA125" s="1031"/>
      <c r="AB125" s="1031"/>
      <c r="AC125" s="1031"/>
      <c r="AD125" s="1032"/>
      <c r="AE125" s="119"/>
      <c r="AF125" s="290"/>
      <c r="AG125" s="290"/>
      <c r="AH125" s="290"/>
      <c r="AI125" s="290"/>
      <c r="AJ125" s="290"/>
      <c r="AK125" s="290"/>
      <c r="AL125" s="289">
        <f t="shared" ca="1" si="9"/>
        <v>7</v>
      </c>
      <c r="AM125" s="289">
        <f t="shared" ca="1" si="9"/>
        <v>6</v>
      </c>
      <c r="AN125" s="1033"/>
      <c r="AO125" s="273">
        <f t="shared" ca="1" si="10"/>
        <v>7</v>
      </c>
      <c r="AP125" s="290"/>
      <c r="AQ125" s="290"/>
      <c r="AR125" s="290"/>
      <c r="AS125" s="290"/>
      <c r="AT125" s="1034"/>
      <c r="AU125" s="1034"/>
      <c r="AV125" s="1034"/>
      <c r="AW125" s="1034"/>
      <c r="AX125" s="1034"/>
      <c r="AY125" s="177"/>
      <c r="AZ125" s="177"/>
      <c r="BA125" s="177"/>
      <c r="BB125" s="177"/>
      <c r="BC125" s="177"/>
      <c r="BD125" s="177"/>
      <c r="BE125" s="177"/>
    </row>
    <row r="126" spans="1:76" s="73" customFormat="1" ht="44.25" hidden="1" customHeight="1" outlineLevel="2" collapsed="1" x14ac:dyDescent="0.2">
      <c r="A126" s="1001" t="str">
        <f ca="1">IFERROR(INDIRECT(ADDRESS(AN126,4,1,TRUE,"CatCoverage")),"")</f>
        <v xml:space="preserve">KP-2b: Percentage of TG reached with HIV prevention programs - individual and/or smaller group level interventions </v>
      </c>
      <c r="B126" s="1002"/>
      <c r="C126" s="1002"/>
      <c r="D126" s="1007" t="str">
        <f ca="1">Translations!$A$77</f>
        <v>Please select…</v>
      </c>
      <c r="E126" s="1010" t="str">
        <f ca="1">Translations!$A$77</f>
        <v>Please select…</v>
      </c>
      <c r="F126" s="1011"/>
      <c r="G126" s="764"/>
      <c r="H126" s="731" t="str">
        <f>IF($G128&lt;&gt;"",$G126/$G128,"")</f>
        <v/>
      </c>
      <c r="I126" s="767"/>
      <c r="J126" s="770" t="str">
        <f ca="1">Translations!$A$77</f>
        <v>Please select…</v>
      </c>
      <c r="K126" s="1016" t="str">
        <f ca="1">Translations!$A$84</f>
        <v>Allocation + other sources</v>
      </c>
      <c r="L126" s="1017"/>
      <c r="M126" s="237"/>
      <c r="N126" s="1020" t="str">
        <f>IF(M127&lt;&gt;"",M126/M127,"")</f>
        <v/>
      </c>
      <c r="O126" s="239"/>
      <c r="P126" s="1020" t="str">
        <f>IF(O127&lt;&gt;"",O126/O127,"")</f>
        <v/>
      </c>
      <c r="Q126" s="239"/>
      <c r="R126" s="1020" t="str">
        <f>IF(Q127&lt;&gt;"",Q126/Q127,"")</f>
        <v/>
      </c>
      <c r="S126" s="239"/>
      <c r="T126" s="1020" t="str">
        <f>IF(S127&lt;&gt;"",S126/S127,"")</f>
        <v/>
      </c>
      <c r="U126" s="239"/>
      <c r="V126" s="731" t="str">
        <f t="shared" ref="V126" si="17">IF(U127&lt;&gt;"",U126/U127,"")</f>
        <v/>
      </c>
      <c r="W126" s="1024" t="s">
        <v>4437</v>
      </c>
      <c r="X126" s="1025"/>
      <c r="Y126" s="1025"/>
      <c r="Z126" s="1025"/>
      <c r="AA126" s="1025"/>
      <c r="AB126" s="1025"/>
      <c r="AC126" s="1025"/>
      <c r="AD126" s="1026"/>
      <c r="AE126" s="119"/>
      <c r="AF126" s="290"/>
      <c r="AG126" s="290"/>
      <c r="AH126" s="290"/>
      <c r="AI126" s="290"/>
      <c r="AJ126" s="290"/>
      <c r="AK126" s="290"/>
      <c r="AL126" s="289">
        <f t="shared" ca="1" si="9"/>
        <v>7</v>
      </c>
      <c r="AM126" s="289">
        <f t="shared" ca="1" si="9"/>
        <v>6</v>
      </c>
      <c r="AN126" s="1033">
        <f t="shared" ref="AN126" ca="1" si="18">IFERROR(IF(INDIRECT(ADDRESS(ROW()-4,COLUMN()))+1&lt;=AL126+AM126,INDIRECT(ADDRESS(ROW()-4,COLUMN()))+1,""),"")</f>
        <v>11</v>
      </c>
      <c r="AO126" s="273">
        <f t="shared" ca="1" si="10"/>
        <v>7</v>
      </c>
      <c r="AP126" s="290"/>
      <c r="AQ126" s="290"/>
      <c r="AR126" s="290"/>
      <c r="AS126" s="290"/>
      <c r="AT126" s="1034"/>
      <c r="AU126" s="1034"/>
      <c r="AV126" s="1034"/>
      <c r="AW126" s="1034"/>
      <c r="AX126" s="1034"/>
      <c r="AY126" s="177"/>
      <c r="AZ126" s="177"/>
      <c r="BA126" s="177"/>
      <c r="BB126" s="177"/>
      <c r="BC126" s="177"/>
      <c r="BD126" s="177"/>
      <c r="BE126" s="177"/>
    </row>
    <row r="127" spans="1:76" s="73" customFormat="1" ht="44.25" hidden="1" customHeight="1" outlineLevel="2" x14ac:dyDescent="0.2">
      <c r="A127" s="1003"/>
      <c r="B127" s="1004"/>
      <c r="C127" s="1004"/>
      <c r="D127" s="1008"/>
      <c r="E127" s="1012"/>
      <c r="F127" s="1013"/>
      <c r="G127" s="765"/>
      <c r="H127" s="766"/>
      <c r="I127" s="768"/>
      <c r="J127" s="771"/>
      <c r="K127" s="1018"/>
      <c r="L127" s="1019"/>
      <c r="M127" s="238"/>
      <c r="N127" s="1021"/>
      <c r="O127" s="240"/>
      <c r="P127" s="1021"/>
      <c r="Q127" s="240"/>
      <c r="R127" s="1021"/>
      <c r="S127" s="240"/>
      <c r="T127" s="1021"/>
      <c r="U127" s="240"/>
      <c r="V127" s="732"/>
      <c r="W127" s="1027"/>
      <c r="X127" s="1028"/>
      <c r="Y127" s="1028"/>
      <c r="Z127" s="1028"/>
      <c r="AA127" s="1028"/>
      <c r="AB127" s="1028"/>
      <c r="AC127" s="1028"/>
      <c r="AD127" s="1029"/>
      <c r="AE127" s="119"/>
      <c r="AF127" s="290"/>
      <c r="AG127" s="290"/>
      <c r="AH127" s="290"/>
      <c r="AI127" s="290"/>
      <c r="AJ127" s="290"/>
      <c r="AK127" s="290"/>
      <c r="AL127" s="289">
        <f t="shared" ca="1" si="9"/>
        <v>7</v>
      </c>
      <c r="AM127" s="289">
        <f t="shared" ca="1" si="9"/>
        <v>6</v>
      </c>
      <c r="AN127" s="1033"/>
      <c r="AO127" s="273">
        <f t="shared" ca="1" si="10"/>
        <v>7</v>
      </c>
      <c r="AP127" s="290"/>
      <c r="AQ127" s="290"/>
      <c r="AR127" s="290"/>
      <c r="AS127" s="290"/>
      <c r="AT127" s="1034"/>
      <c r="AU127" s="1034"/>
      <c r="AV127" s="1034"/>
      <c r="AW127" s="1034"/>
      <c r="AX127" s="1034"/>
      <c r="AY127" s="177"/>
      <c r="AZ127" s="177"/>
      <c r="BA127" s="177"/>
      <c r="BB127" s="177"/>
      <c r="BC127" s="177"/>
      <c r="BD127" s="177"/>
      <c r="BE127" s="177"/>
    </row>
    <row r="128" spans="1:76" s="73" customFormat="1" ht="15" hidden="1" customHeight="1" outlineLevel="2" x14ac:dyDescent="0.2">
      <c r="A128" s="1003"/>
      <c r="B128" s="1004"/>
      <c r="C128" s="1004"/>
      <c r="D128" s="1008"/>
      <c r="E128" s="1012"/>
      <c r="F128" s="1013"/>
      <c r="G128" s="764"/>
      <c r="H128" s="766"/>
      <c r="I128" s="768"/>
      <c r="J128" s="771"/>
      <c r="K128" s="1035" t="str">
        <f ca="1">Translations!$A$85</f>
        <v xml:space="preserve">Allocation + above + other </v>
      </c>
      <c r="L128" s="1036"/>
      <c r="M128" s="237"/>
      <c r="N128" s="1020" t="str">
        <f>IF(M129&lt;&gt;"",M128/M129,"")</f>
        <v/>
      </c>
      <c r="O128" s="239"/>
      <c r="P128" s="1020" t="str">
        <f>IF(O129&lt;&gt;"",O128/O129,"")</f>
        <v/>
      </c>
      <c r="Q128" s="239"/>
      <c r="R128" s="1020" t="str">
        <f>IF(Q129&lt;&gt;"",Q128/Q129,"")</f>
        <v/>
      </c>
      <c r="S128" s="239"/>
      <c r="T128" s="1020" t="str">
        <f>IF(S129&lt;&gt;"",S128/S129,"")</f>
        <v/>
      </c>
      <c r="U128" s="239"/>
      <c r="V128" s="731" t="str">
        <f t="shared" ref="V128" si="19">IF(U129&lt;&gt;"",U128/U129,"")</f>
        <v/>
      </c>
      <c r="W128" s="1027"/>
      <c r="X128" s="1028"/>
      <c r="Y128" s="1028"/>
      <c r="Z128" s="1028"/>
      <c r="AA128" s="1028"/>
      <c r="AB128" s="1028"/>
      <c r="AC128" s="1028"/>
      <c r="AD128" s="1029"/>
      <c r="AE128" s="119"/>
      <c r="AF128" s="290"/>
      <c r="AG128" s="290"/>
      <c r="AH128" s="290"/>
      <c r="AI128" s="290"/>
      <c r="AJ128" s="290"/>
      <c r="AK128" s="290"/>
      <c r="AL128" s="289">
        <f t="shared" ca="1" si="9"/>
        <v>7</v>
      </c>
      <c r="AM128" s="289">
        <f t="shared" ca="1" si="9"/>
        <v>6</v>
      </c>
      <c r="AN128" s="1033"/>
      <c r="AO128" s="273">
        <f t="shared" ca="1" si="10"/>
        <v>7</v>
      </c>
      <c r="AP128" s="290"/>
      <c r="AQ128" s="290"/>
      <c r="AR128" s="290"/>
      <c r="AS128" s="290"/>
      <c r="AT128" s="1034"/>
      <c r="AU128" s="1034"/>
      <c r="AV128" s="1034"/>
      <c r="AW128" s="1034"/>
      <c r="AX128" s="1034"/>
      <c r="AY128" s="177"/>
      <c r="AZ128" s="177"/>
      <c r="BA128" s="177"/>
      <c r="BB128" s="177"/>
      <c r="BC128" s="177"/>
      <c r="BD128" s="177"/>
      <c r="BE128" s="177"/>
    </row>
    <row r="129" spans="1:57" s="73" customFormat="1" hidden="1" outlineLevel="2" x14ac:dyDescent="0.2">
      <c r="A129" s="1005"/>
      <c r="B129" s="1006"/>
      <c r="C129" s="1006"/>
      <c r="D129" s="1009"/>
      <c r="E129" s="1014"/>
      <c r="F129" s="1015"/>
      <c r="G129" s="765"/>
      <c r="H129" s="732"/>
      <c r="I129" s="769"/>
      <c r="J129" s="772"/>
      <c r="K129" s="1037"/>
      <c r="L129" s="1038"/>
      <c r="M129" s="238"/>
      <c r="N129" s="1021"/>
      <c r="O129" s="240"/>
      <c r="P129" s="1021"/>
      <c r="Q129" s="240"/>
      <c r="R129" s="1021"/>
      <c r="S129" s="240"/>
      <c r="T129" s="1021"/>
      <c r="U129" s="240"/>
      <c r="V129" s="732"/>
      <c r="W129" s="1030"/>
      <c r="X129" s="1031"/>
      <c r="Y129" s="1031"/>
      <c r="Z129" s="1031"/>
      <c r="AA129" s="1031"/>
      <c r="AB129" s="1031"/>
      <c r="AC129" s="1031"/>
      <c r="AD129" s="1032"/>
      <c r="AE129" s="119"/>
      <c r="AF129" s="290"/>
      <c r="AG129" s="290"/>
      <c r="AH129" s="290"/>
      <c r="AI129" s="290"/>
      <c r="AJ129" s="290"/>
      <c r="AK129" s="290"/>
      <c r="AL129" s="289">
        <f t="shared" ca="1" si="9"/>
        <v>7</v>
      </c>
      <c r="AM129" s="289">
        <f t="shared" ca="1" si="9"/>
        <v>6</v>
      </c>
      <c r="AN129" s="1033"/>
      <c r="AO129" s="273">
        <f t="shared" ca="1" si="10"/>
        <v>7</v>
      </c>
      <c r="AP129" s="290"/>
      <c r="AQ129" s="290"/>
      <c r="AR129" s="290"/>
      <c r="AS129" s="290"/>
      <c r="AT129" s="1034"/>
      <c r="AU129" s="1034"/>
      <c r="AV129" s="1034"/>
      <c r="AW129" s="1034"/>
      <c r="AX129" s="1034"/>
      <c r="AY129" s="177"/>
      <c r="AZ129" s="177"/>
      <c r="BA129" s="177"/>
      <c r="BB129" s="177"/>
      <c r="BC129" s="177"/>
      <c r="BD129" s="177"/>
      <c r="BE129" s="177"/>
    </row>
    <row r="130" spans="1:57" s="73" customFormat="1" ht="39.75" customHeight="1" outlineLevel="1" collapsed="1" x14ac:dyDescent="0.2">
      <c r="A130" s="1001" t="str">
        <f ca="1">IFERROR(INDIRECT(ADDRESS(AN130,4,1,TRUE,"CatCoverage")),"")</f>
        <v xml:space="preserve">KP-3a: Percentage of MSM that have received an HIV test during the reporting period and know their results </v>
      </c>
      <c r="B130" s="1002"/>
      <c r="C130" s="1002"/>
      <c r="D130" s="1007" t="s">
        <v>989</v>
      </c>
      <c r="E130" s="1010" t="s">
        <v>3893</v>
      </c>
      <c r="F130" s="1011"/>
      <c r="G130" s="1074">
        <v>182</v>
      </c>
      <c r="H130" s="731">
        <f>IF($G132&lt;&gt;"",$G130/$G132,"")</f>
        <v>1.3549731983323406E-2</v>
      </c>
      <c r="I130" s="767">
        <v>2014</v>
      </c>
      <c r="J130" s="770" t="str">
        <f ca="1">Translations!$A$77</f>
        <v>Please select…</v>
      </c>
      <c r="K130" s="1016" t="str">
        <f ca="1">Translations!$A$84</f>
        <v>Allocation + other sources</v>
      </c>
      <c r="L130" s="1017"/>
      <c r="M130" s="237">
        <f>M114*40%</f>
        <v>640</v>
      </c>
      <c r="N130" s="1020">
        <f>IF(M131&lt;&gt;"",M130/M131,"")</f>
        <v>4.7647409172126266E-2</v>
      </c>
      <c r="O130" s="237">
        <f>O114*40%</f>
        <v>1200</v>
      </c>
      <c r="P130" s="1020">
        <f>IF(O131&lt;&gt;"",O130/O131,"")</f>
        <v>8.9338892197736747E-2</v>
      </c>
      <c r="Q130" s="237">
        <f>Q114*40%</f>
        <v>2149.2000000000003</v>
      </c>
      <c r="R130" s="1020">
        <f>IF(Q131&lt;&gt;"",Q130/Q131,"")</f>
        <v>0.16000595592614653</v>
      </c>
      <c r="S130" s="239"/>
      <c r="T130" s="1020" t="str">
        <f>IF(S131&lt;&gt;"",S130/S131,"")</f>
        <v/>
      </c>
      <c r="U130" s="239"/>
      <c r="V130" s="731" t="str">
        <f t="shared" ref="V130" si="20">IF(U131&lt;&gt;"",U130/U131,"")</f>
        <v/>
      </c>
      <c r="W130" s="1024" t="s">
        <v>4449</v>
      </c>
      <c r="X130" s="1025"/>
      <c r="Y130" s="1025"/>
      <c r="Z130" s="1025"/>
      <c r="AA130" s="1025"/>
      <c r="AB130" s="1025"/>
      <c r="AC130" s="1025"/>
      <c r="AD130" s="1026"/>
      <c r="AE130" s="119"/>
      <c r="AF130" s="290"/>
      <c r="AG130" s="290"/>
      <c r="AH130" s="290"/>
      <c r="AI130" s="290"/>
      <c r="AJ130" s="290"/>
      <c r="AK130" s="290"/>
      <c r="AL130" s="289">
        <f t="shared" ca="1" si="9"/>
        <v>7</v>
      </c>
      <c r="AM130" s="289">
        <f t="shared" ca="1" si="9"/>
        <v>6</v>
      </c>
      <c r="AN130" s="1033">
        <f t="shared" ref="AN130" ca="1" si="21">IFERROR(IF(INDIRECT(ADDRESS(ROW()-4,COLUMN()))+1&lt;=AL130+AM130,INDIRECT(ADDRESS(ROW()-4,COLUMN()))+1,""),"")</f>
        <v>12</v>
      </c>
      <c r="AO130" s="273">
        <f t="shared" ca="1" si="10"/>
        <v>7</v>
      </c>
      <c r="AP130" s="290"/>
      <c r="AQ130" s="290"/>
      <c r="AR130" s="290"/>
      <c r="AS130" s="290"/>
      <c r="AT130" s="1034"/>
      <c r="AU130" s="1034"/>
      <c r="AV130" s="1034"/>
      <c r="AW130" s="1034"/>
      <c r="AX130" s="1034"/>
      <c r="AY130" s="177"/>
      <c r="AZ130" s="177"/>
      <c r="BA130" s="177"/>
      <c r="BB130" s="177"/>
      <c r="BC130" s="177"/>
      <c r="BD130" s="177"/>
      <c r="BE130" s="177"/>
    </row>
    <row r="131" spans="1:57" s="73" customFormat="1" ht="39.75" customHeight="1" outlineLevel="1" x14ac:dyDescent="0.2">
      <c r="A131" s="1003"/>
      <c r="B131" s="1004"/>
      <c r="C131" s="1004"/>
      <c r="D131" s="1008"/>
      <c r="E131" s="1012"/>
      <c r="F131" s="1013"/>
      <c r="G131" s="1075"/>
      <c r="H131" s="766"/>
      <c r="I131" s="768"/>
      <c r="J131" s="771"/>
      <c r="K131" s="1018"/>
      <c r="L131" s="1019"/>
      <c r="M131" s="238">
        <f>M115</f>
        <v>13432</v>
      </c>
      <c r="N131" s="1021"/>
      <c r="O131" s="240">
        <f>O115</f>
        <v>13432</v>
      </c>
      <c r="P131" s="1021"/>
      <c r="Q131" s="240">
        <f>Q115</f>
        <v>13432</v>
      </c>
      <c r="R131" s="1021"/>
      <c r="S131" s="240"/>
      <c r="T131" s="1021"/>
      <c r="U131" s="240"/>
      <c r="V131" s="732"/>
      <c r="W131" s="1027"/>
      <c r="X131" s="1028"/>
      <c r="Y131" s="1028"/>
      <c r="Z131" s="1028"/>
      <c r="AA131" s="1028"/>
      <c r="AB131" s="1028"/>
      <c r="AC131" s="1028"/>
      <c r="AD131" s="1029"/>
      <c r="AE131" s="119"/>
      <c r="AF131" s="290"/>
      <c r="AG131" s="290"/>
      <c r="AH131" s="290"/>
      <c r="AI131" s="290"/>
      <c r="AJ131" s="290"/>
      <c r="AK131" s="290"/>
      <c r="AL131" s="289">
        <f t="shared" ca="1" si="9"/>
        <v>7</v>
      </c>
      <c r="AM131" s="289">
        <f t="shared" ca="1" si="9"/>
        <v>6</v>
      </c>
      <c r="AN131" s="1033"/>
      <c r="AO131" s="273">
        <f t="shared" ca="1" si="10"/>
        <v>7</v>
      </c>
      <c r="AP131" s="290"/>
      <c r="AQ131" s="290"/>
      <c r="AR131" s="290"/>
      <c r="AS131" s="290"/>
      <c r="AT131" s="1034"/>
      <c r="AU131" s="1034"/>
      <c r="AV131" s="1034"/>
      <c r="AW131" s="1034"/>
      <c r="AX131" s="1034"/>
      <c r="AY131" s="177"/>
      <c r="AZ131" s="177"/>
      <c r="BA131" s="177"/>
      <c r="BB131" s="177"/>
      <c r="BC131" s="177"/>
      <c r="BD131" s="177"/>
      <c r="BE131" s="177"/>
    </row>
    <row r="132" spans="1:57" s="73" customFormat="1" ht="15" customHeight="1" outlineLevel="1" x14ac:dyDescent="0.2">
      <c r="A132" s="1003"/>
      <c r="B132" s="1004"/>
      <c r="C132" s="1004"/>
      <c r="D132" s="1008"/>
      <c r="E132" s="1012"/>
      <c r="F132" s="1013"/>
      <c r="G132" s="1073">
        <f>G116</f>
        <v>13432</v>
      </c>
      <c r="H132" s="766"/>
      <c r="I132" s="768"/>
      <c r="J132" s="771"/>
      <c r="K132" s="1035" t="str">
        <f ca="1">Translations!$A$85</f>
        <v xml:space="preserve">Allocation + above + other </v>
      </c>
      <c r="L132" s="1036"/>
      <c r="M132" s="237"/>
      <c r="N132" s="1020" t="str">
        <f>IF(M133&lt;&gt;"",M132/M133,"")</f>
        <v/>
      </c>
      <c r="O132" s="239"/>
      <c r="P132" s="1020" t="str">
        <f>IF(O133&lt;&gt;"",O132/O133,"")</f>
        <v/>
      </c>
      <c r="Q132" s="239"/>
      <c r="R132" s="1020" t="str">
        <f>IF(Q133&lt;&gt;"",Q132/Q133,"")</f>
        <v/>
      </c>
      <c r="S132" s="239"/>
      <c r="T132" s="1020" t="str">
        <f>IF(S133&lt;&gt;"",S132/S133,"")</f>
        <v/>
      </c>
      <c r="U132" s="239"/>
      <c r="V132" s="731" t="str">
        <f t="shared" ref="V132" si="22">IF(U133&lt;&gt;"",U132/U133,"")</f>
        <v/>
      </c>
      <c r="W132" s="1027"/>
      <c r="X132" s="1028"/>
      <c r="Y132" s="1028"/>
      <c r="Z132" s="1028"/>
      <c r="AA132" s="1028"/>
      <c r="AB132" s="1028"/>
      <c r="AC132" s="1028"/>
      <c r="AD132" s="1029"/>
      <c r="AE132" s="119"/>
      <c r="AF132" s="290"/>
      <c r="AG132" s="290"/>
      <c r="AH132" s="290"/>
      <c r="AI132" s="290"/>
      <c r="AJ132" s="290"/>
      <c r="AK132" s="290"/>
      <c r="AL132" s="289">
        <f t="shared" ca="1" si="9"/>
        <v>7</v>
      </c>
      <c r="AM132" s="289">
        <f t="shared" ca="1" si="9"/>
        <v>6</v>
      </c>
      <c r="AN132" s="1033"/>
      <c r="AO132" s="273">
        <f t="shared" ca="1" si="10"/>
        <v>7</v>
      </c>
      <c r="AP132" s="290"/>
      <c r="AQ132" s="290"/>
      <c r="AR132" s="290"/>
      <c r="AS132" s="290"/>
      <c r="AT132" s="1034"/>
      <c r="AU132" s="1034"/>
      <c r="AV132" s="1034"/>
      <c r="AW132" s="1034"/>
      <c r="AX132" s="1034"/>
      <c r="AY132" s="177"/>
      <c r="AZ132" s="177"/>
      <c r="BA132" s="177"/>
      <c r="BB132" s="177"/>
      <c r="BC132" s="177"/>
      <c r="BD132" s="177"/>
      <c r="BE132" s="177"/>
    </row>
    <row r="133" spans="1:57" s="73" customFormat="1" outlineLevel="1" x14ac:dyDescent="0.2">
      <c r="A133" s="1005"/>
      <c r="B133" s="1006"/>
      <c r="C133" s="1006"/>
      <c r="D133" s="1009"/>
      <c r="E133" s="1014"/>
      <c r="F133" s="1015"/>
      <c r="G133" s="765"/>
      <c r="H133" s="732"/>
      <c r="I133" s="769"/>
      <c r="J133" s="772"/>
      <c r="K133" s="1037"/>
      <c r="L133" s="1038"/>
      <c r="M133" s="238"/>
      <c r="N133" s="1021"/>
      <c r="O133" s="240"/>
      <c r="P133" s="1021"/>
      <c r="Q133" s="240"/>
      <c r="R133" s="1021"/>
      <c r="S133" s="240"/>
      <c r="T133" s="1021"/>
      <c r="U133" s="240"/>
      <c r="V133" s="732"/>
      <c r="W133" s="1030"/>
      <c r="X133" s="1031"/>
      <c r="Y133" s="1031"/>
      <c r="Z133" s="1031"/>
      <c r="AA133" s="1031"/>
      <c r="AB133" s="1031"/>
      <c r="AC133" s="1031"/>
      <c r="AD133" s="1032"/>
      <c r="AE133" s="119"/>
      <c r="AF133" s="290"/>
      <c r="AG133" s="290"/>
      <c r="AH133" s="290"/>
      <c r="AI133" s="290"/>
      <c r="AJ133" s="290"/>
      <c r="AK133" s="290"/>
      <c r="AL133" s="289">
        <f t="shared" ca="1" si="9"/>
        <v>7</v>
      </c>
      <c r="AM133" s="289">
        <f t="shared" ca="1" si="9"/>
        <v>6</v>
      </c>
      <c r="AN133" s="1033"/>
      <c r="AO133" s="273">
        <f t="shared" ca="1" si="10"/>
        <v>7</v>
      </c>
      <c r="AP133" s="290"/>
      <c r="AQ133" s="290"/>
      <c r="AR133" s="290"/>
      <c r="AS133" s="290"/>
      <c r="AT133" s="1034"/>
      <c r="AU133" s="1034"/>
      <c r="AV133" s="1034"/>
      <c r="AW133" s="1034"/>
      <c r="AX133" s="1034"/>
      <c r="AY133" s="177"/>
      <c r="AZ133" s="177"/>
      <c r="BA133" s="177"/>
      <c r="BB133" s="177"/>
      <c r="BC133" s="177"/>
      <c r="BD133" s="177"/>
      <c r="BE133" s="177"/>
    </row>
    <row r="134" spans="1:57" s="73" customFormat="1" ht="15" hidden="1" customHeight="1" outlineLevel="2" x14ac:dyDescent="0.2">
      <c r="A134" s="1001" t="str">
        <f ca="1">IFERROR(INDIRECT(ADDRESS(AN134,4,1,TRUE,"CatCoverage")),"")</f>
        <v xml:space="preserve">KP-3b: Percentage of TG that have received an HIV test during the reporting period and know their results </v>
      </c>
      <c r="B134" s="1002"/>
      <c r="C134" s="1002"/>
      <c r="D134" s="1007" t="str">
        <f ca="1">Translations!$A$77</f>
        <v>Please select…</v>
      </c>
      <c r="E134" s="1010" t="str">
        <f ca="1">Translations!$A$77</f>
        <v>Please select…</v>
      </c>
      <c r="F134" s="1011"/>
      <c r="G134" s="764"/>
      <c r="H134" s="731" t="str">
        <f>IF($G136&lt;&gt;"",$G134/$G136,"")</f>
        <v/>
      </c>
      <c r="I134" s="767"/>
      <c r="J134" s="770" t="str">
        <f ca="1">Translations!$A$77</f>
        <v>Please select…</v>
      </c>
      <c r="K134" s="1016" t="str">
        <f ca="1">Translations!$A$84</f>
        <v>Allocation + other sources</v>
      </c>
      <c r="L134" s="1017"/>
      <c r="M134" s="237"/>
      <c r="N134" s="1020" t="str">
        <f>IF(M135&lt;&gt;"",M134/M135,"")</f>
        <v/>
      </c>
      <c r="O134" s="239"/>
      <c r="P134" s="1020" t="str">
        <f>IF(O135&lt;&gt;"",O134/O135,"")</f>
        <v/>
      </c>
      <c r="Q134" s="239"/>
      <c r="R134" s="1020" t="str">
        <f>IF(Q135&lt;&gt;"",Q134/Q135,"")</f>
        <v/>
      </c>
      <c r="S134" s="239"/>
      <c r="T134" s="1020" t="str">
        <f>IF(S135&lt;&gt;"",S134/S135,"")</f>
        <v/>
      </c>
      <c r="U134" s="239"/>
      <c r="V134" s="731" t="str">
        <f t="shared" ref="V134" si="23">IF(U135&lt;&gt;"",U134/U135,"")</f>
        <v/>
      </c>
      <c r="W134" s="1024"/>
      <c r="X134" s="1025"/>
      <c r="Y134" s="1025"/>
      <c r="Z134" s="1025"/>
      <c r="AA134" s="1025"/>
      <c r="AB134" s="1025"/>
      <c r="AC134" s="1025"/>
      <c r="AD134" s="1026"/>
      <c r="AE134" s="119"/>
      <c r="AF134" s="290"/>
      <c r="AG134" s="290"/>
      <c r="AH134" s="290"/>
      <c r="AI134" s="290"/>
      <c r="AJ134" s="290"/>
      <c r="AK134" s="290"/>
      <c r="AL134" s="289">
        <f t="shared" ca="1" si="9"/>
        <v>7</v>
      </c>
      <c r="AM134" s="289">
        <f t="shared" ca="1" si="9"/>
        <v>6</v>
      </c>
      <c r="AN134" s="1033">
        <f t="shared" ref="AN134" ca="1" si="24">IFERROR(IF(INDIRECT(ADDRESS(ROW()-4,COLUMN()))+1&lt;=AL134+AM134,INDIRECT(ADDRESS(ROW()-4,COLUMN()))+1,""),"")</f>
        <v>13</v>
      </c>
      <c r="AO134" s="273">
        <f t="shared" ca="1" si="10"/>
        <v>7</v>
      </c>
      <c r="AP134" s="290"/>
      <c r="AQ134" s="290"/>
      <c r="AR134" s="290"/>
      <c r="AS134" s="290"/>
      <c r="AT134" s="1034"/>
      <c r="AU134" s="1034"/>
      <c r="AV134" s="1034"/>
      <c r="AW134" s="1034"/>
      <c r="AX134" s="1034"/>
      <c r="AY134" s="177"/>
      <c r="AZ134" s="177"/>
      <c r="BA134" s="177"/>
      <c r="BB134" s="177"/>
      <c r="BC134" s="177"/>
      <c r="BD134" s="177"/>
      <c r="BE134" s="177"/>
    </row>
    <row r="135" spans="1:57" s="73" customFormat="1" hidden="1" outlineLevel="2" x14ac:dyDescent="0.2">
      <c r="A135" s="1003"/>
      <c r="B135" s="1004"/>
      <c r="C135" s="1004"/>
      <c r="D135" s="1008"/>
      <c r="E135" s="1012"/>
      <c r="F135" s="1013"/>
      <c r="G135" s="765"/>
      <c r="H135" s="766"/>
      <c r="I135" s="768"/>
      <c r="J135" s="771"/>
      <c r="K135" s="1018"/>
      <c r="L135" s="1019"/>
      <c r="M135" s="238"/>
      <c r="N135" s="1021"/>
      <c r="O135" s="240"/>
      <c r="P135" s="1021"/>
      <c r="Q135" s="240"/>
      <c r="R135" s="1021"/>
      <c r="S135" s="240"/>
      <c r="T135" s="1021"/>
      <c r="U135" s="240"/>
      <c r="V135" s="732"/>
      <c r="W135" s="1027"/>
      <c r="X135" s="1028"/>
      <c r="Y135" s="1028"/>
      <c r="Z135" s="1028"/>
      <c r="AA135" s="1028"/>
      <c r="AB135" s="1028"/>
      <c r="AC135" s="1028"/>
      <c r="AD135" s="1029"/>
      <c r="AE135" s="119"/>
      <c r="AF135" s="290"/>
      <c r="AG135" s="290"/>
      <c r="AH135" s="290"/>
      <c r="AI135" s="290"/>
      <c r="AJ135" s="290"/>
      <c r="AK135" s="290"/>
      <c r="AL135" s="289">
        <f t="shared" ca="1" si="9"/>
        <v>7</v>
      </c>
      <c r="AM135" s="289">
        <f t="shared" ca="1" si="9"/>
        <v>6</v>
      </c>
      <c r="AN135" s="1033"/>
      <c r="AO135" s="273">
        <f t="shared" ca="1" si="10"/>
        <v>7</v>
      </c>
      <c r="AP135" s="290"/>
      <c r="AQ135" s="290"/>
      <c r="AR135" s="290"/>
      <c r="AS135" s="290"/>
      <c r="AT135" s="1034"/>
      <c r="AU135" s="1034"/>
      <c r="AV135" s="1034"/>
      <c r="AW135" s="1034"/>
      <c r="AX135" s="1034"/>
      <c r="AY135" s="177"/>
      <c r="AZ135" s="177"/>
      <c r="BA135" s="177"/>
      <c r="BB135" s="177"/>
      <c r="BC135" s="177"/>
      <c r="BD135" s="177"/>
      <c r="BE135" s="177"/>
    </row>
    <row r="136" spans="1:57" s="73" customFormat="1" ht="15" hidden="1" customHeight="1" outlineLevel="2" x14ac:dyDescent="0.2">
      <c r="A136" s="1003"/>
      <c r="B136" s="1004"/>
      <c r="C136" s="1004"/>
      <c r="D136" s="1008"/>
      <c r="E136" s="1012"/>
      <c r="F136" s="1013"/>
      <c r="G136" s="764"/>
      <c r="H136" s="766"/>
      <c r="I136" s="768"/>
      <c r="J136" s="771"/>
      <c r="K136" s="1035" t="str">
        <f ca="1">Translations!$A$85</f>
        <v xml:space="preserve">Allocation + above + other </v>
      </c>
      <c r="L136" s="1036"/>
      <c r="M136" s="237"/>
      <c r="N136" s="1020" t="str">
        <f>IF(M137&lt;&gt;"",M136/M137,"")</f>
        <v/>
      </c>
      <c r="O136" s="239"/>
      <c r="P136" s="1020" t="str">
        <f>IF(O137&lt;&gt;"",O136/O137,"")</f>
        <v/>
      </c>
      <c r="Q136" s="239"/>
      <c r="R136" s="1020" t="str">
        <f>IF(Q137&lt;&gt;"",Q136/Q137,"")</f>
        <v/>
      </c>
      <c r="S136" s="239"/>
      <c r="T136" s="1020" t="str">
        <f>IF(S137&lt;&gt;"",S136/S137,"")</f>
        <v/>
      </c>
      <c r="U136" s="239"/>
      <c r="V136" s="731" t="str">
        <f t="shared" ref="V136" si="25">IF(U137&lt;&gt;"",U136/U137,"")</f>
        <v/>
      </c>
      <c r="W136" s="1027"/>
      <c r="X136" s="1028"/>
      <c r="Y136" s="1028"/>
      <c r="Z136" s="1028"/>
      <c r="AA136" s="1028"/>
      <c r="AB136" s="1028"/>
      <c r="AC136" s="1028"/>
      <c r="AD136" s="1029"/>
      <c r="AE136" s="119"/>
      <c r="AF136" s="290"/>
      <c r="AG136" s="290"/>
      <c r="AH136" s="290"/>
      <c r="AI136" s="290"/>
      <c r="AJ136" s="290"/>
      <c r="AK136" s="290"/>
      <c r="AL136" s="289">
        <f t="shared" ca="1" si="9"/>
        <v>7</v>
      </c>
      <c r="AM136" s="289">
        <f t="shared" ca="1" si="9"/>
        <v>6</v>
      </c>
      <c r="AN136" s="1033"/>
      <c r="AO136" s="273">
        <f t="shared" ca="1" si="10"/>
        <v>7</v>
      </c>
      <c r="AP136" s="290"/>
      <c r="AQ136" s="290"/>
      <c r="AR136" s="290"/>
      <c r="AS136" s="290"/>
      <c r="AT136" s="1034"/>
      <c r="AU136" s="1034"/>
      <c r="AV136" s="1034"/>
      <c r="AW136" s="1034"/>
      <c r="AX136" s="1034"/>
      <c r="AY136" s="177"/>
      <c r="AZ136" s="177"/>
      <c r="BA136" s="177"/>
      <c r="BB136" s="177"/>
      <c r="BC136" s="177"/>
      <c r="BD136" s="177"/>
      <c r="BE136" s="177"/>
    </row>
    <row r="137" spans="1:57" s="73" customFormat="1" hidden="1" outlineLevel="2" x14ac:dyDescent="0.2">
      <c r="A137" s="1005"/>
      <c r="B137" s="1006"/>
      <c r="C137" s="1006"/>
      <c r="D137" s="1009"/>
      <c r="E137" s="1014"/>
      <c r="F137" s="1015"/>
      <c r="G137" s="765"/>
      <c r="H137" s="732"/>
      <c r="I137" s="769"/>
      <c r="J137" s="772"/>
      <c r="K137" s="1037"/>
      <c r="L137" s="1038"/>
      <c r="M137" s="238"/>
      <c r="N137" s="1021"/>
      <c r="O137" s="240"/>
      <c r="P137" s="1021"/>
      <c r="Q137" s="240"/>
      <c r="R137" s="1021"/>
      <c r="S137" s="240"/>
      <c r="T137" s="1021"/>
      <c r="U137" s="240"/>
      <c r="V137" s="732"/>
      <c r="W137" s="1030"/>
      <c r="X137" s="1031"/>
      <c r="Y137" s="1031"/>
      <c r="Z137" s="1031"/>
      <c r="AA137" s="1031"/>
      <c r="AB137" s="1031"/>
      <c r="AC137" s="1031"/>
      <c r="AD137" s="1032"/>
      <c r="AE137" s="119"/>
      <c r="AF137" s="290"/>
      <c r="AG137" s="290"/>
      <c r="AH137" s="290"/>
      <c r="AI137" s="290"/>
      <c r="AJ137" s="290"/>
      <c r="AK137" s="290"/>
      <c r="AL137" s="289">
        <f t="shared" ca="1" si="9"/>
        <v>7</v>
      </c>
      <c r="AM137" s="289">
        <f t="shared" ca="1" si="9"/>
        <v>6</v>
      </c>
      <c r="AN137" s="1033"/>
      <c r="AO137" s="273">
        <f t="shared" ca="1" si="10"/>
        <v>7</v>
      </c>
      <c r="AP137" s="290"/>
      <c r="AQ137" s="290"/>
      <c r="AR137" s="290"/>
      <c r="AS137" s="290"/>
      <c r="AT137" s="1034"/>
      <c r="AU137" s="1034"/>
      <c r="AV137" s="1034"/>
      <c r="AW137" s="1034"/>
      <c r="AX137" s="1034"/>
      <c r="AY137" s="177"/>
      <c r="AZ137" s="177"/>
      <c r="BA137" s="177"/>
      <c r="BB137" s="177"/>
      <c r="BC137" s="177"/>
      <c r="BD137" s="177"/>
      <c r="BE137" s="177"/>
    </row>
    <row r="138" spans="1:57" s="73" customFormat="1" ht="15" hidden="1" customHeight="1" outlineLevel="2" x14ac:dyDescent="0.2">
      <c r="A138" s="1001" t="str">
        <f ca="1">IFERROR(INDIRECT(ADDRESS(AN138,4,1,TRUE,"CatCoverage")),"")</f>
        <v/>
      </c>
      <c r="B138" s="1002"/>
      <c r="C138" s="1002"/>
      <c r="D138" s="1007" t="str">
        <f ca="1">Translations!$A$77</f>
        <v>Please select…</v>
      </c>
      <c r="E138" s="1010" t="str">
        <f ca="1">Translations!$A$77</f>
        <v>Please select…</v>
      </c>
      <c r="F138" s="1011"/>
      <c r="G138" s="764"/>
      <c r="H138" s="731" t="str">
        <f>IF($G140&lt;&gt;"",$G138/$G140,"")</f>
        <v/>
      </c>
      <c r="I138" s="767"/>
      <c r="J138" s="770" t="str">
        <f ca="1">Translations!$A$77</f>
        <v>Please select…</v>
      </c>
      <c r="K138" s="1016" t="str">
        <f ca="1">Translations!$A$84</f>
        <v>Allocation + other sources</v>
      </c>
      <c r="L138" s="1017"/>
      <c r="M138" s="237"/>
      <c r="N138" s="1020" t="str">
        <f>IF(M139&lt;&gt;"",M138/M139,"")</f>
        <v/>
      </c>
      <c r="O138" s="239"/>
      <c r="P138" s="1020" t="str">
        <f>IF(O139&lt;&gt;"",O138/O139,"")</f>
        <v/>
      </c>
      <c r="Q138" s="239"/>
      <c r="R138" s="1020" t="str">
        <f>IF(Q139&lt;&gt;"",Q138/Q139,"")</f>
        <v/>
      </c>
      <c r="S138" s="239"/>
      <c r="T138" s="1020" t="str">
        <f>IF(S139&lt;&gt;"",S138/S139,"")</f>
        <v/>
      </c>
      <c r="U138" s="239"/>
      <c r="V138" s="731" t="str">
        <f t="shared" ref="V138" si="26">IF(U139&lt;&gt;"",U138/U139,"")</f>
        <v/>
      </c>
      <c r="W138" s="1024"/>
      <c r="X138" s="1025"/>
      <c r="Y138" s="1025"/>
      <c r="Z138" s="1025"/>
      <c r="AA138" s="1025"/>
      <c r="AB138" s="1025"/>
      <c r="AC138" s="1025"/>
      <c r="AD138" s="1026"/>
      <c r="AE138" s="119"/>
      <c r="AF138" s="290"/>
      <c r="AG138" s="290"/>
      <c r="AH138" s="290"/>
      <c r="AI138" s="290"/>
      <c r="AJ138" s="290"/>
      <c r="AK138" s="290"/>
      <c r="AL138" s="289">
        <f t="shared" ca="1" si="9"/>
        <v>7</v>
      </c>
      <c r="AM138" s="289">
        <f t="shared" ca="1" si="9"/>
        <v>6</v>
      </c>
      <c r="AN138" s="1033" t="str">
        <f t="shared" ref="AN138" ca="1" si="27">IFERROR(IF(INDIRECT(ADDRESS(ROW()-4,COLUMN()))+1&lt;=AL138+AM138,INDIRECT(ADDRESS(ROW()-4,COLUMN()))+1,""),"")</f>
        <v/>
      </c>
      <c r="AO138" s="273">
        <f t="shared" ca="1" si="10"/>
        <v>7</v>
      </c>
      <c r="AP138" s="290"/>
      <c r="AQ138" s="290"/>
      <c r="AR138" s="290"/>
      <c r="AS138" s="290"/>
      <c r="AT138" s="1034"/>
      <c r="AU138" s="1034"/>
      <c r="AV138" s="1034"/>
      <c r="AW138" s="1034"/>
      <c r="AX138" s="1034"/>
      <c r="AY138" s="177"/>
      <c r="AZ138" s="177"/>
      <c r="BA138" s="177"/>
      <c r="BB138" s="177"/>
      <c r="BC138" s="177"/>
      <c r="BD138" s="177"/>
      <c r="BE138" s="177"/>
    </row>
    <row r="139" spans="1:57" s="73" customFormat="1" hidden="1" outlineLevel="2" x14ac:dyDescent="0.2">
      <c r="A139" s="1003"/>
      <c r="B139" s="1004"/>
      <c r="C139" s="1004"/>
      <c r="D139" s="1008"/>
      <c r="E139" s="1012"/>
      <c r="F139" s="1013"/>
      <c r="G139" s="765"/>
      <c r="H139" s="766"/>
      <c r="I139" s="768"/>
      <c r="J139" s="771"/>
      <c r="K139" s="1018"/>
      <c r="L139" s="1019"/>
      <c r="M139" s="238"/>
      <c r="N139" s="1021"/>
      <c r="O139" s="240"/>
      <c r="P139" s="1021"/>
      <c r="Q139" s="240"/>
      <c r="R139" s="1021"/>
      <c r="S139" s="240"/>
      <c r="T139" s="1021"/>
      <c r="U139" s="240"/>
      <c r="V139" s="732"/>
      <c r="W139" s="1027"/>
      <c r="X139" s="1028"/>
      <c r="Y139" s="1028"/>
      <c r="Z139" s="1028"/>
      <c r="AA139" s="1028"/>
      <c r="AB139" s="1028"/>
      <c r="AC139" s="1028"/>
      <c r="AD139" s="1029"/>
      <c r="AE139" s="119"/>
      <c r="AF139" s="290"/>
      <c r="AG139" s="290"/>
      <c r="AH139" s="290"/>
      <c r="AI139" s="290"/>
      <c r="AJ139" s="290"/>
      <c r="AK139" s="290"/>
      <c r="AL139" s="289">
        <f t="shared" ca="1" si="9"/>
        <v>7</v>
      </c>
      <c r="AM139" s="289">
        <f t="shared" ca="1" si="9"/>
        <v>6</v>
      </c>
      <c r="AN139" s="1033"/>
      <c r="AO139" s="273">
        <f t="shared" ca="1" si="10"/>
        <v>7</v>
      </c>
      <c r="AP139" s="290"/>
      <c r="AQ139" s="290"/>
      <c r="AR139" s="290"/>
      <c r="AS139" s="290"/>
      <c r="AT139" s="1034"/>
      <c r="AU139" s="1034"/>
      <c r="AV139" s="1034"/>
      <c r="AW139" s="1034"/>
      <c r="AX139" s="1034"/>
      <c r="AY139" s="177"/>
      <c r="AZ139" s="177"/>
      <c r="BA139" s="177"/>
      <c r="BB139" s="177"/>
      <c r="BC139" s="177"/>
      <c r="BD139" s="177"/>
      <c r="BE139" s="177"/>
    </row>
    <row r="140" spans="1:57" s="73" customFormat="1" ht="15" hidden="1" customHeight="1" outlineLevel="2" x14ac:dyDescent="0.2">
      <c r="A140" s="1003"/>
      <c r="B140" s="1004"/>
      <c r="C140" s="1004"/>
      <c r="D140" s="1008"/>
      <c r="E140" s="1012"/>
      <c r="F140" s="1013"/>
      <c r="G140" s="764"/>
      <c r="H140" s="766"/>
      <c r="I140" s="768"/>
      <c r="J140" s="771"/>
      <c r="K140" s="1035" t="str">
        <f ca="1">Translations!$A$85</f>
        <v xml:space="preserve">Allocation + above + other </v>
      </c>
      <c r="L140" s="1036"/>
      <c r="M140" s="237"/>
      <c r="N140" s="1020" t="str">
        <f>IF(M141&lt;&gt;"",M140/M141,"")</f>
        <v/>
      </c>
      <c r="O140" s="239"/>
      <c r="P140" s="1020" t="str">
        <f>IF(O141&lt;&gt;"",O140/O141,"")</f>
        <v/>
      </c>
      <c r="Q140" s="239"/>
      <c r="R140" s="1020" t="str">
        <f>IF(Q141&lt;&gt;"",Q140/Q141,"")</f>
        <v/>
      </c>
      <c r="S140" s="239"/>
      <c r="T140" s="1020" t="str">
        <f>IF(S141&lt;&gt;"",S140/S141,"")</f>
        <v/>
      </c>
      <c r="U140" s="239"/>
      <c r="V140" s="731" t="str">
        <f t="shared" ref="V140" si="28">IF(U141&lt;&gt;"",U140/U141,"")</f>
        <v/>
      </c>
      <c r="W140" s="1027"/>
      <c r="X140" s="1028"/>
      <c r="Y140" s="1028"/>
      <c r="Z140" s="1028"/>
      <c r="AA140" s="1028"/>
      <c r="AB140" s="1028"/>
      <c r="AC140" s="1028"/>
      <c r="AD140" s="1029"/>
      <c r="AE140" s="119"/>
      <c r="AF140" s="290"/>
      <c r="AG140" s="290"/>
      <c r="AH140" s="290"/>
      <c r="AI140" s="290"/>
      <c r="AJ140" s="290"/>
      <c r="AK140" s="290"/>
      <c r="AL140" s="289">
        <f t="shared" ca="1" si="9"/>
        <v>7</v>
      </c>
      <c r="AM140" s="289">
        <f t="shared" ca="1" si="9"/>
        <v>6</v>
      </c>
      <c r="AN140" s="1033"/>
      <c r="AO140" s="273">
        <f t="shared" ca="1" si="10"/>
        <v>7</v>
      </c>
      <c r="AP140" s="290"/>
      <c r="AQ140" s="290"/>
      <c r="AR140" s="290"/>
      <c r="AS140" s="290"/>
      <c r="AT140" s="1034"/>
      <c r="AU140" s="1034"/>
      <c r="AV140" s="1034"/>
      <c r="AW140" s="1034"/>
      <c r="AX140" s="1034"/>
      <c r="AY140" s="177"/>
      <c r="AZ140" s="177"/>
      <c r="BA140" s="177"/>
      <c r="BB140" s="177"/>
      <c r="BC140" s="177"/>
      <c r="BD140" s="177"/>
      <c r="BE140" s="177"/>
    </row>
    <row r="141" spans="1:57" s="73" customFormat="1" hidden="1" outlineLevel="2" x14ac:dyDescent="0.2">
      <c r="A141" s="1005"/>
      <c r="B141" s="1006"/>
      <c r="C141" s="1006"/>
      <c r="D141" s="1009"/>
      <c r="E141" s="1014"/>
      <c r="F141" s="1015"/>
      <c r="G141" s="765"/>
      <c r="H141" s="732"/>
      <c r="I141" s="769"/>
      <c r="J141" s="772"/>
      <c r="K141" s="1037"/>
      <c r="L141" s="1038"/>
      <c r="M141" s="238"/>
      <c r="N141" s="1021"/>
      <c r="O141" s="240"/>
      <c r="P141" s="1021"/>
      <c r="Q141" s="240"/>
      <c r="R141" s="1021"/>
      <c r="S141" s="240"/>
      <c r="T141" s="1021"/>
      <c r="U141" s="240"/>
      <c r="V141" s="732"/>
      <c r="W141" s="1030"/>
      <c r="X141" s="1031"/>
      <c r="Y141" s="1031"/>
      <c r="Z141" s="1031"/>
      <c r="AA141" s="1031"/>
      <c r="AB141" s="1031"/>
      <c r="AC141" s="1031"/>
      <c r="AD141" s="1032"/>
      <c r="AE141" s="119"/>
      <c r="AF141" s="290"/>
      <c r="AG141" s="290"/>
      <c r="AH141" s="290"/>
      <c r="AI141" s="290"/>
      <c r="AJ141" s="290"/>
      <c r="AK141" s="290"/>
      <c r="AL141" s="289">
        <f t="shared" ca="1" si="9"/>
        <v>7</v>
      </c>
      <c r="AM141" s="289">
        <f t="shared" ca="1" si="9"/>
        <v>6</v>
      </c>
      <c r="AN141" s="1033"/>
      <c r="AO141" s="273">
        <f t="shared" ca="1" si="10"/>
        <v>7</v>
      </c>
      <c r="AP141" s="290"/>
      <c r="AQ141" s="290"/>
      <c r="AR141" s="290"/>
      <c r="AS141" s="290"/>
      <c r="AT141" s="1034"/>
      <c r="AU141" s="1034"/>
      <c r="AV141" s="1034"/>
      <c r="AW141" s="1034"/>
      <c r="AX141" s="1034"/>
      <c r="AY141" s="177"/>
      <c r="AZ141" s="177"/>
      <c r="BA141" s="177"/>
      <c r="BB141" s="177"/>
      <c r="BC141" s="177"/>
      <c r="BD141" s="177"/>
      <c r="BE141" s="177"/>
    </row>
    <row r="142" spans="1:57" s="73" customFormat="1" ht="15" hidden="1" customHeight="1" outlineLevel="2" x14ac:dyDescent="0.2">
      <c r="A142" s="1001" t="str">
        <f ca="1">IFERROR(INDIRECT(ADDRESS(AN142,4,1,TRUE,"CatCoverage")),"")</f>
        <v/>
      </c>
      <c r="B142" s="1002"/>
      <c r="C142" s="1002"/>
      <c r="D142" s="1007" t="str">
        <f ca="1">Translations!$A$77</f>
        <v>Please select…</v>
      </c>
      <c r="E142" s="1010" t="str">
        <f ca="1">Translations!$A$77</f>
        <v>Please select…</v>
      </c>
      <c r="F142" s="1011"/>
      <c r="G142" s="764"/>
      <c r="H142" s="731" t="str">
        <f>IF($G144&lt;&gt;"",$G142/$G144,"")</f>
        <v/>
      </c>
      <c r="I142" s="767"/>
      <c r="J142" s="770" t="str">
        <f ca="1">Translations!$A$77</f>
        <v>Please select…</v>
      </c>
      <c r="K142" s="1016" t="str">
        <f ca="1">Translations!$A$84</f>
        <v>Allocation + other sources</v>
      </c>
      <c r="L142" s="1017"/>
      <c r="M142" s="237"/>
      <c r="N142" s="1020" t="str">
        <f>IF(M143&lt;&gt;"",M142/M143,"")</f>
        <v/>
      </c>
      <c r="O142" s="239"/>
      <c r="P142" s="1020" t="str">
        <f>IF(O143&lt;&gt;"",O142/O143,"")</f>
        <v/>
      </c>
      <c r="Q142" s="239"/>
      <c r="R142" s="1020" t="str">
        <f>IF(Q143&lt;&gt;"",Q142/Q143,"")</f>
        <v/>
      </c>
      <c r="S142" s="239"/>
      <c r="T142" s="1022" t="str">
        <f>IF(S143&lt;&gt;"",S142/S143,"")</f>
        <v/>
      </c>
      <c r="U142" s="239"/>
      <c r="V142" s="731" t="str">
        <f t="shared" ref="V142" si="29">IF(U143&lt;&gt;"",U142/U143,"")</f>
        <v/>
      </c>
      <c r="W142" s="1024"/>
      <c r="X142" s="1025"/>
      <c r="Y142" s="1025"/>
      <c r="Z142" s="1025"/>
      <c r="AA142" s="1025"/>
      <c r="AB142" s="1025"/>
      <c r="AC142" s="1025"/>
      <c r="AD142" s="1026"/>
      <c r="AE142" s="119"/>
      <c r="AF142" s="290"/>
      <c r="AG142" s="290"/>
      <c r="AH142" s="290"/>
      <c r="AI142" s="290"/>
      <c r="AJ142" s="290"/>
      <c r="AK142" s="290"/>
      <c r="AL142" s="289">
        <f t="shared" ca="1" si="9"/>
        <v>7</v>
      </c>
      <c r="AM142" s="289">
        <f t="shared" ca="1" si="9"/>
        <v>6</v>
      </c>
      <c r="AN142" s="1033" t="str">
        <f t="shared" ref="AN142" ca="1" si="30">IFERROR(IF(INDIRECT(ADDRESS(ROW()-4,COLUMN()))+1&lt;=AL142+AM142,INDIRECT(ADDRESS(ROW()-4,COLUMN()))+1,""),"")</f>
        <v/>
      </c>
      <c r="AO142" s="273">
        <f t="shared" ca="1" si="10"/>
        <v>7</v>
      </c>
      <c r="AP142" s="290"/>
      <c r="AQ142" s="290"/>
      <c r="AR142" s="290"/>
      <c r="AS142" s="290"/>
      <c r="AT142" s="1034"/>
      <c r="AU142" s="1034"/>
      <c r="AV142" s="1034"/>
      <c r="AW142" s="1034"/>
      <c r="AX142" s="1034"/>
      <c r="AY142" s="177"/>
      <c r="AZ142" s="177"/>
      <c r="BA142" s="177"/>
      <c r="BB142" s="177"/>
      <c r="BC142" s="177"/>
      <c r="BD142" s="177"/>
      <c r="BE142" s="177"/>
    </row>
    <row r="143" spans="1:57" s="73" customFormat="1" hidden="1" outlineLevel="2" x14ac:dyDescent="0.2">
      <c r="A143" s="1003"/>
      <c r="B143" s="1004"/>
      <c r="C143" s="1004"/>
      <c r="D143" s="1008"/>
      <c r="E143" s="1012"/>
      <c r="F143" s="1013"/>
      <c r="G143" s="765"/>
      <c r="H143" s="766"/>
      <c r="I143" s="768"/>
      <c r="J143" s="771"/>
      <c r="K143" s="1018"/>
      <c r="L143" s="1019"/>
      <c r="M143" s="238"/>
      <c r="N143" s="1021"/>
      <c r="O143" s="240"/>
      <c r="P143" s="1021"/>
      <c r="Q143" s="240"/>
      <c r="R143" s="1021"/>
      <c r="S143" s="240"/>
      <c r="T143" s="1023"/>
      <c r="U143" s="240"/>
      <c r="V143" s="732"/>
      <c r="W143" s="1027"/>
      <c r="X143" s="1028"/>
      <c r="Y143" s="1028"/>
      <c r="Z143" s="1028"/>
      <c r="AA143" s="1028"/>
      <c r="AB143" s="1028"/>
      <c r="AC143" s="1028"/>
      <c r="AD143" s="1029"/>
      <c r="AE143" s="119"/>
      <c r="AF143" s="290"/>
      <c r="AG143" s="290"/>
      <c r="AH143" s="290"/>
      <c r="AI143" s="290"/>
      <c r="AJ143" s="290"/>
      <c r="AK143" s="290"/>
      <c r="AL143" s="289">
        <f t="shared" ca="1" si="9"/>
        <v>7</v>
      </c>
      <c r="AM143" s="289">
        <f t="shared" ca="1" si="9"/>
        <v>6</v>
      </c>
      <c r="AN143" s="1033"/>
      <c r="AO143" s="273">
        <f t="shared" ca="1" si="10"/>
        <v>7</v>
      </c>
      <c r="AP143" s="290"/>
      <c r="AQ143" s="290"/>
      <c r="AR143" s="290"/>
      <c r="AS143" s="290"/>
      <c r="AT143" s="1034"/>
      <c r="AU143" s="1034"/>
      <c r="AV143" s="1034"/>
      <c r="AW143" s="1034"/>
      <c r="AX143" s="1034"/>
      <c r="AY143" s="177"/>
      <c r="AZ143" s="177"/>
      <c r="BA143" s="177"/>
      <c r="BB143" s="177"/>
      <c r="BC143" s="177"/>
      <c r="BD143" s="177"/>
      <c r="BE143" s="177"/>
    </row>
    <row r="144" spans="1:57" s="73" customFormat="1" ht="15" hidden="1" customHeight="1" outlineLevel="2" x14ac:dyDescent="0.2">
      <c r="A144" s="1003"/>
      <c r="B144" s="1004"/>
      <c r="C144" s="1004"/>
      <c r="D144" s="1008"/>
      <c r="E144" s="1012"/>
      <c r="F144" s="1013"/>
      <c r="G144" s="764"/>
      <c r="H144" s="766"/>
      <c r="I144" s="768"/>
      <c r="J144" s="771"/>
      <c r="K144" s="1035" t="str">
        <f ca="1">Translations!$A$85</f>
        <v xml:space="preserve">Allocation + above + other </v>
      </c>
      <c r="L144" s="1036"/>
      <c r="M144" s="237"/>
      <c r="N144" s="1020" t="str">
        <f>IF(M145&lt;&gt;"",M144/M145,"")</f>
        <v/>
      </c>
      <c r="O144" s="239"/>
      <c r="P144" s="1020" t="str">
        <f>IF(O145&lt;&gt;"",O144/O145,"")</f>
        <v/>
      </c>
      <c r="Q144" s="239"/>
      <c r="R144" s="1020" t="str">
        <f>IF(Q145&lt;&gt;"",Q144/Q145,"")</f>
        <v/>
      </c>
      <c r="S144" s="239"/>
      <c r="T144" s="1022" t="str">
        <f>IF(S145&lt;&gt;"",S144/S145,"")</f>
        <v/>
      </c>
      <c r="U144" s="239"/>
      <c r="V144" s="731" t="str">
        <f t="shared" ref="V144" si="31">IF(U145&lt;&gt;"",U144/U145,"")</f>
        <v/>
      </c>
      <c r="W144" s="1027"/>
      <c r="X144" s="1028"/>
      <c r="Y144" s="1028"/>
      <c r="Z144" s="1028"/>
      <c r="AA144" s="1028"/>
      <c r="AB144" s="1028"/>
      <c r="AC144" s="1028"/>
      <c r="AD144" s="1029"/>
      <c r="AE144" s="119"/>
      <c r="AF144" s="290"/>
      <c r="AG144" s="290"/>
      <c r="AH144" s="290"/>
      <c r="AI144" s="290"/>
      <c r="AJ144" s="290"/>
      <c r="AK144" s="290"/>
      <c r="AL144" s="289">
        <f t="shared" ca="1" si="9"/>
        <v>7</v>
      </c>
      <c r="AM144" s="289">
        <f t="shared" ca="1" si="9"/>
        <v>6</v>
      </c>
      <c r="AN144" s="1033"/>
      <c r="AO144" s="273">
        <f t="shared" ca="1" si="10"/>
        <v>7</v>
      </c>
      <c r="AP144" s="290"/>
      <c r="AQ144" s="290"/>
      <c r="AR144" s="290"/>
      <c r="AS144" s="290"/>
      <c r="AT144" s="1034"/>
      <c r="AU144" s="1034"/>
      <c r="AV144" s="1034"/>
      <c r="AW144" s="1034"/>
      <c r="AX144" s="1034"/>
      <c r="AY144" s="177"/>
      <c r="AZ144" s="177"/>
      <c r="BA144" s="177"/>
      <c r="BB144" s="177"/>
      <c r="BC144" s="177"/>
      <c r="BD144" s="177"/>
      <c r="BE144" s="177"/>
    </row>
    <row r="145" spans="1:75" s="73" customFormat="1" hidden="1" outlineLevel="2" x14ac:dyDescent="0.2">
      <c r="A145" s="1005"/>
      <c r="B145" s="1006"/>
      <c r="C145" s="1006"/>
      <c r="D145" s="1009"/>
      <c r="E145" s="1014"/>
      <c r="F145" s="1015"/>
      <c r="G145" s="765"/>
      <c r="H145" s="732"/>
      <c r="I145" s="769"/>
      <c r="J145" s="772"/>
      <c r="K145" s="1037"/>
      <c r="L145" s="1038"/>
      <c r="M145" s="238"/>
      <c r="N145" s="1021"/>
      <c r="O145" s="240"/>
      <c r="P145" s="1021"/>
      <c r="Q145" s="240"/>
      <c r="R145" s="1021"/>
      <c r="S145" s="240"/>
      <c r="T145" s="1023"/>
      <c r="U145" s="240"/>
      <c r="V145" s="732"/>
      <c r="W145" s="1030"/>
      <c r="X145" s="1031"/>
      <c r="Y145" s="1031"/>
      <c r="Z145" s="1031"/>
      <c r="AA145" s="1031"/>
      <c r="AB145" s="1031"/>
      <c r="AC145" s="1031"/>
      <c r="AD145" s="1032"/>
      <c r="AE145" s="119"/>
      <c r="AF145" s="290"/>
      <c r="AG145" s="290"/>
      <c r="AH145" s="290"/>
      <c r="AI145" s="290"/>
      <c r="AJ145" s="290"/>
      <c r="AK145" s="290"/>
      <c r="AL145" s="289">
        <f t="shared" ca="1" si="9"/>
        <v>7</v>
      </c>
      <c r="AM145" s="289">
        <f t="shared" ca="1" si="9"/>
        <v>6</v>
      </c>
      <c r="AN145" s="1033"/>
      <c r="AO145" s="273">
        <f t="shared" ca="1" si="10"/>
        <v>7</v>
      </c>
      <c r="AP145" s="290"/>
      <c r="AQ145" s="290"/>
      <c r="AR145" s="290"/>
      <c r="AS145" s="290"/>
      <c r="AT145" s="1034"/>
      <c r="AU145" s="1034"/>
      <c r="AV145" s="1034"/>
      <c r="AW145" s="1034"/>
      <c r="AX145" s="1034"/>
      <c r="AY145" s="177"/>
      <c r="AZ145" s="177"/>
      <c r="BA145" s="177"/>
      <c r="BB145" s="177"/>
      <c r="BC145" s="177"/>
      <c r="BD145" s="177"/>
      <c r="BE145" s="177"/>
    </row>
    <row r="146" spans="1:75" s="73" customFormat="1" ht="15" hidden="1" customHeight="1" outlineLevel="2" x14ac:dyDescent="0.2">
      <c r="A146" s="1001" t="str">
        <f ca="1">IFERROR(INDIRECT(ADDRESS(AN146,4,1,TRUE,"CatCoverage")),"")</f>
        <v/>
      </c>
      <c r="B146" s="1002"/>
      <c r="C146" s="1002"/>
      <c r="D146" s="1007" t="str">
        <f ca="1">Translations!$A$77</f>
        <v>Please select…</v>
      </c>
      <c r="E146" s="1010" t="str">
        <f ca="1">Translations!$A$77</f>
        <v>Please select…</v>
      </c>
      <c r="F146" s="1011"/>
      <c r="G146" s="764"/>
      <c r="H146" s="731" t="str">
        <f>IF($G148&lt;&gt;"",$G146/$G148,"")</f>
        <v/>
      </c>
      <c r="I146" s="767"/>
      <c r="J146" s="770" t="str">
        <f ca="1">Translations!$A$77</f>
        <v>Please select…</v>
      </c>
      <c r="K146" s="1016" t="str">
        <f ca="1">Translations!$A$84</f>
        <v>Allocation + other sources</v>
      </c>
      <c r="L146" s="1017"/>
      <c r="M146" s="237"/>
      <c r="N146" s="1020" t="str">
        <f>IF(M147&lt;&gt;"",M146/M147,"")</f>
        <v/>
      </c>
      <c r="O146" s="239"/>
      <c r="P146" s="1020" t="str">
        <f>IF(O147&lt;&gt;"",O146/O147,"")</f>
        <v/>
      </c>
      <c r="Q146" s="239"/>
      <c r="R146" s="1020" t="str">
        <f>IF(Q147&lt;&gt;"",Q146/Q147,"")</f>
        <v/>
      </c>
      <c r="S146" s="239"/>
      <c r="T146" s="1022" t="str">
        <f>IF(S147&lt;&gt;"",S146/S147,"")</f>
        <v/>
      </c>
      <c r="U146" s="239"/>
      <c r="V146" s="731" t="str">
        <f t="shared" ref="V146" si="32">IF(U147&lt;&gt;"",U146/U147,"")</f>
        <v/>
      </c>
      <c r="W146" s="1024"/>
      <c r="X146" s="1025"/>
      <c r="Y146" s="1025"/>
      <c r="Z146" s="1025"/>
      <c r="AA146" s="1025"/>
      <c r="AB146" s="1025"/>
      <c r="AC146" s="1025"/>
      <c r="AD146" s="1026"/>
      <c r="AE146" s="119"/>
      <c r="AF146" s="290"/>
      <c r="AG146" s="290"/>
      <c r="AH146" s="290"/>
      <c r="AI146" s="290"/>
      <c r="AJ146" s="290"/>
      <c r="AK146" s="290"/>
      <c r="AL146" s="289">
        <f t="shared" ca="1" si="9"/>
        <v>7</v>
      </c>
      <c r="AM146" s="289">
        <f t="shared" ca="1" si="9"/>
        <v>6</v>
      </c>
      <c r="AN146" s="1033" t="str">
        <f t="shared" ref="AN146" ca="1" si="33">IFERROR(IF(INDIRECT(ADDRESS(ROW()-4,COLUMN()))+1&lt;=AL146+AM146,INDIRECT(ADDRESS(ROW()-4,COLUMN()))+1,""),"")</f>
        <v/>
      </c>
      <c r="AO146" s="273">
        <f t="shared" ca="1" si="10"/>
        <v>7</v>
      </c>
      <c r="AP146" s="290"/>
      <c r="AQ146" s="290"/>
      <c r="AR146" s="290"/>
      <c r="AS146" s="290"/>
      <c r="AT146" s="1034"/>
      <c r="AU146" s="1034"/>
      <c r="AV146" s="1034"/>
      <c r="AW146" s="1034"/>
      <c r="AX146" s="1034"/>
      <c r="AY146" s="177"/>
      <c r="AZ146" s="177"/>
      <c r="BA146" s="177"/>
      <c r="BB146" s="177"/>
      <c r="BC146" s="177"/>
      <c r="BD146" s="177"/>
      <c r="BE146" s="177"/>
    </row>
    <row r="147" spans="1:75" s="73" customFormat="1" hidden="1" outlineLevel="2" x14ac:dyDescent="0.2">
      <c r="A147" s="1003"/>
      <c r="B147" s="1004"/>
      <c r="C147" s="1004"/>
      <c r="D147" s="1008"/>
      <c r="E147" s="1012"/>
      <c r="F147" s="1013"/>
      <c r="G147" s="765"/>
      <c r="H147" s="766"/>
      <c r="I147" s="768"/>
      <c r="J147" s="771"/>
      <c r="K147" s="1018"/>
      <c r="L147" s="1019"/>
      <c r="M147" s="238"/>
      <c r="N147" s="1021"/>
      <c r="O147" s="240"/>
      <c r="P147" s="1021"/>
      <c r="Q147" s="240"/>
      <c r="R147" s="1021"/>
      <c r="S147" s="240"/>
      <c r="T147" s="1023"/>
      <c r="U147" s="240"/>
      <c r="V147" s="732"/>
      <c r="W147" s="1027"/>
      <c r="X147" s="1028"/>
      <c r="Y147" s="1028"/>
      <c r="Z147" s="1028"/>
      <c r="AA147" s="1028"/>
      <c r="AB147" s="1028"/>
      <c r="AC147" s="1028"/>
      <c r="AD147" s="1029"/>
      <c r="AE147" s="119"/>
      <c r="AF147" s="290"/>
      <c r="AG147" s="290"/>
      <c r="AH147" s="290"/>
      <c r="AI147" s="290"/>
      <c r="AJ147" s="290"/>
      <c r="AK147" s="290"/>
      <c r="AL147" s="289">
        <f t="shared" ca="1" si="9"/>
        <v>7</v>
      </c>
      <c r="AM147" s="289">
        <f t="shared" ca="1" si="9"/>
        <v>6</v>
      </c>
      <c r="AN147" s="1033"/>
      <c r="AO147" s="273">
        <f t="shared" ca="1" si="10"/>
        <v>7</v>
      </c>
      <c r="AP147" s="290"/>
      <c r="AQ147" s="290"/>
      <c r="AR147" s="290"/>
      <c r="AS147" s="290"/>
      <c r="AT147" s="1034"/>
      <c r="AU147" s="1034"/>
      <c r="AV147" s="1034"/>
      <c r="AW147" s="1034"/>
      <c r="AX147" s="1034"/>
      <c r="AY147" s="177"/>
      <c r="AZ147" s="177"/>
      <c r="BA147" s="177"/>
      <c r="BB147" s="177"/>
      <c r="BC147" s="177"/>
      <c r="BD147" s="177"/>
      <c r="BE147" s="177"/>
    </row>
    <row r="148" spans="1:75" s="73" customFormat="1" ht="15" hidden="1" customHeight="1" outlineLevel="2" x14ac:dyDescent="0.2">
      <c r="A148" s="1003"/>
      <c r="B148" s="1004"/>
      <c r="C148" s="1004"/>
      <c r="D148" s="1008"/>
      <c r="E148" s="1012"/>
      <c r="F148" s="1013"/>
      <c r="G148" s="764"/>
      <c r="H148" s="766"/>
      <c r="I148" s="768"/>
      <c r="J148" s="771"/>
      <c r="K148" s="1035" t="str">
        <f ca="1">Translations!$A$85</f>
        <v xml:space="preserve">Allocation + above + other </v>
      </c>
      <c r="L148" s="1036"/>
      <c r="M148" s="237"/>
      <c r="N148" s="1020" t="str">
        <f>IF(M149&lt;&gt;"",M148/M149,"")</f>
        <v/>
      </c>
      <c r="O148" s="239"/>
      <c r="P148" s="1020" t="str">
        <f>IF(O149&lt;&gt;"",O148/O149,"")</f>
        <v/>
      </c>
      <c r="Q148" s="239"/>
      <c r="R148" s="1020" t="str">
        <f>IF(Q149&lt;&gt;"",Q148/Q149,"")</f>
        <v/>
      </c>
      <c r="S148" s="239"/>
      <c r="T148" s="1022" t="str">
        <f>IF(S149&lt;&gt;"",S148/S149,"")</f>
        <v/>
      </c>
      <c r="U148" s="239"/>
      <c r="V148" s="731" t="str">
        <f t="shared" ref="V148" si="34">IF(U149&lt;&gt;"",U148/U149,"")</f>
        <v/>
      </c>
      <c r="W148" s="1027"/>
      <c r="X148" s="1028"/>
      <c r="Y148" s="1028"/>
      <c r="Z148" s="1028"/>
      <c r="AA148" s="1028"/>
      <c r="AB148" s="1028"/>
      <c r="AC148" s="1028"/>
      <c r="AD148" s="1029"/>
      <c r="AE148" s="119"/>
      <c r="AF148" s="290"/>
      <c r="AG148" s="290"/>
      <c r="AH148" s="290"/>
      <c r="AI148" s="290"/>
      <c r="AJ148" s="290"/>
      <c r="AK148" s="290"/>
      <c r="AL148" s="289">
        <f t="shared" ca="1" si="9"/>
        <v>7</v>
      </c>
      <c r="AM148" s="289">
        <f t="shared" ca="1" si="9"/>
        <v>6</v>
      </c>
      <c r="AN148" s="1033"/>
      <c r="AO148" s="273">
        <f t="shared" ca="1" si="10"/>
        <v>7</v>
      </c>
      <c r="AP148" s="290"/>
      <c r="AQ148" s="290"/>
      <c r="AR148" s="290"/>
      <c r="AS148" s="290"/>
      <c r="AT148" s="1034"/>
      <c r="AU148" s="1034"/>
      <c r="AV148" s="1034"/>
      <c r="AW148" s="1034"/>
      <c r="AX148" s="1034"/>
      <c r="AY148" s="177"/>
      <c r="AZ148" s="177"/>
      <c r="BA148" s="177"/>
      <c r="BB148" s="177"/>
      <c r="BC148" s="177"/>
      <c r="BD148" s="177"/>
      <c r="BE148" s="177"/>
    </row>
    <row r="149" spans="1:75" s="73" customFormat="1" hidden="1" outlineLevel="2" x14ac:dyDescent="0.2">
      <c r="A149" s="1005"/>
      <c r="B149" s="1006"/>
      <c r="C149" s="1006"/>
      <c r="D149" s="1009"/>
      <c r="E149" s="1014"/>
      <c r="F149" s="1015"/>
      <c r="G149" s="765"/>
      <c r="H149" s="732"/>
      <c r="I149" s="769"/>
      <c r="J149" s="772"/>
      <c r="K149" s="1037"/>
      <c r="L149" s="1038"/>
      <c r="M149" s="238"/>
      <c r="N149" s="1021"/>
      <c r="O149" s="240"/>
      <c r="P149" s="1021"/>
      <c r="Q149" s="240"/>
      <c r="R149" s="1021"/>
      <c r="S149" s="240"/>
      <c r="T149" s="1023"/>
      <c r="U149" s="240"/>
      <c r="V149" s="732"/>
      <c r="W149" s="1030"/>
      <c r="X149" s="1031"/>
      <c r="Y149" s="1031"/>
      <c r="Z149" s="1031"/>
      <c r="AA149" s="1031"/>
      <c r="AB149" s="1031"/>
      <c r="AC149" s="1031"/>
      <c r="AD149" s="1032"/>
      <c r="AE149" s="119"/>
      <c r="AF149" s="290"/>
      <c r="AG149" s="290"/>
      <c r="AH149" s="290"/>
      <c r="AI149" s="290"/>
      <c r="AJ149" s="290"/>
      <c r="AK149" s="290"/>
      <c r="AL149" s="289">
        <f t="shared" ca="1" si="9"/>
        <v>7</v>
      </c>
      <c r="AM149" s="289">
        <f t="shared" ca="1" si="9"/>
        <v>6</v>
      </c>
      <c r="AN149" s="1033"/>
      <c r="AO149" s="273">
        <f t="shared" ca="1" si="10"/>
        <v>7</v>
      </c>
      <c r="AP149" s="290"/>
      <c r="AQ149" s="290"/>
      <c r="AR149" s="290"/>
      <c r="AS149" s="290"/>
      <c r="AT149" s="1034"/>
      <c r="AU149" s="1034"/>
      <c r="AV149" s="1034"/>
      <c r="AW149" s="1034"/>
      <c r="AX149" s="1034"/>
      <c r="AY149" s="177"/>
      <c r="AZ149" s="177"/>
      <c r="BA149" s="177"/>
      <c r="BB149" s="177"/>
      <c r="BC149" s="177"/>
      <c r="BD149" s="177"/>
      <c r="BE149" s="177"/>
    </row>
    <row r="150" spans="1:75" s="73" customFormat="1" ht="15" hidden="1" customHeight="1" outlineLevel="2" x14ac:dyDescent="0.2">
      <c r="A150" s="1001" t="str">
        <f ca="1">IFERROR(INDIRECT(ADDRESS(AN150,4,1,TRUE,"CatCoverage")),"")</f>
        <v/>
      </c>
      <c r="B150" s="1002"/>
      <c r="C150" s="1002"/>
      <c r="D150" s="1007" t="str">
        <f ca="1">Translations!$A$77</f>
        <v>Please select…</v>
      </c>
      <c r="E150" s="1010" t="str">
        <f ca="1">Translations!$A$77</f>
        <v>Please select…</v>
      </c>
      <c r="F150" s="1011"/>
      <c r="G150" s="764"/>
      <c r="H150" s="731" t="str">
        <f>IF($G152&lt;&gt;"",$G150/$G152,"")</f>
        <v/>
      </c>
      <c r="I150" s="767"/>
      <c r="J150" s="770" t="str">
        <f ca="1">Translations!$A$77</f>
        <v>Please select…</v>
      </c>
      <c r="K150" s="1016" t="str">
        <f ca="1">Translations!$A$84</f>
        <v>Allocation + other sources</v>
      </c>
      <c r="L150" s="1017"/>
      <c r="M150" s="237"/>
      <c r="N150" s="1020" t="str">
        <f>IF(M151&lt;&gt;"",M150/M151,"")</f>
        <v/>
      </c>
      <c r="O150" s="239"/>
      <c r="P150" s="1020" t="str">
        <f>IF(O151&lt;&gt;"",O150/O151,"")</f>
        <v/>
      </c>
      <c r="Q150" s="239"/>
      <c r="R150" s="1020" t="str">
        <f>IF(Q151&lt;&gt;"",Q150/Q151,"")</f>
        <v/>
      </c>
      <c r="S150" s="239"/>
      <c r="T150" s="1022" t="str">
        <f>IF(S151&lt;&gt;"",S150/S151,"")</f>
        <v/>
      </c>
      <c r="U150" s="239"/>
      <c r="V150" s="731" t="str">
        <f t="shared" ref="V150" si="35">IF(U151&lt;&gt;"",U150/U151,"")</f>
        <v/>
      </c>
      <c r="W150" s="1024"/>
      <c r="X150" s="1025"/>
      <c r="Y150" s="1025"/>
      <c r="Z150" s="1025"/>
      <c r="AA150" s="1025"/>
      <c r="AB150" s="1025"/>
      <c r="AC150" s="1025"/>
      <c r="AD150" s="1026"/>
      <c r="AE150" s="119"/>
      <c r="AF150" s="290"/>
      <c r="AG150" s="290"/>
      <c r="AH150" s="290"/>
      <c r="AI150" s="290"/>
      <c r="AJ150" s="290"/>
      <c r="AK150" s="290"/>
      <c r="AL150" s="289">
        <f t="shared" ca="1" si="9"/>
        <v>7</v>
      </c>
      <c r="AM150" s="289">
        <f t="shared" ca="1" si="9"/>
        <v>6</v>
      </c>
      <c r="AN150" s="1033" t="str">
        <f t="shared" ref="AN150" ca="1" si="36">IFERROR(IF(INDIRECT(ADDRESS(ROW()-4,COLUMN()))+1&lt;=AL150+AM150,INDIRECT(ADDRESS(ROW()-4,COLUMN()))+1,""),"")</f>
        <v/>
      </c>
      <c r="AO150" s="273">
        <f t="shared" ca="1" si="10"/>
        <v>7</v>
      </c>
      <c r="AP150" s="290"/>
      <c r="AQ150" s="290"/>
      <c r="AR150" s="290"/>
      <c r="AS150" s="290"/>
      <c r="AT150" s="1034"/>
      <c r="AU150" s="1034"/>
      <c r="AV150" s="1034"/>
      <c r="AW150" s="1034"/>
      <c r="AX150" s="1034"/>
      <c r="AY150" s="177"/>
      <c r="AZ150" s="177"/>
      <c r="BA150" s="177"/>
      <c r="BB150" s="177"/>
      <c r="BC150" s="177"/>
      <c r="BD150" s="177"/>
      <c r="BE150" s="177"/>
    </row>
    <row r="151" spans="1:75" s="73" customFormat="1" hidden="1" outlineLevel="2" x14ac:dyDescent="0.2">
      <c r="A151" s="1003"/>
      <c r="B151" s="1004"/>
      <c r="C151" s="1004"/>
      <c r="D151" s="1008"/>
      <c r="E151" s="1012"/>
      <c r="F151" s="1013"/>
      <c r="G151" s="765"/>
      <c r="H151" s="766"/>
      <c r="I151" s="768"/>
      <c r="J151" s="771"/>
      <c r="K151" s="1018"/>
      <c r="L151" s="1019"/>
      <c r="M151" s="238"/>
      <c r="N151" s="1021"/>
      <c r="O151" s="240"/>
      <c r="P151" s="1021"/>
      <c r="Q151" s="240"/>
      <c r="R151" s="1021"/>
      <c r="S151" s="240"/>
      <c r="T151" s="1023"/>
      <c r="U151" s="240"/>
      <c r="V151" s="732"/>
      <c r="W151" s="1027"/>
      <c r="X151" s="1028"/>
      <c r="Y151" s="1028"/>
      <c r="Z151" s="1028"/>
      <c r="AA151" s="1028"/>
      <c r="AB151" s="1028"/>
      <c r="AC151" s="1028"/>
      <c r="AD151" s="1029"/>
      <c r="AE151" s="119"/>
      <c r="AF151" s="290"/>
      <c r="AG151" s="290"/>
      <c r="AH151" s="290"/>
      <c r="AI151" s="290"/>
      <c r="AJ151" s="290"/>
      <c r="AK151" s="290"/>
      <c r="AL151" s="289">
        <f t="shared" ca="1" si="9"/>
        <v>7</v>
      </c>
      <c r="AM151" s="289">
        <f t="shared" ca="1" si="9"/>
        <v>6</v>
      </c>
      <c r="AN151" s="1033"/>
      <c r="AO151" s="273">
        <f t="shared" ca="1" si="10"/>
        <v>7</v>
      </c>
      <c r="AP151" s="290"/>
      <c r="AQ151" s="290"/>
      <c r="AR151" s="290"/>
      <c r="AS151" s="290"/>
      <c r="AT151" s="1034"/>
      <c r="AU151" s="1034"/>
      <c r="AV151" s="1034"/>
      <c r="AW151" s="1034"/>
      <c r="AX151" s="1034"/>
      <c r="AY151" s="177"/>
      <c r="AZ151" s="177"/>
      <c r="BA151" s="177"/>
      <c r="BB151" s="177"/>
      <c r="BC151" s="177"/>
      <c r="BD151" s="177"/>
      <c r="BE151" s="177"/>
    </row>
    <row r="152" spans="1:75" s="73" customFormat="1" ht="15" hidden="1" customHeight="1" outlineLevel="2" x14ac:dyDescent="0.2">
      <c r="A152" s="1003"/>
      <c r="B152" s="1004"/>
      <c r="C152" s="1004"/>
      <c r="D152" s="1008"/>
      <c r="E152" s="1012"/>
      <c r="F152" s="1013"/>
      <c r="G152" s="764"/>
      <c r="H152" s="766"/>
      <c r="I152" s="768"/>
      <c r="J152" s="771"/>
      <c r="K152" s="1035" t="str">
        <f ca="1">Translations!$A$85</f>
        <v xml:space="preserve">Allocation + above + other </v>
      </c>
      <c r="L152" s="1036"/>
      <c r="M152" s="237"/>
      <c r="N152" s="1020" t="str">
        <f>IF(M153&lt;&gt;"",M152/M153,"")</f>
        <v/>
      </c>
      <c r="O152" s="239"/>
      <c r="P152" s="1020" t="str">
        <f>IF(O153&lt;&gt;"",O152/O153,"")</f>
        <v/>
      </c>
      <c r="Q152" s="239"/>
      <c r="R152" s="1020" t="str">
        <f>IF(Q153&lt;&gt;"",Q152/Q153,"")</f>
        <v/>
      </c>
      <c r="S152" s="239"/>
      <c r="T152" s="1022" t="str">
        <f>IF(S153&lt;&gt;"",S152/S153,"")</f>
        <v/>
      </c>
      <c r="U152" s="239"/>
      <c r="V152" s="731" t="str">
        <f t="shared" ref="V152" si="37">IF(U153&lt;&gt;"",U152/U153,"")</f>
        <v/>
      </c>
      <c r="W152" s="1027"/>
      <c r="X152" s="1028"/>
      <c r="Y152" s="1028"/>
      <c r="Z152" s="1028"/>
      <c r="AA152" s="1028"/>
      <c r="AB152" s="1028"/>
      <c r="AC152" s="1028"/>
      <c r="AD152" s="1029"/>
      <c r="AE152" s="119"/>
      <c r="AF152" s="290"/>
      <c r="AG152" s="290"/>
      <c r="AH152" s="290"/>
      <c r="AI152" s="290"/>
      <c r="AJ152" s="290"/>
      <c r="AK152" s="290"/>
      <c r="AL152" s="289">
        <f t="shared" ca="1" si="9"/>
        <v>7</v>
      </c>
      <c r="AM152" s="289">
        <f t="shared" ca="1" si="9"/>
        <v>6</v>
      </c>
      <c r="AN152" s="1033"/>
      <c r="AO152" s="273">
        <f t="shared" ca="1" si="10"/>
        <v>7</v>
      </c>
      <c r="AP152" s="290"/>
      <c r="AQ152" s="290"/>
      <c r="AR152" s="290"/>
      <c r="AS152" s="290"/>
      <c r="AT152" s="1034"/>
      <c r="AU152" s="1034"/>
      <c r="AV152" s="1034"/>
      <c r="AW152" s="1034"/>
      <c r="AX152" s="1034"/>
      <c r="AY152" s="177"/>
      <c r="AZ152" s="177"/>
      <c r="BA152" s="177"/>
      <c r="BB152" s="177"/>
      <c r="BC152" s="177"/>
      <c r="BD152" s="177"/>
      <c r="BE152" s="177"/>
    </row>
    <row r="153" spans="1:75" s="73" customFormat="1" hidden="1" outlineLevel="2" x14ac:dyDescent="0.2">
      <c r="A153" s="1005"/>
      <c r="B153" s="1006"/>
      <c r="C153" s="1006"/>
      <c r="D153" s="1009"/>
      <c r="E153" s="1014"/>
      <c r="F153" s="1015"/>
      <c r="G153" s="765"/>
      <c r="H153" s="732"/>
      <c r="I153" s="769"/>
      <c r="J153" s="772"/>
      <c r="K153" s="1037"/>
      <c r="L153" s="1038"/>
      <c r="M153" s="238"/>
      <c r="N153" s="1021"/>
      <c r="O153" s="240"/>
      <c r="P153" s="1021"/>
      <c r="Q153" s="240"/>
      <c r="R153" s="1021"/>
      <c r="S153" s="240"/>
      <c r="T153" s="1023"/>
      <c r="U153" s="240"/>
      <c r="V153" s="732"/>
      <c r="W153" s="1030"/>
      <c r="X153" s="1031"/>
      <c r="Y153" s="1031"/>
      <c r="Z153" s="1031"/>
      <c r="AA153" s="1031"/>
      <c r="AB153" s="1031"/>
      <c r="AC153" s="1031"/>
      <c r="AD153" s="1032"/>
      <c r="AE153" s="119"/>
      <c r="AF153" s="290"/>
      <c r="AG153" s="290"/>
      <c r="AH153" s="290"/>
      <c r="AI153" s="290"/>
      <c r="AJ153" s="290"/>
      <c r="AK153" s="290"/>
      <c r="AL153" s="289">
        <f t="shared" ca="1" si="9"/>
        <v>7</v>
      </c>
      <c r="AM153" s="289">
        <f t="shared" ca="1" si="9"/>
        <v>6</v>
      </c>
      <c r="AN153" s="1033"/>
      <c r="AO153" s="273">
        <f t="shared" ca="1" si="10"/>
        <v>7</v>
      </c>
      <c r="AP153" s="290"/>
      <c r="AQ153" s="290"/>
      <c r="AR153" s="290"/>
      <c r="AS153" s="290"/>
      <c r="AT153" s="1034"/>
      <c r="AU153" s="1034"/>
      <c r="AV153" s="1034"/>
      <c r="AW153" s="1034"/>
      <c r="AX153" s="1034"/>
      <c r="AY153" s="177"/>
      <c r="AZ153" s="177"/>
      <c r="BA153" s="177"/>
      <c r="BB153" s="177"/>
      <c r="BC153" s="177"/>
      <c r="BD153" s="177"/>
      <c r="BE153" s="177"/>
    </row>
    <row r="154" spans="1:75" s="73" customFormat="1" ht="15" hidden="1" customHeight="1" outlineLevel="2" x14ac:dyDescent="0.2">
      <c r="A154" s="1001" t="str">
        <f ca="1">IFERROR(INDIRECT(ADDRESS(AN154,4,1,TRUE,"CatCoverage")),"")</f>
        <v/>
      </c>
      <c r="B154" s="1002"/>
      <c r="C154" s="1002"/>
      <c r="D154" s="1007" t="str">
        <f ca="1">Translations!$A$77</f>
        <v>Please select…</v>
      </c>
      <c r="E154" s="1010" t="str">
        <f ca="1">Translations!$A$77</f>
        <v>Please select…</v>
      </c>
      <c r="F154" s="1011"/>
      <c r="G154" s="764"/>
      <c r="H154" s="731" t="str">
        <f>IF($G156&lt;&gt;"",$G154/$G156,"")</f>
        <v/>
      </c>
      <c r="I154" s="767"/>
      <c r="J154" s="770" t="str">
        <f ca="1">Translations!$A$77</f>
        <v>Please select…</v>
      </c>
      <c r="K154" s="1016" t="str">
        <f ca="1">Translations!$A$84</f>
        <v>Allocation + other sources</v>
      </c>
      <c r="L154" s="1017"/>
      <c r="M154" s="237"/>
      <c r="N154" s="1020" t="str">
        <f>IF(M155&lt;&gt;"",M154/M155,"")</f>
        <v/>
      </c>
      <c r="O154" s="239"/>
      <c r="P154" s="1020" t="str">
        <f>IF(O155&lt;&gt;"",O154/O155,"")</f>
        <v/>
      </c>
      <c r="Q154" s="239"/>
      <c r="R154" s="1020" t="str">
        <f>IF(Q155&lt;&gt;"",Q154/Q155,"")</f>
        <v/>
      </c>
      <c r="S154" s="239"/>
      <c r="T154" s="1022" t="str">
        <f>IF(S155&lt;&gt;"",S154/S155,"")</f>
        <v/>
      </c>
      <c r="U154" s="239"/>
      <c r="V154" s="731" t="str">
        <f t="shared" ref="V154" si="38">IF(U155&lt;&gt;"",U154/U155,"")</f>
        <v/>
      </c>
      <c r="W154" s="1024"/>
      <c r="X154" s="1025"/>
      <c r="Y154" s="1025"/>
      <c r="Z154" s="1025"/>
      <c r="AA154" s="1025"/>
      <c r="AB154" s="1025"/>
      <c r="AC154" s="1025"/>
      <c r="AD154" s="1026"/>
      <c r="AE154" s="119"/>
      <c r="AF154" s="290"/>
      <c r="AG154" s="290"/>
      <c r="AH154" s="290"/>
      <c r="AI154" s="290"/>
      <c r="AJ154" s="290"/>
      <c r="AK154" s="290"/>
      <c r="AL154" s="289">
        <f t="shared" ca="1" si="9"/>
        <v>7</v>
      </c>
      <c r="AM154" s="289">
        <f t="shared" ca="1" si="9"/>
        <v>6</v>
      </c>
      <c r="AN154" s="1033" t="str">
        <f t="shared" ref="AN154" ca="1" si="39">IFERROR(IF(INDIRECT(ADDRESS(ROW()-4,COLUMN()))+1&lt;=AL154+AM154,INDIRECT(ADDRESS(ROW()-4,COLUMN()))+1,""),"")</f>
        <v/>
      </c>
      <c r="AO154" s="273">
        <f t="shared" ca="1" si="10"/>
        <v>7</v>
      </c>
      <c r="AP154" s="290"/>
      <c r="AQ154" s="290"/>
      <c r="AR154" s="290"/>
      <c r="AS154" s="290"/>
      <c r="AT154" s="1034"/>
      <c r="AU154" s="1034"/>
      <c r="AV154" s="1034"/>
      <c r="AW154" s="1034"/>
      <c r="AX154" s="1034"/>
      <c r="AY154" s="177"/>
      <c r="AZ154" s="177"/>
      <c r="BA154" s="177"/>
      <c r="BB154" s="177"/>
      <c r="BC154" s="177"/>
      <c r="BD154" s="177"/>
      <c r="BE154" s="177"/>
    </row>
    <row r="155" spans="1:75" s="73" customFormat="1" hidden="1" outlineLevel="2" x14ac:dyDescent="0.2">
      <c r="A155" s="1003"/>
      <c r="B155" s="1004"/>
      <c r="C155" s="1004"/>
      <c r="D155" s="1008"/>
      <c r="E155" s="1012"/>
      <c r="F155" s="1013"/>
      <c r="G155" s="765"/>
      <c r="H155" s="766"/>
      <c r="I155" s="768"/>
      <c r="J155" s="771"/>
      <c r="K155" s="1018"/>
      <c r="L155" s="1019"/>
      <c r="M155" s="238"/>
      <c r="N155" s="1021"/>
      <c r="O155" s="240"/>
      <c r="P155" s="1021"/>
      <c r="Q155" s="240"/>
      <c r="R155" s="1021"/>
      <c r="S155" s="240"/>
      <c r="T155" s="1023"/>
      <c r="U155" s="240"/>
      <c r="V155" s="732"/>
      <c r="W155" s="1027"/>
      <c r="X155" s="1028"/>
      <c r="Y155" s="1028"/>
      <c r="Z155" s="1028"/>
      <c r="AA155" s="1028"/>
      <c r="AB155" s="1028"/>
      <c r="AC155" s="1028"/>
      <c r="AD155" s="1029"/>
      <c r="AE155" s="119"/>
      <c r="AF155" s="290"/>
      <c r="AG155" s="290"/>
      <c r="AH155" s="290"/>
      <c r="AI155" s="290"/>
      <c r="AJ155" s="290"/>
      <c r="AK155" s="290"/>
      <c r="AL155" s="289">
        <f t="shared" ref="AL155:AM157" ca="1" si="40">INDIRECT(ADDRESS(ROW()-1,COLUMN()))</f>
        <v>7</v>
      </c>
      <c r="AM155" s="289">
        <f t="shared" ca="1" si="40"/>
        <v>6</v>
      </c>
      <c r="AN155" s="1033"/>
      <c r="AO155" s="273">
        <f t="shared" ca="1" si="10"/>
        <v>7</v>
      </c>
      <c r="AP155" s="290"/>
      <c r="AQ155" s="290"/>
      <c r="AR155" s="290"/>
      <c r="AS155" s="290"/>
      <c r="AT155" s="1034"/>
      <c r="AU155" s="1034"/>
      <c r="AV155" s="1034"/>
      <c r="AW155" s="1034"/>
      <c r="AX155" s="1034"/>
      <c r="AY155" s="177"/>
      <c r="AZ155" s="177"/>
      <c r="BA155" s="177"/>
      <c r="BB155" s="177"/>
      <c r="BC155" s="177"/>
      <c r="BD155" s="177"/>
      <c r="BE155" s="177"/>
    </row>
    <row r="156" spans="1:75" s="73" customFormat="1" ht="15" hidden="1" customHeight="1" outlineLevel="2" x14ac:dyDescent="0.2">
      <c r="A156" s="1003"/>
      <c r="B156" s="1004"/>
      <c r="C156" s="1004"/>
      <c r="D156" s="1008"/>
      <c r="E156" s="1012"/>
      <c r="F156" s="1013"/>
      <c r="G156" s="764"/>
      <c r="H156" s="766"/>
      <c r="I156" s="768"/>
      <c r="J156" s="771"/>
      <c r="K156" s="1035" t="str">
        <f ca="1">Translations!$A$85</f>
        <v xml:space="preserve">Allocation + above + other </v>
      </c>
      <c r="L156" s="1036"/>
      <c r="M156" s="237"/>
      <c r="N156" s="1020" t="str">
        <f>IF(M157&lt;&gt;"",M156/M157,"")</f>
        <v/>
      </c>
      <c r="O156" s="239"/>
      <c r="P156" s="1020" t="str">
        <f>IF(O157&lt;&gt;"",O156/O157,"")</f>
        <v/>
      </c>
      <c r="Q156" s="239"/>
      <c r="R156" s="1020" t="str">
        <f>IF(Q157&lt;&gt;"",Q156/Q157,"")</f>
        <v/>
      </c>
      <c r="S156" s="239"/>
      <c r="T156" s="1022" t="str">
        <f>IF(S157&lt;&gt;"",S156/S157,"")</f>
        <v/>
      </c>
      <c r="U156" s="239"/>
      <c r="V156" s="731" t="str">
        <f t="shared" ref="V156" si="41">IF(U157&lt;&gt;"",U156/U157,"")</f>
        <v/>
      </c>
      <c r="W156" s="1027"/>
      <c r="X156" s="1028"/>
      <c r="Y156" s="1028"/>
      <c r="Z156" s="1028"/>
      <c r="AA156" s="1028"/>
      <c r="AB156" s="1028"/>
      <c r="AC156" s="1028"/>
      <c r="AD156" s="1029"/>
      <c r="AE156" s="119"/>
      <c r="AF156" s="290"/>
      <c r="AG156" s="290"/>
      <c r="AH156" s="290"/>
      <c r="AI156" s="290"/>
      <c r="AJ156" s="290"/>
      <c r="AK156" s="290"/>
      <c r="AL156" s="289">
        <f t="shared" ca="1" si="40"/>
        <v>7</v>
      </c>
      <c r="AM156" s="289">
        <f t="shared" ca="1" si="40"/>
        <v>6</v>
      </c>
      <c r="AN156" s="1033"/>
      <c r="AO156" s="273">
        <f t="shared" ca="1" si="10"/>
        <v>7</v>
      </c>
      <c r="AP156" s="290"/>
      <c r="AQ156" s="290"/>
      <c r="AR156" s="290"/>
      <c r="AS156" s="290"/>
      <c r="AT156" s="1034"/>
      <c r="AU156" s="1034"/>
      <c r="AV156" s="1034"/>
      <c r="AW156" s="1034"/>
      <c r="AX156" s="1034"/>
      <c r="AY156" s="177"/>
      <c r="AZ156" s="177"/>
      <c r="BA156" s="177"/>
      <c r="BB156" s="177"/>
      <c r="BC156" s="177"/>
      <c r="BD156" s="177"/>
      <c r="BE156" s="177"/>
    </row>
    <row r="157" spans="1:75" s="73" customFormat="1" hidden="1" outlineLevel="2" x14ac:dyDescent="0.2">
      <c r="A157" s="1005"/>
      <c r="B157" s="1006"/>
      <c r="C157" s="1006"/>
      <c r="D157" s="1009"/>
      <c r="E157" s="1014"/>
      <c r="F157" s="1015"/>
      <c r="G157" s="765"/>
      <c r="H157" s="732"/>
      <c r="I157" s="769"/>
      <c r="J157" s="772"/>
      <c r="K157" s="1037"/>
      <c r="L157" s="1038"/>
      <c r="M157" s="238"/>
      <c r="N157" s="1021"/>
      <c r="O157" s="240"/>
      <c r="P157" s="1021"/>
      <c r="Q157" s="240"/>
      <c r="R157" s="1021"/>
      <c r="S157" s="240"/>
      <c r="T157" s="1023"/>
      <c r="U157" s="240"/>
      <c r="V157" s="732"/>
      <c r="W157" s="1030"/>
      <c r="X157" s="1031"/>
      <c r="Y157" s="1031"/>
      <c r="Z157" s="1031"/>
      <c r="AA157" s="1031"/>
      <c r="AB157" s="1031"/>
      <c r="AC157" s="1031"/>
      <c r="AD157" s="1032"/>
      <c r="AE157" s="119"/>
      <c r="AF157" s="290"/>
      <c r="AG157" s="290"/>
      <c r="AH157" s="290"/>
      <c r="AI157" s="290"/>
      <c r="AJ157" s="290"/>
      <c r="AK157" s="290"/>
      <c r="AL157" s="289">
        <f t="shared" ca="1" si="40"/>
        <v>7</v>
      </c>
      <c r="AM157" s="289">
        <f t="shared" ca="1" si="40"/>
        <v>6</v>
      </c>
      <c r="AN157" s="1033"/>
      <c r="AO157" s="273">
        <f t="shared" ca="1" si="10"/>
        <v>7</v>
      </c>
      <c r="AP157" s="290"/>
      <c r="AQ157" s="290"/>
      <c r="AR157" s="290"/>
      <c r="AS157" s="290"/>
      <c r="AT157" s="1034"/>
      <c r="AU157" s="1034"/>
      <c r="AV157" s="1034"/>
      <c r="AW157" s="1034"/>
      <c r="AX157" s="1034"/>
      <c r="AY157" s="177"/>
      <c r="AZ157" s="177"/>
      <c r="BA157" s="177"/>
      <c r="BB157" s="177"/>
      <c r="BC157" s="177"/>
      <c r="BD157" s="177"/>
      <c r="BE157" s="177"/>
    </row>
    <row r="158" spans="1:75" s="73" customFormat="1" outlineLevel="1" collapsed="1" x14ac:dyDescent="0.2">
      <c r="A158" s="1083" t="str">
        <f ca="1">Translations!$A$125</f>
        <v>* Indicators with an (*) will require disaggregated results during grant implementation.</v>
      </c>
      <c r="B158" s="1084"/>
      <c r="C158" s="1084"/>
      <c r="D158" s="1084"/>
      <c r="E158" s="1084"/>
      <c r="F158" s="1084"/>
      <c r="G158" s="1084"/>
      <c r="H158" s="1084"/>
      <c r="I158" s="1084"/>
      <c r="J158" s="1084"/>
      <c r="K158" s="1084"/>
      <c r="L158" s="1084"/>
      <c r="M158" s="1084"/>
      <c r="N158" s="1084"/>
      <c r="O158" s="1084"/>
      <c r="P158" s="1084"/>
      <c r="Q158" s="1084"/>
      <c r="R158" s="1084"/>
      <c r="S158" s="1084"/>
      <c r="T158" s="1084"/>
      <c r="U158" s="1084"/>
      <c r="V158" s="1084"/>
      <c r="W158" s="1084"/>
      <c r="X158" s="1084"/>
      <c r="Y158" s="1084"/>
      <c r="Z158" s="1084"/>
      <c r="AA158" s="1084"/>
      <c r="AB158" s="1084"/>
      <c r="AC158" s="1084"/>
      <c r="AD158" s="1085"/>
      <c r="AE158" s="492"/>
      <c r="AF158" s="492"/>
      <c r="AG158" s="492"/>
      <c r="AH158" s="492"/>
      <c r="AI158" s="492"/>
      <c r="AJ158" s="492"/>
      <c r="AK158" s="492"/>
      <c r="AL158" s="491"/>
      <c r="AM158" s="491"/>
      <c r="AN158" s="491"/>
      <c r="AO158" s="273">
        <f t="shared" ca="1" si="10"/>
        <v>7</v>
      </c>
      <c r="AP158" s="492"/>
      <c r="AQ158" s="492"/>
      <c r="AR158" s="492"/>
      <c r="AS158" s="492"/>
      <c r="AT158" s="492"/>
      <c r="AU158" s="492"/>
      <c r="AV158" s="492"/>
      <c r="AW158" s="492"/>
      <c r="AX158" s="492"/>
      <c r="AY158" s="177"/>
      <c r="AZ158" s="177"/>
      <c r="BA158" s="177"/>
      <c r="BB158" s="177"/>
      <c r="BC158" s="177"/>
      <c r="BD158" s="177"/>
      <c r="BE158" s="177"/>
    </row>
    <row r="159" spans="1:75" s="138" customFormat="1" ht="18" customHeight="1" outlineLevel="1" x14ac:dyDescent="0.2">
      <c r="A159" s="217" t="str">
        <f ca="1">Translations!$A$94</f>
        <v>Module budget</v>
      </c>
      <c r="B159" s="282"/>
      <c r="C159" s="282"/>
      <c r="D159" s="282"/>
      <c r="E159" s="282"/>
      <c r="F159" s="282"/>
      <c r="G159" s="282"/>
      <c r="H159" s="282"/>
      <c r="I159" s="282"/>
      <c r="J159" s="282"/>
      <c r="K159" s="282"/>
      <c r="L159" s="282"/>
      <c r="M159" s="282"/>
      <c r="N159" s="282"/>
      <c r="O159" s="282"/>
      <c r="P159" s="282"/>
      <c r="Q159" s="282"/>
      <c r="R159" s="282"/>
      <c r="S159" s="282"/>
      <c r="T159" s="282"/>
      <c r="U159" s="329"/>
      <c r="V159" s="329"/>
      <c r="W159" s="282"/>
      <c r="X159" s="282"/>
      <c r="Y159" s="282"/>
      <c r="Z159" s="282"/>
      <c r="AA159" s="282"/>
      <c r="AB159" s="282"/>
      <c r="AC159" s="282"/>
      <c r="AD159" s="283"/>
      <c r="AE159" s="178"/>
      <c r="AF159" s="178"/>
      <c r="AG159" s="178"/>
      <c r="AH159" s="178"/>
      <c r="AI159" s="178"/>
      <c r="AJ159" s="178"/>
      <c r="AK159" s="178"/>
      <c r="AL159" s="81"/>
      <c r="AM159" s="81"/>
      <c r="AN159" s="167"/>
      <c r="AO159" s="81">
        <f t="shared" ca="1" si="10"/>
        <v>7</v>
      </c>
      <c r="AP159" s="81"/>
      <c r="AQ159" s="81"/>
      <c r="AR159" s="178"/>
      <c r="AS159" s="178"/>
      <c r="AT159" s="178"/>
      <c r="AU159" s="178"/>
      <c r="AV159" s="178"/>
      <c r="AW159" s="178"/>
      <c r="AX159" s="136"/>
      <c r="AY159" s="136"/>
      <c r="AZ159" s="136"/>
      <c r="BA159" s="136"/>
      <c r="BB159" s="136"/>
      <c r="BC159" s="136"/>
      <c r="BD159" s="136"/>
      <c r="BE159" s="137"/>
      <c r="BF159" s="137"/>
      <c r="BG159" s="137"/>
      <c r="BH159" s="137"/>
      <c r="BI159" s="137"/>
      <c r="BJ159" s="137"/>
      <c r="BK159" s="137"/>
      <c r="BL159" s="137"/>
      <c r="BM159" s="137"/>
      <c r="BN159" s="137"/>
      <c r="BO159" s="137"/>
      <c r="BP159" s="137"/>
      <c r="BQ159" s="137"/>
      <c r="BR159" s="137"/>
      <c r="BS159" s="137"/>
      <c r="BT159" s="137"/>
      <c r="BU159" s="137"/>
      <c r="BV159" s="137"/>
      <c r="BW159" s="137"/>
    </row>
    <row r="160" spans="1:75" s="134" customFormat="1" ht="18" customHeight="1" outlineLevel="1" x14ac:dyDescent="0.2">
      <c r="A160" s="995" t="str">
        <f ca="1">Translations!$A$91</f>
        <v>Request from the allocation amount per module</v>
      </c>
      <c r="B160" s="996"/>
      <c r="C160" s="996"/>
      <c r="D160" s="996"/>
      <c r="E160" s="997"/>
      <c r="F160" s="235">
        <f ca="1">SUMIF($K163:$K182,Translations!$A$83,$M163:$M182)+SUMIF($K163:$K182,Translations!$A$83,$O163:$O182)+SUMIF($K163:$K182,Translations!$A$83,$Q163:$Q182)+SUMIF($K163:$K182,Translations!$A$83,$S163:$S182)+SUMIF($K163:$K182,Translations!$A$83,$U163:$SS182)</f>
        <v>434107.74990476191</v>
      </c>
      <c r="G160" s="280"/>
      <c r="H160" s="280"/>
      <c r="I160" s="232"/>
      <c r="J160" s="998" t="str">
        <f ca="1">Translations!$A$92</f>
        <v>Request from the amount above the allocation per module</v>
      </c>
      <c r="K160" s="999"/>
      <c r="L160" s="999"/>
      <c r="M160" s="999"/>
      <c r="N160" s="999"/>
      <c r="O160" s="999"/>
      <c r="P160" s="999"/>
      <c r="Q160" s="999"/>
      <c r="R160" s="999"/>
      <c r="S160" s="719"/>
      <c r="T160" s="1000"/>
      <c r="U160" s="332"/>
      <c r="V160" s="332"/>
      <c r="W160" s="235">
        <f ca="1">SUMIF($K163:$K182,Translations!$A$86,$M163:$M182)+SUMIF($K163:$K182,Translations!$A$86,$O163:$O182)+SUMIF($K163:$K182,Translations!$A$86,$Q163:$Q182)+SUMIF($K163:$K182,Translations!$A$86,$S163:$S182)+SUMIF($K163:$K182,Translations!$A$86,$U163:$U182)</f>
        <v>32840.650999999998</v>
      </c>
      <c r="X160" s="280"/>
      <c r="Y160" s="280"/>
      <c r="Z160" s="232"/>
      <c r="AA160" s="232"/>
      <c r="AB160" s="232"/>
      <c r="AC160" s="232"/>
      <c r="AD160" s="233"/>
      <c r="AE160" s="81"/>
      <c r="AF160" s="81"/>
      <c r="AG160" s="81"/>
      <c r="AH160" s="81"/>
      <c r="AI160" s="81"/>
      <c r="AJ160" s="81"/>
      <c r="AK160" s="81"/>
      <c r="AL160" s="81"/>
      <c r="AM160" s="81"/>
      <c r="AN160" s="167"/>
      <c r="AO160" s="273">
        <f t="shared" ca="1" si="10"/>
        <v>7</v>
      </c>
      <c r="AP160" s="274">
        <f ca="1">F160</f>
        <v>434107.74990476191</v>
      </c>
      <c r="AQ160" s="274">
        <f ca="1">W160</f>
        <v>32840.650999999998</v>
      </c>
      <c r="AR160" s="81"/>
      <c r="AS160" s="81"/>
      <c r="AT160" s="81"/>
      <c r="AU160" s="81"/>
      <c r="AV160" s="81"/>
      <c r="AW160" s="81"/>
      <c r="AX160" s="101"/>
      <c r="AY160" s="101"/>
      <c r="AZ160" s="101"/>
      <c r="BA160" s="101"/>
      <c r="BB160" s="101"/>
      <c r="BC160" s="101"/>
      <c r="BD160" s="101"/>
      <c r="BE160" s="133"/>
      <c r="BF160" s="133"/>
      <c r="BG160" s="133"/>
      <c r="BH160" s="133"/>
      <c r="BI160" s="133"/>
      <c r="BJ160" s="133"/>
      <c r="BK160" s="133"/>
      <c r="BL160" s="133"/>
      <c r="BM160" s="133"/>
      <c r="BN160" s="133"/>
      <c r="BO160" s="133"/>
      <c r="BP160" s="133"/>
      <c r="BQ160" s="133"/>
      <c r="BR160" s="133"/>
      <c r="BS160" s="133"/>
      <c r="BT160" s="133"/>
      <c r="BU160" s="133"/>
      <c r="BV160" s="133"/>
      <c r="BW160" s="133"/>
    </row>
    <row r="161" spans="1:77" s="89" customFormat="1" ht="36.950000000000003" customHeight="1" outlineLevel="1" x14ac:dyDescent="0.2">
      <c r="A161" s="720" t="str">
        <f ca="1">Translations!$A$93</f>
        <v>Intervention</v>
      </c>
      <c r="B161" s="721"/>
      <c r="C161" s="722"/>
      <c r="D161" s="726" t="str">
        <f ca="1">Translations!$A$95</f>
        <v>Description of Intervention</v>
      </c>
      <c r="E161" s="727"/>
      <c r="F161" s="727"/>
      <c r="G161" s="727"/>
      <c r="H161" s="727"/>
      <c r="I161" s="728"/>
      <c r="J161" s="729" t="str">
        <f ca="1">Translations!$A$71</f>
        <v>Responsible Principal Recipient(s)</v>
      </c>
      <c r="K161" s="709" t="str">
        <f ca="1">Translations!$A$97</f>
        <v>Intervention budget (request to the Global Fund only)</v>
      </c>
      <c r="L161" s="795"/>
      <c r="M161" s="795"/>
      <c r="N161" s="795"/>
      <c r="O161" s="795"/>
      <c r="P161" s="795"/>
      <c r="Q161" s="795"/>
      <c r="R161" s="795"/>
      <c r="S161" s="795"/>
      <c r="T161" s="710"/>
      <c r="U161" s="326"/>
      <c r="V161" s="326"/>
      <c r="W161" s="726" t="str">
        <f ca="1">Translations!$A$98</f>
        <v>Cost Assumptions for the request to the Global Fund</v>
      </c>
      <c r="X161" s="727"/>
      <c r="Y161" s="727"/>
      <c r="Z161" s="727"/>
      <c r="AA161" s="728"/>
      <c r="AB161" s="918" t="str">
        <f ca="1">Translations!$A$100</f>
        <v>Other funding received for this intervention (including scope of activities funded)</v>
      </c>
      <c r="AC161" s="918"/>
      <c r="AD161" s="918"/>
      <c r="AE161" s="178"/>
      <c r="AF161" s="178"/>
      <c r="AG161" s="178"/>
      <c r="AH161" s="178"/>
      <c r="AI161" s="178"/>
      <c r="AJ161" s="178"/>
      <c r="AK161" s="178"/>
      <c r="AL161" s="81"/>
      <c r="AM161" s="81"/>
      <c r="AN161" s="167"/>
      <c r="AO161" s="273">
        <f t="shared" ca="1" si="10"/>
        <v>7</v>
      </c>
      <c r="AP161" s="81"/>
      <c r="AQ161" s="81"/>
      <c r="AR161" s="178"/>
      <c r="AS161" s="178"/>
      <c r="AT161" s="178"/>
      <c r="AU161" s="178"/>
      <c r="AV161" s="178"/>
      <c r="AW161" s="178"/>
      <c r="AX161" s="178"/>
      <c r="AY161" s="178"/>
      <c r="AZ161" s="177"/>
      <c r="BA161" s="177"/>
      <c r="BB161" s="177"/>
      <c r="BC161" s="177"/>
      <c r="BD161" s="177"/>
      <c r="BE161" s="177"/>
      <c r="BF161" s="177"/>
      <c r="BG161" s="77"/>
      <c r="BH161" s="77"/>
      <c r="BI161" s="77"/>
      <c r="BJ161" s="77"/>
      <c r="BK161" s="77"/>
      <c r="BL161" s="77"/>
      <c r="BM161" s="77"/>
      <c r="BN161" s="77"/>
      <c r="BO161" s="77"/>
      <c r="BP161" s="77"/>
      <c r="BQ161" s="77"/>
      <c r="BR161" s="77"/>
      <c r="BS161" s="77"/>
      <c r="BT161" s="77"/>
      <c r="BU161" s="77"/>
      <c r="BV161" s="77"/>
      <c r="BW161" s="77"/>
      <c r="BX161" s="77"/>
      <c r="BY161" s="77"/>
    </row>
    <row r="162" spans="1:77" s="89" customFormat="1" ht="75" customHeight="1" outlineLevel="1" x14ac:dyDescent="0.2">
      <c r="A162" s="723"/>
      <c r="B162" s="724"/>
      <c r="C162" s="725"/>
      <c r="D162" s="706" t="str">
        <f ca="1">Translations!$A$96</f>
        <v>Please describe 1) target population &amp; geographic scope,  2) implementation approach, and 3) other relevant information. Please differentiate between scope of allocation and above allocation request</v>
      </c>
      <c r="E162" s="707"/>
      <c r="F162" s="707"/>
      <c r="G162" s="707"/>
      <c r="H162" s="707"/>
      <c r="I162" s="708"/>
      <c r="J162" s="730"/>
      <c r="K162" s="709" t="str">
        <f ca="1">Translations!$A$107</f>
        <v>Allocation or above allocation</v>
      </c>
      <c r="L162" s="710"/>
      <c r="M162" s="709" t="str">
        <f ca="1">Translations!$A$35&amp;" 1"</f>
        <v>Year  1</v>
      </c>
      <c r="N162" s="710"/>
      <c r="O162" s="918" t="str">
        <f ca="1">Translations!$A$35&amp;" 2"</f>
        <v>Year  2</v>
      </c>
      <c r="P162" s="918"/>
      <c r="Q162" s="709" t="str">
        <f ca="1">Translations!$A$35&amp;" 3"</f>
        <v>Year  3</v>
      </c>
      <c r="R162" s="710"/>
      <c r="S162" s="918" t="str">
        <f ca="1">Translations!$A$35&amp;" 4"</f>
        <v>Year  4</v>
      </c>
      <c r="T162" s="918"/>
      <c r="U162" s="709" t="str">
        <f ca="1">Translations!$A$35&amp;" 5"</f>
        <v>Year  5</v>
      </c>
      <c r="V162" s="710"/>
      <c r="W162" s="706" t="str">
        <f ca="1">Translations!$A$99</f>
        <v>Please describe 1) sources of cost assumptions, 2) key activities, 3) other relevant information. Please differentiate between scope of allocation and above allocation request</v>
      </c>
      <c r="X162" s="707"/>
      <c r="Y162" s="707"/>
      <c r="Z162" s="707"/>
      <c r="AA162" s="708"/>
      <c r="AB162" s="918"/>
      <c r="AC162" s="918"/>
      <c r="AD162" s="918"/>
      <c r="AE162" s="178"/>
      <c r="AF162" s="178"/>
      <c r="AG162" s="178"/>
      <c r="AH162" s="178"/>
      <c r="AI162" s="178"/>
      <c r="AJ162" s="178"/>
      <c r="AK162" s="178"/>
      <c r="AL162" s="81"/>
      <c r="AM162" s="81"/>
      <c r="AN162" s="167"/>
      <c r="AO162" s="273">
        <f t="shared" ca="1" si="10"/>
        <v>7</v>
      </c>
      <c r="AP162" s="81"/>
      <c r="AQ162" s="81"/>
      <c r="AR162" s="178"/>
      <c r="AS162" s="178"/>
      <c r="AT162" s="178"/>
      <c r="AU162" s="178"/>
      <c r="AV162" s="178"/>
      <c r="AW162" s="178"/>
      <c r="AX162" s="178"/>
      <c r="AY162" s="178"/>
      <c r="AZ162" s="177"/>
      <c r="BA162" s="177"/>
      <c r="BB162" s="177"/>
      <c r="BC162" s="177"/>
      <c r="BD162" s="177"/>
      <c r="BE162" s="177"/>
      <c r="BF162" s="177"/>
      <c r="BG162" s="77"/>
      <c r="BH162" s="77"/>
      <c r="BI162" s="77"/>
      <c r="BJ162" s="77"/>
      <c r="BK162" s="77"/>
      <c r="BL162" s="77"/>
      <c r="BM162" s="77"/>
      <c r="BN162" s="77"/>
      <c r="BO162" s="77"/>
      <c r="BP162" s="77"/>
      <c r="BQ162" s="77"/>
      <c r="BR162" s="77"/>
      <c r="BS162" s="77"/>
      <c r="BT162" s="77"/>
      <c r="BU162" s="77"/>
      <c r="BV162" s="77"/>
      <c r="BW162" s="77"/>
      <c r="BX162" s="77"/>
      <c r="BY162" s="77"/>
    </row>
    <row r="163" spans="1:77" s="197" customFormat="1" ht="182.25" customHeight="1" outlineLevel="1" x14ac:dyDescent="0.2">
      <c r="A163" s="974" t="s">
        <v>2226</v>
      </c>
      <c r="B163" s="956"/>
      <c r="C163" s="956"/>
      <c r="D163" s="978" t="s">
        <v>4164</v>
      </c>
      <c r="E163" s="978"/>
      <c r="F163" s="978"/>
      <c r="G163" s="978"/>
      <c r="H163" s="978"/>
      <c r="I163" s="978"/>
      <c r="J163" s="956" t="s">
        <v>989</v>
      </c>
      <c r="K163" s="901" t="str">
        <f ca="1">Translations!$A$83</f>
        <v>Allocation</v>
      </c>
      <c r="L163" s="901"/>
      <c r="M163" s="960">
        <f ca="1">SUMIFS('Cost assumptions - optional'!$R:$R,'Cost assumptions - optional'!$D:$D,A163,'Cost assumptions - optional'!$A:$A,$K163)</f>
        <v>43485.9</v>
      </c>
      <c r="N163" s="960"/>
      <c r="O163" s="960">
        <f ca="1">SUMIFS('Cost assumptions - optional'!$S:$S,'Cost assumptions - optional'!$D:$D,A163,'Cost assumptions - optional'!$A:$A,$K163)</f>
        <v>86971.8</v>
      </c>
      <c r="P163" s="960"/>
      <c r="Q163" s="960">
        <f ca="1">SUMIFS('Cost assumptions - optional'!$T:$T,'Cost assumptions - optional'!$D:$D,A163,'Cost assumptions - optional'!$A:$A,$K163)</f>
        <v>86971.8</v>
      </c>
      <c r="R163" s="960"/>
      <c r="S163" s="981"/>
      <c r="T163" s="981"/>
      <c r="U163" s="982"/>
      <c r="V163" s="982"/>
      <c r="W163" s="983" t="s">
        <v>4474</v>
      </c>
      <c r="X163" s="983"/>
      <c r="Y163" s="983"/>
      <c r="Z163" s="983"/>
      <c r="AA163" s="983"/>
      <c r="AB163" s="978"/>
      <c r="AC163" s="978"/>
      <c r="AD163" s="984"/>
      <c r="AE163" s="121"/>
      <c r="AF163" s="121"/>
      <c r="AG163" s="121"/>
      <c r="AH163" s="81"/>
      <c r="AI163" s="81"/>
      <c r="AJ163" s="81"/>
      <c r="AK163" s="81"/>
      <c r="AL163" s="81"/>
      <c r="AM163" s="81"/>
      <c r="AN163" s="167"/>
      <c r="AO163" s="81"/>
      <c r="AP163" s="342">
        <f ca="1">SUM(M163:V163)</f>
        <v>217429.5</v>
      </c>
      <c r="AQ163" s="342">
        <f ca="1">SUM(M164:V164)</f>
        <v>11938.8</v>
      </c>
      <c r="AR163" s="342">
        <f ca="1">M163</f>
        <v>43485.9</v>
      </c>
      <c r="AS163" s="342">
        <f ca="1">O163</f>
        <v>86971.8</v>
      </c>
      <c r="AT163" s="342">
        <f ca="1">Q163</f>
        <v>86971.8</v>
      </c>
      <c r="AU163" s="342">
        <f>S163</f>
        <v>0</v>
      </c>
      <c r="AV163" s="342">
        <f>U163</f>
        <v>0</v>
      </c>
      <c r="BB163" s="101"/>
      <c r="BC163" s="101"/>
      <c r="BD163" s="101"/>
      <c r="BE163" s="101"/>
      <c r="BF163" s="101"/>
      <c r="BG163" s="101"/>
      <c r="BH163" s="101"/>
      <c r="BI163" s="101"/>
      <c r="BJ163" s="101"/>
      <c r="BK163" s="101"/>
      <c r="BL163" s="101"/>
      <c r="BM163" s="101"/>
      <c r="BN163" s="101"/>
      <c r="BO163" s="101"/>
      <c r="BP163" s="101"/>
      <c r="BQ163" s="101"/>
      <c r="BR163" s="101"/>
      <c r="BS163" s="101"/>
      <c r="BT163" s="101"/>
      <c r="BU163" s="101"/>
      <c r="BV163" s="101"/>
      <c r="BW163" s="101"/>
      <c r="BX163" s="101"/>
      <c r="BY163" s="101"/>
    </row>
    <row r="164" spans="1:77" s="197" customFormat="1" ht="182.25" customHeight="1" outlineLevel="1" x14ac:dyDescent="0.2">
      <c r="A164" s="975"/>
      <c r="B164" s="976"/>
      <c r="C164" s="976"/>
      <c r="D164" s="979"/>
      <c r="E164" s="979"/>
      <c r="F164" s="979"/>
      <c r="G164" s="979"/>
      <c r="H164" s="979"/>
      <c r="I164" s="979"/>
      <c r="J164" s="957"/>
      <c r="K164" s="986" t="str">
        <f ca="1">Translations!$A$86</f>
        <v>Above</v>
      </c>
      <c r="L164" s="986"/>
      <c r="M164" s="969">
        <f ca="1">SUMIFS('Cost assumptions - optional'!$R:$R,'Cost assumptions - optional'!$D:$D,A163,'Cost assumptions - optional'!$A:$A,$K164)</f>
        <v>2945</v>
      </c>
      <c r="N164" s="969"/>
      <c r="O164" s="970">
        <f ca="1">SUMIFS('Cost assumptions - optional'!$S:$S,'Cost assumptions - optional'!$D:$D,A163,'Cost assumptions - optional'!$A:$A,$K164)</f>
        <v>3785</v>
      </c>
      <c r="P164" s="970"/>
      <c r="Q164" s="970">
        <f ca="1">SUMIFS('Cost assumptions - optional'!$T:$T,'Cost assumptions - optional'!$D:$D,A163,'Cost assumptions - optional'!$A:$A,$K164)</f>
        <v>5208.8</v>
      </c>
      <c r="R164" s="970"/>
      <c r="S164" s="973"/>
      <c r="T164" s="973"/>
      <c r="U164" s="970"/>
      <c r="V164" s="970"/>
      <c r="W164" s="983"/>
      <c r="X164" s="983"/>
      <c r="Y164" s="983"/>
      <c r="Z164" s="983"/>
      <c r="AA164" s="983"/>
      <c r="AB164" s="980"/>
      <c r="AC164" s="980"/>
      <c r="AD164" s="985"/>
      <c r="AE164" s="81"/>
      <c r="AF164" s="81"/>
      <c r="AG164" s="81"/>
      <c r="AH164" s="81"/>
      <c r="AI164" s="81"/>
      <c r="AJ164" s="81"/>
      <c r="AK164" s="81"/>
      <c r="AL164" s="81"/>
      <c r="AM164" s="81"/>
      <c r="AN164" s="167"/>
      <c r="AO164" s="81"/>
      <c r="AP164" s="342"/>
      <c r="AQ164" s="342"/>
      <c r="AR164" s="81"/>
      <c r="AS164" s="81"/>
      <c r="AT164" s="81"/>
      <c r="AU164" s="81"/>
      <c r="AV164" s="81"/>
      <c r="AW164" s="342">
        <f ca="1">M164</f>
        <v>2945</v>
      </c>
      <c r="AX164" s="342">
        <f ca="1">O164</f>
        <v>3785</v>
      </c>
      <c r="AY164" s="342">
        <f ca="1">Q164</f>
        <v>5208.8</v>
      </c>
      <c r="AZ164" s="342">
        <f>S164</f>
        <v>0</v>
      </c>
      <c r="BA164" s="342">
        <f>U164</f>
        <v>0</v>
      </c>
      <c r="BB164" s="101"/>
      <c r="BC164" s="101"/>
      <c r="BD164" s="101"/>
      <c r="BE164" s="101"/>
      <c r="BF164" s="101"/>
      <c r="BG164" s="101"/>
      <c r="BH164" s="101"/>
      <c r="BI164" s="101"/>
      <c r="BJ164" s="101"/>
      <c r="BK164" s="101"/>
      <c r="BL164" s="101"/>
      <c r="BM164" s="101"/>
      <c r="BN164" s="101"/>
      <c r="BO164" s="101"/>
      <c r="BP164" s="101"/>
      <c r="BQ164" s="101"/>
      <c r="BR164" s="101"/>
      <c r="BS164" s="101"/>
      <c r="BT164" s="101"/>
      <c r="BU164" s="101"/>
      <c r="BV164" s="101"/>
      <c r="BW164" s="101"/>
      <c r="BX164" s="101"/>
      <c r="BY164" s="101"/>
    </row>
    <row r="165" spans="1:77" s="197" customFormat="1" ht="24" customHeight="1" outlineLevel="1" x14ac:dyDescent="0.2">
      <c r="A165" s="975"/>
      <c r="B165" s="976"/>
      <c r="C165" s="976"/>
      <c r="D165" s="979"/>
      <c r="E165" s="979"/>
      <c r="F165" s="979"/>
      <c r="G165" s="979"/>
      <c r="H165" s="979"/>
      <c r="I165" s="979"/>
      <c r="J165" s="956" t="str">
        <f ca="1">Translations!$A$77</f>
        <v>Please select…</v>
      </c>
      <c r="K165" s="901" t="str">
        <f ca="1">Translations!$A$83</f>
        <v>Allocation</v>
      </c>
      <c r="L165" s="901"/>
      <c r="M165" s="960"/>
      <c r="N165" s="960"/>
      <c r="O165" s="982"/>
      <c r="P165" s="982"/>
      <c r="Q165" s="982"/>
      <c r="R165" s="982"/>
      <c r="S165" s="981"/>
      <c r="T165" s="981"/>
      <c r="U165" s="982"/>
      <c r="V165" s="982"/>
      <c r="W165" s="983"/>
      <c r="X165" s="983"/>
      <c r="Y165" s="983"/>
      <c r="Z165" s="983"/>
      <c r="AA165" s="983"/>
      <c r="AB165" s="978"/>
      <c r="AC165" s="978"/>
      <c r="AD165" s="984"/>
      <c r="AE165" s="121"/>
      <c r="AF165" s="121"/>
      <c r="AG165" s="121"/>
      <c r="AH165" s="81"/>
      <c r="AI165" s="81"/>
      <c r="AJ165" s="81"/>
      <c r="AK165" s="81"/>
      <c r="AL165" s="81"/>
      <c r="AM165" s="81"/>
      <c r="AN165" s="167"/>
      <c r="AO165" s="81"/>
      <c r="AP165" s="342">
        <f>SUM(M165:V165)</f>
        <v>0</v>
      </c>
      <c r="AQ165" s="342">
        <f>SUM(M166:V166)</f>
        <v>0</v>
      </c>
      <c r="AR165" s="342">
        <f>M165</f>
        <v>0</v>
      </c>
      <c r="AS165" s="342">
        <f>O165</f>
        <v>0</v>
      </c>
      <c r="AT165" s="342">
        <f>Q165</f>
        <v>0</v>
      </c>
      <c r="AU165" s="342">
        <f>S165</f>
        <v>0</v>
      </c>
      <c r="AV165" s="342">
        <f>U165</f>
        <v>0</v>
      </c>
      <c r="BB165" s="101"/>
      <c r="BC165" s="101"/>
      <c r="BD165" s="101"/>
      <c r="BE165" s="101"/>
      <c r="BF165" s="101"/>
      <c r="BG165" s="101"/>
      <c r="BH165" s="101"/>
      <c r="BI165" s="101"/>
      <c r="BJ165" s="101"/>
      <c r="BK165" s="101"/>
      <c r="BL165" s="101"/>
      <c r="BM165" s="101"/>
      <c r="BN165" s="101"/>
      <c r="BO165" s="101"/>
      <c r="BP165" s="101"/>
      <c r="BQ165" s="101"/>
      <c r="BR165" s="101"/>
      <c r="BS165" s="101"/>
      <c r="BT165" s="101"/>
      <c r="BU165" s="101"/>
      <c r="BV165" s="101"/>
      <c r="BW165" s="101"/>
      <c r="BX165" s="101"/>
      <c r="BY165" s="101"/>
    </row>
    <row r="166" spans="1:77" s="197" customFormat="1" ht="24" customHeight="1" outlineLevel="1" x14ac:dyDescent="0.2">
      <c r="A166" s="977"/>
      <c r="B166" s="957"/>
      <c r="C166" s="957"/>
      <c r="D166" s="980"/>
      <c r="E166" s="980"/>
      <c r="F166" s="980"/>
      <c r="G166" s="980"/>
      <c r="H166" s="980"/>
      <c r="I166" s="980"/>
      <c r="J166" s="957"/>
      <c r="K166" s="986" t="str">
        <f ca="1">Translations!$A$86</f>
        <v>Above</v>
      </c>
      <c r="L166" s="986"/>
      <c r="M166" s="969"/>
      <c r="N166" s="969"/>
      <c r="O166" s="970"/>
      <c r="P166" s="970"/>
      <c r="Q166" s="970"/>
      <c r="R166" s="970"/>
      <c r="S166" s="973"/>
      <c r="T166" s="973"/>
      <c r="U166" s="970"/>
      <c r="V166" s="970"/>
      <c r="W166" s="983"/>
      <c r="X166" s="983"/>
      <c r="Y166" s="983"/>
      <c r="Z166" s="983"/>
      <c r="AA166" s="983"/>
      <c r="AB166" s="980"/>
      <c r="AC166" s="980"/>
      <c r="AD166" s="985"/>
      <c r="AE166" s="81"/>
      <c r="AF166" s="81"/>
      <c r="AG166" s="81"/>
      <c r="AH166" s="81"/>
      <c r="AI166" s="81"/>
      <c r="AJ166" s="81"/>
      <c r="AK166" s="81"/>
      <c r="AL166" s="81"/>
      <c r="AM166" s="81"/>
      <c r="AN166" s="167"/>
      <c r="AO166" s="81"/>
      <c r="AP166" s="342"/>
      <c r="AQ166" s="342"/>
      <c r="AR166" s="81"/>
      <c r="AS166" s="81"/>
      <c r="AT166" s="81"/>
      <c r="AU166" s="81"/>
      <c r="AV166" s="81"/>
      <c r="AW166" s="342">
        <f>M166</f>
        <v>0</v>
      </c>
      <c r="AX166" s="342">
        <f>O166</f>
        <v>0</v>
      </c>
      <c r="AY166" s="342">
        <f>Q166</f>
        <v>0</v>
      </c>
      <c r="AZ166" s="342">
        <f>S166</f>
        <v>0</v>
      </c>
      <c r="BA166" s="342">
        <f>U166</f>
        <v>0</v>
      </c>
      <c r="BB166" s="101"/>
      <c r="BC166" s="101"/>
      <c r="BD166" s="101"/>
      <c r="BE166" s="101"/>
      <c r="BF166" s="101"/>
      <c r="BG166" s="101"/>
      <c r="BH166" s="101"/>
      <c r="BI166" s="101"/>
      <c r="BJ166" s="101"/>
      <c r="BK166" s="101"/>
      <c r="BL166" s="101"/>
      <c r="BM166" s="101"/>
      <c r="BN166" s="101"/>
      <c r="BO166" s="101"/>
      <c r="BP166" s="101"/>
      <c r="BQ166" s="101"/>
      <c r="BR166" s="101"/>
      <c r="BS166" s="101"/>
      <c r="BT166" s="101"/>
      <c r="BU166" s="101"/>
      <c r="BV166" s="101"/>
      <c r="BW166" s="101"/>
      <c r="BX166" s="101"/>
      <c r="BY166" s="101"/>
    </row>
    <row r="167" spans="1:77" s="197" customFormat="1" ht="33.75" customHeight="1" outlineLevel="1" x14ac:dyDescent="0.2">
      <c r="A167" s="974" t="s">
        <v>2227</v>
      </c>
      <c r="B167" s="956"/>
      <c r="C167" s="956"/>
      <c r="D167" s="978" t="s">
        <v>4450</v>
      </c>
      <c r="E167" s="978"/>
      <c r="F167" s="978"/>
      <c r="G167" s="978"/>
      <c r="H167" s="978"/>
      <c r="I167" s="978"/>
      <c r="J167" s="956" t="s">
        <v>989</v>
      </c>
      <c r="K167" s="901" t="str">
        <f ca="1">Translations!$A$83</f>
        <v>Allocation</v>
      </c>
      <c r="L167" s="901"/>
      <c r="M167" s="960">
        <f ca="1">SUMIFS('Cost assumptions - optional'!$R:$R,'Cost assumptions - optional'!$D:$D,A167,'Cost assumptions - optional'!$A:$A,$K167)</f>
        <v>28800</v>
      </c>
      <c r="N167" s="960"/>
      <c r="O167" s="960">
        <f ca="1">SUMIFS('Cost assumptions - optional'!$S:$S,'Cost assumptions - optional'!$D:$D,A167,'Cost assumptions - optional'!$A:$A,$K167)</f>
        <v>54000</v>
      </c>
      <c r="P167" s="960"/>
      <c r="Q167" s="960">
        <f ca="1">SUMIFS('Cost assumptions - optional'!$T:$T,'Cost assumptions - optional'!$D:$D,A167,'Cost assumptions - optional'!$A:$A,$K167)</f>
        <v>96714</v>
      </c>
      <c r="R167" s="960"/>
      <c r="S167" s="981"/>
      <c r="T167" s="981"/>
      <c r="U167" s="982"/>
      <c r="V167" s="982"/>
      <c r="W167" s="989" t="s">
        <v>4166</v>
      </c>
      <c r="X167" s="992"/>
      <c r="Y167" s="992"/>
      <c r="Z167" s="992"/>
      <c r="AA167" s="992"/>
      <c r="AB167" s="978"/>
      <c r="AC167" s="978"/>
      <c r="AD167" s="984"/>
      <c r="AE167" s="81"/>
      <c r="AF167" s="81"/>
      <c r="AG167" s="81"/>
      <c r="AH167" s="81"/>
      <c r="AI167" s="81"/>
      <c r="AJ167" s="81"/>
      <c r="AK167" s="81"/>
      <c r="AL167" s="81"/>
      <c r="AM167" s="81"/>
      <c r="AN167" s="167"/>
      <c r="AO167" s="81"/>
      <c r="AP167" s="342">
        <f ca="1">SUM(M167:V167)</f>
        <v>179514</v>
      </c>
      <c r="AQ167" s="342">
        <f ca="1">SUM(M168:V168)</f>
        <v>0</v>
      </c>
      <c r="AR167" s="342">
        <f ca="1">M167</f>
        <v>28800</v>
      </c>
      <c r="AS167" s="342">
        <f ca="1">O167</f>
        <v>54000</v>
      </c>
      <c r="AT167" s="342">
        <f ca="1">Q167</f>
        <v>96714</v>
      </c>
      <c r="AU167" s="342">
        <f>S167</f>
        <v>0</v>
      </c>
      <c r="AV167" s="342">
        <f>U167</f>
        <v>0</v>
      </c>
      <c r="BB167" s="101"/>
      <c r="BC167" s="101"/>
      <c r="BD167" s="101"/>
      <c r="BE167" s="101"/>
      <c r="BF167" s="101"/>
      <c r="BG167" s="101"/>
      <c r="BH167" s="101"/>
      <c r="BI167" s="101"/>
      <c r="BJ167" s="101"/>
      <c r="BK167" s="101"/>
      <c r="BL167" s="101"/>
      <c r="BM167" s="101"/>
      <c r="BN167" s="101"/>
      <c r="BO167" s="101"/>
      <c r="BP167" s="101"/>
      <c r="BQ167" s="101"/>
      <c r="BR167" s="101"/>
      <c r="BS167" s="101"/>
      <c r="BT167" s="101"/>
      <c r="BU167" s="101"/>
      <c r="BV167" s="101"/>
      <c r="BW167" s="101"/>
      <c r="BX167" s="101"/>
      <c r="BY167" s="101"/>
    </row>
    <row r="168" spans="1:77" s="197" customFormat="1" ht="33.75" customHeight="1" outlineLevel="1" x14ac:dyDescent="0.2">
      <c r="A168" s="975"/>
      <c r="B168" s="976"/>
      <c r="C168" s="976"/>
      <c r="D168" s="979"/>
      <c r="E168" s="979"/>
      <c r="F168" s="979"/>
      <c r="G168" s="979"/>
      <c r="H168" s="979"/>
      <c r="I168" s="979"/>
      <c r="J168" s="957"/>
      <c r="K168" s="986" t="str">
        <f ca="1">Translations!$A$86</f>
        <v>Above</v>
      </c>
      <c r="L168" s="986"/>
      <c r="M168" s="969">
        <f ca="1">SUMIFS('Cost assumptions - optional'!$R:$R,'Cost assumptions - optional'!$D:$D,A167,'Cost assumptions - optional'!$A:$A,$K168)</f>
        <v>0</v>
      </c>
      <c r="N168" s="969"/>
      <c r="O168" s="970">
        <f ca="1">SUMIFS('Cost assumptions - optional'!$S:$S,'Cost assumptions - optional'!$D:$D,A167,'Cost assumptions - optional'!$A:$A,$K168)</f>
        <v>0</v>
      </c>
      <c r="P168" s="970"/>
      <c r="Q168" s="970">
        <f ca="1">SUMIFS('Cost assumptions - optional'!$T:$T,'Cost assumptions - optional'!$D:$D,A167,'Cost assumptions - optional'!$A:$A,$K168)</f>
        <v>0</v>
      </c>
      <c r="R168" s="970"/>
      <c r="S168" s="973"/>
      <c r="T168" s="973"/>
      <c r="U168" s="970"/>
      <c r="V168" s="970"/>
      <c r="W168" s="992"/>
      <c r="X168" s="992"/>
      <c r="Y168" s="992"/>
      <c r="Z168" s="992"/>
      <c r="AA168" s="992"/>
      <c r="AB168" s="980"/>
      <c r="AC168" s="980"/>
      <c r="AD168" s="985"/>
      <c r="AE168" s="81"/>
      <c r="AF168" s="81"/>
      <c r="AG168" s="81"/>
      <c r="AH168" s="81"/>
      <c r="AI168" s="81"/>
      <c r="AJ168" s="81"/>
      <c r="AK168" s="81"/>
      <c r="AL168" s="81"/>
      <c r="AM168" s="81"/>
      <c r="AN168" s="167"/>
      <c r="AO168" s="81"/>
      <c r="AP168" s="342"/>
      <c r="AQ168" s="342"/>
      <c r="AR168" s="81"/>
      <c r="AS168" s="81"/>
      <c r="AT168" s="81"/>
      <c r="AU168" s="81"/>
      <c r="AV168" s="81"/>
      <c r="AW168" s="342">
        <f ca="1">M168</f>
        <v>0</v>
      </c>
      <c r="AX168" s="342">
        <f ca="1">O168</f>
        <v>0</v>
      </c>
      <c r="AY168" s="342">
        <f ca="1">Q168</f>
        <v>0</v>
      </c>
      <c r="AZ168" s="342">
        <f>S168</f>
        <v>0</v>
      </c>
      <c r="BA168" s="342">
        <f>U168</f>
        <v>0</v>
      </c>
      <c r="BB168" s="101"/>
      <c r="BC168" s="101"/>
      <c r="BD168" s="101"/>
      <c r="BE168" s="101"/>
      <c r="BF168" s="101"/>
      <c r="BG168" s="101"/>
      <c r="BH168" s="101"/>
      <c r="BI168" s="101"/>
      <c r="BJ168" s="101"/>
      <c r="BK168" s="101"/>
      <c r="BL168" s="101"/>
      <c r="BM168" s="101"/>
      <c r="BN168" s="101"/>
      <c r="BO168" s="101"/>
      <c r="BP168" s="101"/>
      <c r="BQ168" s="101"/>
      <c r="BR168" s="101"/>
      <c r="BS168" s="101"/>
      <c r="BT168" s="101"/>
      <c r="BU168" s="101"/>
      <c r="BV168" s="101"/>
      <c r="BW168" s="101"/>
      <c r="BX168" s="101"/>
      <c r="BY168" s="101"/>
    </row>
    <row r="169" spans="1:77" s="197" customFormat="1" ht="24" customHeight="1" outlineLevel="1" x14ac:dyDescent="0.2">
      <c r="A169" s="975"/>
      <c r="B169" s="976"/>
      <c r="C169" s="976"/>
      <c r="D169" s="979"/>
      <c r="E169" s="979"/>
      <c r="F169" s="979"/>
      <c r="G169" s="979"/>
      <c r="H169" s="979"/>
      <c r="I169" s="979"/>
      <c r="J169" s="956" t="str">
        <f ca="1">Translations!$A$77</f>
        <v>Please select…</v>
      </c>
      <c r="K169" s="901" t="str">
        <f ca="1">Translations!$A$83</f>
        <v>Allocation</v>
      </c>
      <c r="L169" s="901"/>
      <c r="M169" s="960"/>
      <c r="N169" s="960"/>
      <c r="O169" s="982"/>
      <c r="P169" s="982"/>
      <c r="Q169" s="982"/>
      <c r="R169" s="982"/>
      <c r="S169" s="981"/>
      <c r="T169" s="981"/>
      <c r="U169" s="982"/>
      <c r="V169" s="982"/>
      <c r="W169" s="983"/>
      <c r="X169" s="983"/>
      <c r="Y169" s="983"/>
      <c r="Z169" s="983"/>
      <c r="AA169" s="983"/>
      <c r="AB169" s="978"/>
      <c r="AC169" s="978"/>
      <c r="AD169" s="984"/>
      <c r="AE169" s="121"/>
      <c r="AF169" s="121"/>
      <c r="AG169" s="121"/>
      <c r="AH169" s="81"/>
      <c r="AI169" s="81"/>
      <c r="AJ169" s="81"/>
      <c r="AK169" s="81"/>
      <c r="AL169" s="81"/>
      <c r="AM169" s="81"/>
      <c r="AN169" s="167"/>
      <c r="AO169" s="81"/>
      <c r="AP169" s="342">
        <f>SUM(M169:V169)</f>
        <v>0</v>
      </c>
      <c r="AQ169" s="342">
        <f>SUM(M170:V170)</f>
        <v>0</v>
      </c>
      <c r="AR169" s="342">
        <f>M169</f>
        <v>0</v>
      </c>
      <c r="AS169" s="342">
        <f>O169</f>
        <v>0</v>
      </c>
      <c r="AT169" s="342">
        <f>Q169</f>
        <v>0</v>
      </c>
      <c r="AU169" s="342">
        <f>S169</f>
        <v>0</v>
      </c>
      <c r="AV169" s="342">
        <f>U169</f>
        <v>0</v>
      </c>
      <c r="BB169" s="101"/>
      <c r="BC169" s="101"/>
      <c r="BD169" s="101"/>
      <c r="BE169" s="101"/>
      <c r="BF169" s="101"/>
      <c r="BG169" s="101"/>
      <c r="BH169" s="101"/>
      <c r="BI169" s="101"/>
      <c r="BJ169" s="101"/>
      <c r="BK169" s="101"/>
      <c r="BL169" s="101"/>
      <c r="BM169" s="101"/>
      <c r="BN169" s="101"/>
      <c r="BO169" s="101"/>
      <c r="BP169" s="101"/>
      <c r="BQ169" s="101"/>
      <c r="BR169" s="101"/>
      <c r="BS169" s="101"/>
      <c r="BT169" s="101"/>
      <c r="BU169" s="101"/>
      <c r="BV169" s="101"/>
      <c r="BW169" s="101"/>
      <c r="BX169" s="101"/>
      <c r="BY169" s="101"/>
    </row>
    <row r="170" spans="1:77" s="197" customFormat="1" ht="24" customHeight="1" outlineLevel="1" x14ac:dyDescent="0.2">
      <c r="A170" s="977"/>
      <c r="B170" s="957"/>
      <c r="C170" s="957"/>
      <c r="D170" s="980"/>
      <c r="E170" s="980"/>
      <c r="F170" s="980"/>
      <c r="G170" s="980"/>
      <c r="H170" s="980"/>
      <c r="I170" s="980"/>
      <c r="J170" s="957"/>
      <c r="K170" s="986" t="str">
        <f ca="1">Translations!$A$86</f>
        <v>Above</v>
      </c>
      <c r="L170" s="986"/>
      <c r="M170" s="969"/>
      <c r="N170" s="969"/>
      <c r="O170" s="970"/>
      <c r="P170" s="970"/>
      <c r="Q170" s="970"/>
      <c r="R170" s="970"/>
      <c r="S170" s="973"/>
      <c r="T170" s="973"/>
      <c r="U170" s="970"/>
      <c r="V170" s="970"/>
      <c r="W170" s="983"/>
      <c r="X170" s="983"/>
      <c r="Y170" s="983"/>
      <c r="Z170" s="983"/>
      <c r="AA170" s="983"/>
      <c r="AB170" s="980"/>
      <c r="AC170" s="980"/>
      <c r="AD170" s="985"/>
      <c r="AE170" s="81"/>
      <c r="AF170" s="81"/>
      <c r="AG170" s="81"/>
      <c r="AH170" s="81"/>
      <c r="AI170" s="81"/>
      <c r="AJ170" s="81"/>
      <c r="AK170" s="81"/>
      <c r="AL170" s="81"/>
      <c r="AM170" s="81"/>
      <c r="AN170" s="167"/>
      <c r="AO170" s="81"/>
      <c r="AP170" s="342"/>
      <c r="AQ170" s="342"/>
      <c r="AR170" s="81"/>
      <c r="AS170" s="81"/>
      <c r="AT170" s="81"/>
      <c r="AU170" s="81"/>
      <c r="AV170" s="81"/>
      <c r="AW170" s="342">
        <f>M170</f>
        <v>0</v>
      </c>
      <c r="AX170" s="342">
        <f>O170</f>
        <v>0</v>
      </c>
      <c r="AY170" s="342">
        <f>Q170</f>
        <v>0</v>
      </c>
      <c r="AZ170" s="342">
        <f>S170</f>
        <v>0</v>
      </c>
      <c r="BA170" s="342">
        <f>U170</f>
        <v>0</v>
      </c>
      <c r="BB170" s="101"/>
      <c r="BC170" s="101"/>
      <c r="BD170" s="101"/>
      <c r="BE170" s="101"/>
      <c r="BF170" s="101"/>
      <c r="BG170" s="101"/>
      <c r="BH170" s="101"/>
      <c r="BI170" s="101"/>
      <c r="BJ170" s="101"/>
      <c r="BK170" s="101"/>
      <c r="BL170" s="101"/>
      <c r="BM170" s="101"/>
      <c r="BN170" s="101"/>
      <c r="BO170" s="101"/>
      <c r="BP170" s="101"/>
      <c r="BQ170" s="101"/>
      <c r="BR170" s="101"/>
      <c r="BS170" s="101"/>
      <c r="BT170" s="101"/>
      <c r="BU170" s="101"/>
      <c r="BV170" s="101"/>
      <c r="BW170" s="101"/>
      <c r="BX170" s="101"/>
      <c r="BY170" s="101"/>
    </row>
    <row r="171" spans="1:77" s="197" customFormat="1" ht="78.75" customHeight="1" outlineLevel="1" x14ac:dyDescent="0.2">
      <c r="A171" s="974" t="s">
        <v>2228</v>
      </c>
      <c r="B171" s="956"/>
      <c r="C171" s="956"/>
      <c r="D171" s="978" t="s">
        <v>4162</v>
      </c>
      <c r="E171" s="978"/>
      <c r="F171" s="978"/>
      <c r="G171" s="978"/>
      <c r="H171" s="978"/>
      <c r="I171" s="978"/>
      <c r="J171" s="956" t="s">
        <v>989</v>
      </c>
      <c r="K171" s="901" t="str">
        <f ca="1">Translations!$A$83</f>
        <v>Allocation</v>
      </c>
      <c r="L171" s="901"/>
      <c r="M171" s="960">
        <f ca="1">SUMIFS('Cost assumptions - optional'!$R:$R,'Cost assumptions - optional'!$D:$D,A171,'Cost assumptions - optional'!$A:$A,$K171)</f>
        <v>13274.361904761905</v>
      </c>
      <c r="N171" s="960"/>
      <c r="O171" s="960">
        <f ca="1">SUMIFS('Cost assumptions - optional'!$S:$S,'Cost assumptions - optional'!$D:$D,A171,'Cost assumptions - optional'!$A:$A,$K171)</f>
        <v>4409.6999999999989</v>
      </c>
      <c r="P171" s="960"/>
      <c r="Q171" s="960">
        <f ca="1">SUMIFS('Cost assumptions - optional'!$T:$T,'Cost assumptions - optional'!$D:$D,A171,'Cost assumptions - optional'!$A:$A,$K171)</f>
        <v>8282.6879999999983</v>
      </c>
      <c r="R171" s="960"/>
      <c r="S171" s="981"/>
      <c r="T171" s="981"/>
      <c r="U171" s="982"/>
      <c r="V171" s="982"/>
      <c r="W171" s="983" t="s">
        <v>4451</v>
      </c>
      <c r="X171" s="983"/>
      <c r="Y171" s="983"/>
      <c r="Z171" s="983"/>
      <c r="AA171" s="983"/>
      <c r="AB171" s="978"/>
      <c r="AC171" s="978"/>
      <c r="AD171" s="984"/>
      <c r="AE171" s="81"/>
      <c r="AF171" s="81"/>
      <c r="AG171" s="81"/>
      <c r="AH171" s="81"/>
      <c r="AI171" s="81"/>
      <c r="AJ171" s="81"/>
      <c r="AK171" s="81"/>
      <c r="AL171" s="81"/>
      <c r="AM171" s="81"/>
      <c r="AN171" s="167"/>
      <c r="AO171" s="81"/>
      <c r="AP171" s="342">
        <f ca="1">SUM(M171:V171)</f>
        <v>25966.749904761902</v>
      </c>
      <c r="AQ171" s="342">
        <f ca="1">SUM(M172:V172)</f>
        <v>11392.5</v>
      </c>
      <c r="AR171" s="342">
        <f ca="1">M171</f>
        <v>13274.361904761905</v>
      </c>
      <c r="AS171" s="342">
        <f ca="1">O171</f>
        <v>4409.6999999999989</v>
      </c>
      <c r="AT171" s="342">
        <f ca="1">Q171</f>
        <v>8282.6879999999983</v>
      </c>
      <c r="AU171" s="342">
        <f>S171</f>
        <v>0</v>
      </c>
      <c r="AV171" s="342">
        <f>U171</f>
        <v>0</v>
      </c>
      <c r="BB171" s="101"/>
      <c r="BC171" s="101"/>
      <c r="BD171" s="101"/>
      <c r="BE171" s="101"/>
      <c r="BF171" s="101"/>
      <c r="BG171" s="101"/>
      <c r="BH171" s="101"/>
      <c r="BI171" s="101"/>
      <c r="BJ171" s="101"/>
      <c r="BK171" s="101"/>
      <c r="BL171" s="101"/>
      <c r="BM171" s="101"/>
      <c r="BN171" s="101"/>
      <c r="BO171" s="101"/>
      <c r="BP171" s="101"/>
      <c r="BQ171" s="101"/>
      <c r="BR171" s="101"/>
      <c r="BS171" s="101"/>
      <c r="BT171" s="101"/>
      <c r="BU171" s="101"/>
      <c r="BV171" s="101"/>
      <c r="BW171" s="101"/>
      <c r="BX171" s="101"/>
      <c r="BY171" s="101"/>
    </row>
    <row r="172" spans="1:77" s="197" customFormat="1" ht="78.75" customHeight="1" outlineLevel="1" x14ac:dyDescent="0.2">
      <c r="A172" s="975"/>
      <c r="B172" s="976"/>
      <c r="C172" s="976"/>
      <c r="D172" s="979"/>
      <c r="E172" s="979"/>
      <c r="F172" s="979"/>
      <c r="G172" s="979"/>
      <c r="H172" s="979"/>
      <c r="I172" s="979"/>
      <c r="J172" s="957"/>
      <c r="K172" s="986" t="str">
        <f ca="1">Translations!$A$86</f>
        <v>Above</v>
      </c>
      <c r="L172" s="986"/>
      <c r="M172" s="969">
        <f ca="1">SUMIFS('Cost assumptions - optional'!$R:$R,'Cost assumptions - optional'!$D:$D,A171,'Cost assumptions - optional'!$A:$A,$K172)</f>
        <v>2278.5</v>
      </c>
      <c r="N172" s="969"/>
      <c r="O172" s="970">
        <f ca="1">SUMIFS('Cost assumptions - optional'!$S:$S,'Cost assumptions - optional'!$D:$D,A171,'Cost assumptions - optional'!$A:$A,$K172)</f>
        <v>4557</v>
      </c>
      <c r="P172" s="970"/>
      <c r="Q172" s="970">
        <f ca="1">SUMIFS('Cost assumptions - optional'!$T:$T,'Cost assumptions - optional'!$D:$D,A171,'Cost assumptions - optional'!$A:$A,$K172)</f>
        <v>4557</v>
      </c>
      <c r="R172" s="970"/>
      <c r="S172" s="988"/>
      <c r="T172" s="988"/>
      <c r="U172" s="1140"/>
      <c r="V172" s="1141"/>
      <c r="W172" s="983"/>
      <c r="X172" s="983"/>
      <c r="Y172" s="983"/>
      <c r="Z172" s="983"/>
      <c r="AA172" s="983"/>
      <c r="AB172" s="980"/>
      <c r="AC172" s="980"/>
      <c r="AD172" s="985"/>
      <c r="AE172" s="81"/>
      <c r="AF172" s="81"/>
      <c r="AG172" s="81"/>
      <c r="AH172" s="81"/>
      <c r="AI172" s="81"/>
      <c r="AJ172" s="81"/>
      <c r="AK172" s="81"/>
      <c r="AL172" s="81"/>
      <c r="AM172" s="81"/>
      <c r="AN172" s="167"/>
      <c r="AO172" s="81"/>
      <c r="AP172" s="342"/>
      <c r="AQ172" s="342"/>
      <c r="AR172" s="81"/>
      <c r="AS172" s="81"/>
      <c r="AT172" s="81"/>
      <c r="AU172" s="81"/>
      <c r="AV172" s="81"/>
      <c r="AW172" s="342">
        <f ca="1">M172</f>
        <v>2278.5</v>
      </c>
      <c r="AX172" s="342">
        <f ca="1">O172</f>
        <v>4557</v>
      </c>
      <c r="AY172" s="342">
        <f ca="1">Q172</f>
        <v>4557</v>
      </c>
      <c r="AZ172" s="342">
        <f>S172</f>
        <v>0</v>
      </c>
      <c r="BA172" s="342">
        <f>U172</f>
        <v>0</v>
      </c>
      <c r="BB172" s="101"/>
      <c r="BC172" s="101"/>
      <c r="BD172" s="101"/>
      <c r="BE172" s="101"/>
      <c r="BF172" s="101"/>
      <c r="BG172" s="101"/>
      <c r="BH172" s="101"/>
      <c r="BI172" s="101"/>
      <c r="BJ172" s="101"/>
      <c r="BK172" s="101"/>
      <c r="BL172" s="101"/>
      <c r="BM172" s="101"/>
      <c r="BN172" s="101"/>
      <c r="BO172" s="101"/>
      <c r="BP172" s="101"/>
      <c r="BQ172" s="101"/>
      <c r="BR172" s="101"/>
      <c r="BS172" s="101"/>
      <c r="BT172" s="101"/>
      <c r="BU172" s="101"/>
      <c r="BV172" s="101"/>
      <c r="BW172" s="101"/>
      <c r="BX172" s="101"/>
      <c r="BY172" s="101"/>
    </row>
    <row r="173" spans="1:77" s="197" customFormat="1" ht="24" customHeight="1" outlineLevel="1" x14ac:dyDescent="0.2">
      <c r="A173" s="975"/>
      <c r="B173" s="976"/>
      <c r="C173" s="976"/>
      <c r="D173" s="979"/>
      <c r="E173" s="979"/>
      <c r="F173" s="979"/>
      <c r="G173" s="979"/>
      <c r="H173" s="979"/>
      <c r="I173" s="979"/>
      <c r="J173" s="956" t="str">
        <f ca="1">Translations!$A$77</f>
        <v>Please select…</v>
      </c>
      <c r="K173" s="901" t="str">
        <f ca="1">Translations!$A$83</f>
        <v>Allocation</v>
      </c>
      <c r="L173" s="901"/>
      <c r="M173" s="960"/>
      <c r="N173" s="960"/>
      <c r="O173" s="982"/>
      <c r="P173" s="982"/>
      <c r="Q173" s="982"/>
      <c r="R173" s="982"/>
      <c r="S173" s="981"/>
      <c r="T173" s="981"/>
      <c r="U173" s="982"/>
      <c r="V173" s="982"/>
      <c r="W173" s="983"/>
      <c r="X173" s="983"/>
      <c r="Y173" s="983"/>
      <c r="Z173" s="983"/>
      <c r="AA173" s="983"/>
      <c r="AB173" s="978"/>
      <c r="AC173" s="978"/>
      <c r="AD173" s="984"/>
      <c r="AE173" s="121"/>
      <c r="AF173" s="121"/>
      <c r="AG173" s="121"/>
      <c r="AH173" s="81"/>
      <c r="AI173" s="81"/>
      <c r="AJ173" s="81"/>
      <c r="AK173" s="81"/>
      <c r="AL173" s="81"/>
      <c r="AM173" s="81"/>
      <c r="AN173" s="167"/>
      <c r="AO173" s="81"/>
      <c r="AP173" s="342">
        <f>SUM(M173:V173)</f>
        <v>0</v>
      </c>
      <c r="AQ173" s="342">
        <f>SUM(M174:V174)</f>
        <v>0</v>
      </c>
      <c r="AR173" s="342">
        <f>M173</f>
        <v>0</v>
      </c>
      <c r="AS173" s="342">
        <f>O173</f>
        <v>0</v>
      </c>
      <c r="AT173" s="342">
        <f>Q173</f>
        <v>0</v>
      </c>
      <c r="AU173" s="342">
        <f>S173</f>
        <v>0</v>
      </c>
      <c r="AV173" s="342">
        <f>U173</f>
        <v>0</v>
      </c>
      <c r="BB173" s="101"/>
      <c r="BC173" s="101"/>
      <c r="BD173" s="101"/>
      <c r="BE173" s="101"/>
      <c r="BF173" s="101"/>
      <c r="BG173" s="101"/>
      <c r="BH173" s="101"/>
      <c r="BI173" s="101"/>
      <c r="BJ173" s="101"/>
      <c r="BK173" s="101"/>
      <c r="BL173" s="101"/>
      <c r="BM173" s="101"/>
      <c r="BN173" s="101"/>
      <c r="BO173" s="101"/>
      <c r="BP173" s="101"/>
      <c r="BQ173" s="101"/>
      <c r="BR173" s="101"/>
      <c r="BS173" s="101"/>
      <c r="BT173" s="101"/>
      <c r="BU173" s="101"/>
      <c r="BV173" s="101"/>
      <c r="BW173" s="101"/>
      <c r="BX173" s="101"/>
      <c r="BY173" s="101"/>
    </row>
    <row r="174" spans="1:77" s="197" customFormat="1" ht="24" customHeight="1" outlineLevel="1" x14ac:dyDescent="0.2">
      <c r="A174" s="977"/>
      <c r="B174" s="957"/>
      <c r="C174" s="957"/>
      <c r="D174" s="980"/>
      <c r="E174" s="980"/>
      <c r="F174" s="980"/>
      <c r="G174" s="980"/>
      <c r="H174" s="980"/>
      <c r="I174" s="980"/>
      <c r="J174" s="957"/>
      <c r="K174" s="986" t="str">
        <f ca="1">Translations!$A$86</f>
        <v>Above</v>
      </c>
      <c r="L174" s="986"/>
      <c r="M174" s="969"/>
      <c r="N174" s="969"/>
      <c r="O174" s="970"/>
      <c r="P174" s="970"/>
      <c r="Q174" s="970"/>
      <c r="R174" s="970"/>
      <c r="S174" s="973"/>
      <c r="T174" s="973"/>
      <c r="U174" s="970"/>
      <c r="V174" s="970"/>
      <c r="W174" s="983"/>
      <c r="X174" s="983"/>
      <c r="Y174" s="983"/>
      <c r="Z174" s="983"/>
      <c r="AA174" s="983"/>
      <c r="AB174" s="980"/>
      <c r="AC174" s="980"/>
      <c r="AD174" s="985"/>
      <c r="AE174" s="81"/>
      <c r="AF174" s="81"/>
      <c r="AG174" s="81"/>
      <c r="AH174" s="81"/>
      <c r="AI174" s="81"/>
      <c r="AJ174" s="81"/>
      <c r="AK174" s="81"/>
      <c r="AL174" s="81"/>
      <c r="AM174" s="81"/>
      <c r="AN174" s="167"/>
      <c r="AO174" s="81"/>
      <c r="AP174" s="342"/>
      <c r="AQ174" s="342"/>
      <c r="AR174" s="81"/>
      <c r="AS174" s="81"/>
      <c r="AT174" s="81"/>
      <c r="AU174" s="81"/>
      <c r="AV174" s="81"/>
      <c r="AW174" s="342">
        <f>M174</f>
        <v>0</v>
      </c>
      <c r="AX174" s="342">
        <f>O174</f>
        <v>0</v>
      </c>
      <c r="AY174" s="342">
        <f>Q174</f>
        <v>0</v>
      </c>
      <c r="AZ174" s="342">
        <f>S174</f>
        <v>0</v>
      </c>
      <c r="BA174" s="342">
        <f>U174</f>
        <v>0</v>
      </c>
      <c r="BB174" s="101"/>
      <c r="BC174" s="101"/>
      <c r="BD174" s="101"/>
      <c r="BE174" s="101"/>
      <c r="BF174" s="101"/>
      <c r="BG174" s="101"/>
      <c r="BH174" s="101"/>
      <c r="BI174" s="101"/>
      <c r="BJ174" s="101"/>
      <c r="BK174" s="101"/>
      <c r="BL174" s="101"/>
      <c r="BM174" s="101"/>
      <c r="BN174" s="101"/>
      <c r="BO174" s="101"/>
      <c r="BP174" s="101"/>
      <c r="BQ174" s="101"/>
      <c r="BR174" s="101"/>
      <c r="BS174" s="101"/>
      <c r="BT174" s="101"/>
      <c r="BU174" s="101"/>
      <c r="BV174" s="101"/>
      <c r="BW174" s="101"/>
      <c r="BX174" s="101"/>
      <c r="BY174" s="101"/>
    </row>
    <row r="175" spans="1:77" s="197" customFormat="1" ht="36" customHeight="1" outlineLevel="1" x14ac:dyDescent="0.2">
      <c r="A175" s="974" t="s">
        <v>2230</v>
      </c>
      <c r="B175" s="956"/>
      <c r="C175" s="956"/>
      <c r="D175" s="978" t="s">
        <v>4163</v>
      </c>
      <c r="E175" s="978"/>
      <c r="F175" s="978"/>
      <c r="G175" s="978"/>
      <c r="H175" s="978"/>
      <c r="I175" s="978"/>
      <c r="J175" s="956" t="s">
        <v>989</v>
      </c>
      <c r="K175" s="901" t="str">
        <f ca="1">Translations!$A$83</f>
        <v>Allocation</v>
      </c>
      <c r="L175" s="901"/>
      <c r="M175" s="960">
        <f ca="1">SUMIFS('Cost assumptions - optional'!$R:$R,'Cost assumptions - optional'!$D:$D,A175,'Cost assumptions - optional'!$A:$A,$K175)</f>
        <v>0</v>
      </c>
      <c r="N175" s="960"/>
      <c r="O175" s="960">
        <f ca="1">SUMIFS('Cost assumptions - optional'!$S:$S,'Cost assumptions - optional'!$D:$D,A175,'Cost assumptions - optional'!$A:$A,$K175)</f>
        <v>0</v>
      </c>
      <c r="P175" s="960"/>
      <c r="Q175" s="960">
        <f ca="1">SUMIFS('Cost assumptions - optional'!$T:$T,'Cost assumptions - optional'!$D:$D,A175,'Cost assumptions - optional'!$A:$A,$K175)</f>
        <v>0</v>
      </c>
      <c r="R175" s="960"/>
      <c r="S175" s="981"/>
      <c r="T175" s="981"/>
      <c r="U175" s="982"/>
      <c r="V175" s="982"/>
      <c r="W175" s="983" t="s">
        <v>4452</v>
      </c>
      <c r="X175" s="983"/>
      <c r="Y175" s="983"/>
      <c r="Z175" s="983"/>
      <c r="AA175" s="983"/>
      <c r="AB175" s="978"/>
      <c r="AC175" s="978"/>
      <c r="AD175" s="984"/>
      <c r="AE175" s="81"/>
      <c r="AF175" s="81"/>
      <c r="AG175" s="81"/>
      <c r="AH175" s="81"/>
      <c r="AI175" s="81"/>
      <c r="AJ175" s="81"/>
      <c r="AK175" s="81"/>
      <c r="AL175" s="81"/>
      <c r="AM175" s="81"/>
      <c r="AN175" s="167"/>
      <c r="AO175" s="81"/>
      <c r="AP175" s="342">
        <f ca="1">SUM(M175:V175)</f>
        <v>0</v>
      </c>
      <c r="AQ175" s="342">
        <f ca="1">SUM(M176:V176)</f>
        <v>2932.0619999999999</v>
      </c>
      <c r="AR175" s="342">
        <f ca="1">M175</f>
        <v>0</v>
      </c>
      <c r="AS175" s="342">
        <f ca="1">O175</f>
        <v>0</v>
      </c>
      <c r="AT175" s="342">
        <f ca="1">Q175</f>
        <v>0</v>
      </c>
      <c r="AU175" s="342">
        <f>S175</f>
        <v>0</v>
      </c>
      <c r="AV175" s="342">
        <f>U175</f>
        <v>0</v>
      </c>
      <c r="BB175" s="101"/>
      <c r="BC175" s="101"/>
      <c r="BD175" s="101"/>
      <c r="BE175" s="101"/>
      <c r="BF175" s="101"/>
      <c r="BG175" s="101"/>
      <c r="BH175" s="101"/>
      <c r="BI175" s="101"/>
      <c r="BJ175" s="101"/>
      <c r="BK175" s="101"/>
      <c r="BL175" s="101"/>
      <c r="BM175" s="101"/>
      <c r="BN175" s="101"/>
      <c r="BO175" s="101"/>
      <c r="BP175" s="101"/>
      <c r="BQ175" s="101"/>
      <c r="BR175" s="101"/>
      <c r="BS175" s="101"/>
      <c r="BT175" s="101"/>
      <c r="BU175" s="101"/>
      <c r="BV175" s="101"/>
      <c r="BW175" s="101"/>
      <c r="BX175" s="101"/>
      <c r="BY175" s="101"/>
    </row>
    <row r="176" spans="1:77" s="197" customFormat="1" ht="36" customHeight="1" outlineLevel="1" x14ac:dyDescent="0.2">
      <c r="A176" s="975"/>
      <c r="B176" s="976"/>
      <c r="C176" s="976"/>
      <c r="D176" s="979"/>
      <c r="E176" s="979"/>
      <c r="F176" s="979"/>
      <c r="G176" s="979"/>
      <c r="H176" s="979"/>
      <c r="I176" s="979"/>
      <c r="J176" s="957"/>
      <c r="K176" s="986" t="str">
        <f ca="1">Translations!$A$86</f>
        <v>Above</v>
      </c>
      <c r="L176" s="986"/>
      <c r="M176" s="969">
        <f ca="1">SUMIFS('Cost assumptions - optional'!$R:$R,'Cost assumptions - optional'!$D:$D,A175,'Cost assumptions - optional'!$A:$A,$K176)</f>
        <v>470.39999999999992</v>
      </c>
      <c r="N176" s="969"/>
      <c r="O176" s="970">
        <f ca="1">SUMIFS('Cost assumptions - optional'!$S:$S,'Cost assumptions - optional'!$D:$D,A175,'Cost assumptions - optional'!$A:$A,$K176)</f>
        <v>881.99999999999989</v>
      </c>
      <c r="P176" s="970"/>
      <c r="Q176" s="970">
        <f ca="1">SUMIFS('Cost assumptions - optional'!$T:$T,'Cost assumptions - optional'!$D:$D,A175,'Cost assumptions - optional'!$A:$A,$K176)</f>
        <v>1579.662</v>
      </c>
      <c r="R176" s="970"/>
      <c r="S176" s="973"/>
      <c r="T176" s="973"/>
      <c r="U176" s="970"/>
      <c r="V176" s="970"/>
      <c r="W176" s="983"/>
      <c r="X176" s="983"/>
      <c r="Y176" s="983"/>
      <c r="Z176" s="983"/>
      <c r="AA176" s="983"/>
      <c r="AB176" s="980"/>
      <c r="AC176" s="980"/>
      <c r="AD176" s="985"/>
      <c r="AE176" s="81"/>
      <c r="AF176" s="81"/>
      <c r="AG176" s="81"/>
      <c r="AH176" s="81"/>
      <c r="AI176" s="81"/>
      <c r="AJ176" s="81"/>
      <c r="AK176" s="81"/>
      <c r="AL176" s="81"/>
      <c r="AM176" s="81"/>
      <c r="AN176" s="167"/>
      <c r="AO176" s="81"/>
      <c r="AP176" s="342"/>
      <c r="AQ176" s="342"/>
      <c r="AR176" s="81"/>
      <c r="AS176" s="81"/>
      <c r="AT176" s="81"/>
      <c r="AU176" s="81"/>
      <c r="AV176" s="81"/>
      <c r="AW176" s="342">
        <f ca="1">M176</f>
        <v>470.39999999999992</v>
      </c>
      <c r="AX176" s="342">
        <f ca="1">O176</f>
        <v>881.99999999999989</v>
      </c>
      <c r="AY176" s="342">
        <f ca="1">Q176</f>
        <v>1579.662</v>
      </c>
      <c r="AZ176" s="342">
        <f>S176</f>
        <v>0</v>
      </c>
      <c r="BA176" s="342">
        <f>U176</f>
        <v>0</v>
      </c>
      <c r="BB176" s="101"/>
      <c r="BC176" s="101"/>
      <c r="BD176" s="101"/>
      <c r="BE176" s="101"/>
      <c r="BF176" s="101"/>
      <c r="BG176" s="101"/>
      <c r="BH176" s="101"/>
      <c r="BI176" s="101"/>
      <c r="BJ176" s="101"/>
      <c r="BK176" s="101"/>
      <c r="BL176" s="101"/>
      <c r="BM176" s="101"/>
      <c r="BN176" s="101"/>
      <c r="BO176" s="101"/>
      <c r="BP176" s="101"/>
      <c r="BQ176" s="101"/>
      <c r="BR176" s="101"/>
      <c r="BS176" s="101"/>
      <c r="BT176" s="101"/>
      <c r="BU176" s="101"/>
      <c r="BV176" s="101"/>
      <c r="BW176" s="101"/>
      <c r="BX176" s="101"/>
      <c r="BY176" s="101"/>
    </row>
    <row r="177" spans="1:77" s="197" customFormat="1" ht="24" customHeight="1" outlineLevel="1" x14ac:dyDescent="0.2">
      <c r="A177" s="975"/>
      <c r="B177" s="976"/>
      <c r="C177" s="976"/>
      <c r="D177" s="979"/>
      <c r="E177" s="979"/>
      <c r="F177" s="979"/>
      <c r="G177" s="979"/>
      <c r="H177" s="979"/>
      <c r="I177" s="979"/>
      <c r="J177" s="956" t="str">
        <f ca="1">Translations!$A$77</f>
        <v>Please select…</v>
      </c>
      <c r="K177" s="901" t="str">
        <f ca="1">Translations!$A$83</f>
        <v>Allocation</v>
      </c>
      <c r="L177" s="901"/>
      <c r="M177" s="960"/>
      <c r="N177" s="960"/>
      <c r="O177" s="982"/>
      <c r="P177" s="982"/>
      <c r="Q177" s="982"/>
      <c r="R177" s="982"/>
      <c r="S177" s="981"/>
      <c r="T177" s="981"/>
      <c r="U177" s="982"/>
      <c r="V177" s="982"/>
      <c r="W177" s="983"/>
      <c r="X177" s="983"/>
      <c r="Y177" s="983"/>
      <c r="Z177" s="983"/>
      <c r="AA177" s="983"/>
      <c r="AB177" s="978"/>
      <c r="AC177" s="978"/>
      <c r="AD177" s="984"/>
      <c r="AE177" s="121"/>
      <c r="AF177" s="121"/>
      <c r="AG177" s="121"/>
      <c r="AH177" s="81"/>
      <c r="AI177" s="81"/>
      <c r="AJ177" s="81"/>
      <c r="AK177" s="81"/>
      <c r="AL177" s="81"/>
      <c r="AM177" s="81"/>
      <c r="AN177" s="167"/>
      <c r="AO177" s="81"/>
      <c r="AP177" s="342">
        <f>SUM(M177:V177)</f>
        <v>0</v>
      </c>
      <c r="AQ177" s="342">
        <f>SUM(M178:V178)</f>
        <v>0</v>
      </c>
      <c r="AR177" s="342">
        <f>M177</f>
        <v>0</v>
      </c>
      <c r="AS177" s="342">
        <f>O177</f>
        <v>0</v>
      </c>
      <c r="AT177" s="342">
        <f>Q177</f>
        <v>0</v>
      </c>
      <c r="AU177" s="342">
        <f>S177</f>
        <v>0</v>
      </c>
      <c r="AV177" s="342">
        <f>U177</f>
        <v>0</v>
      </c>
      <c r="BB177" s="101"/>
      <c r="BC177" s="101"/>
      <c r="BD177" s="101"/>
      <c r="BE177" s="101"/>
      <c r="BF177" s="101"/>
      <c r="BG177" s="101"/>
      <c r="BH177" s="101"/>
      <c r="BI177" s="101"/>
      <c r="BJ177" s="101"/>
      <c r="BK177" s="101"/>
      <c r="BL177" s="101"/>
      <c r="BM177" s="101"/>
      <c r="BN177" s="101"/>
      <c r="BO177" s="101"/>
      <c r="BP177" s="101"/>
      <c r="BQ177" s="101"/>
      <c r="BR177" s="101"/>
      <c r="BS177" s="101"/>
      <c r="BT177" s="101"/>
      <c r="BU177" s="101"/>
      <c r="BV177" s="101"/>
      <c r="BW177" s="101"/>
      <c r="BX177" s="101"/>
      <c r="BY177" s="101"/>
    </row>
    <row r="178" spans="1:77" s="197" customFormat="1" ht="24" customHeight="1" outlineLevel="1" x14ac:dyDescent="0.2">
      <c r="A178" s="977"/>
      <c r="B178" s="957"/>
      <c r="C178" s="957"/>
      <c r="D178" s="980"/>
      <c r="E178" s="980"/>
      <c r="F178" s="980"/>
      <c r="G178" s="980"/>
      <c r="H178" s="980"/>
      <c r="I178" s="980"/>
      <c r="J178" s="957"/>
      <c r="K178" s="986" t="str">
        <f ca="1">Translations!$A$86</f>
        <v>Above</v>
      </c>
      <c r="L178" s="986"/>
      <c r="M178" s="969"/>
      <c r="N178" s="969"/>
      <c r="O178" s="970"/>
      <c r="P178" s="970"/>
      <c r="Q178" s="970"/>
      <c r="R178" s="970"/>
      <c r="S178" s="973"/>
      <c r="T178" s="973"/>
      <c r="U178" s="970"/>
      <c r="V178" s="970"/>
      <c r="W178" s="983"/>
      <c r="X178" s="983"/>
      <c r="Y178" s="983"/>
      <c r="Z178" s="983"/>
      <c r="AA178" s="983"/>
      <c r="AB178" s="980"/>
      <c r="AC178" s="980"/>
      <c r="AD178" s="985"/>
      <c r="AE178" s="81"/>
      <c r="AF178" s="81"/>
      <c r="AG178" s="81"/>
      <c r="AH178" s="81"/>
      <c r="AI178" s="81"/>
      <c r="AJ178" s="81"/>
      <c r="AK178" s="81"/>
      <c r="AL178" s="81"/>
      <c r="AM178" s="81"/>
      <c r="AN178" s="167"/>
      <c r="AO178" s="81"/>
      <c r="AP178" s="342"/>
      <c r="AQ178" s="342"/>
      <c r="AR178" s="81"/>
      <c r="AS178" s="81"/>
      <c r="AT178" s="81"/>
      <c r="AU178" s="81"/>
      <c r="AV178" s="81"/>
      <c r="AW178" s="342">
        <f>M178</f>
        <v>0</v>
      </c>
      <c r="AX178" s="342">
        <f>O178</f>
        <v>0</v>
      </c>
      <c r="AY178" s="342">
        <f>Q178</f>
        <v>0</v>
      </c>
      <c r="AZ178" s="342">
        <f>S178</f>
        <v>0</v>
      </c>
      <c r="BA178" s="342">
        <f>U178</f>
        <v>0</v>
      </c>
      <c r="BB178" s="101"/>
      <c r="BC178" s="101"/>
      <c r="BD178" s="101"/>
      <c r="BE178" s="101"/>
      <c r="BF178" s="101"/>
      <c r="BG178" s="101"/>
      <c r="BH178" s="101"/>
      <c r="BI178" s="101"/>
      <c r="BJ178" s="101"/>
      <c r="BK178" s="101"/>
      <c r="BL178" s="101"/>
      <c r="BM178" s="101"/>
      <c r="BN178" s="101"/>
      <c r="BO178" s="101"/>
      <c r="BP178" s="101"/>
      <c r="BQ178" s="101"/>
      <c r="BR178" s="101"/>
      <c r="BS178" s="101"/>
      <c r="BT178" s="101"/>
      <c r="BU178" s="101"/>
      <c r="BV178" s="101"/>
      <c r="BW178" s="101"/>
      <c r="BX178" s="101"/>
      <c r="BY178" s="101"/>
    </row>
    <row r="179" spans="1:77" s="197" customFormat="1" ht="87" customHeight="1" outlineLevel="1" x14ac:dyDescent="0.2">
      <c r="A179" s="974" t="s">
        <v>3407</v>
      </c>
      <c r="B179" s="956"/>
      <c r="C179" s="956"/>
      <c r="D179" s="978" t="s">
        <v>4453</v>
      </c>
      <c r="E179" s="978"/>
      <c r="F179" s="978"/>
      <c r="G179" s="978"/>
      <c r="H179" s="978"/>
      <c r="I179" s="978"/>
      <c r="J179" s="956" t="s">
        <v>989</v>
      </c>
      <c r="K179" s="901" t="str">
        <f ca="1">Translations!$A$83</f>
        <v>Allocation</v>
      </c>
      <c r="L179" s="901"/>
      <c r="M179" s="960">
        <f ca="1">SUMIFS('Cost assumptions - optional'!$R:$R,'Cost assumptions - optional'!$D:$D,A179,'Cost assumptions - optional'!$A:$A,$K179)</f>
        <v>3097.5</v>
      </c>
      <c r="N179" s="960"/>
      <c r="O179" s="960">
        <f ca="1">SUMIFS('Cost assumptions - optional'!$S:$S,'Cost assumptions - optional'!$D:$D,A179,'Cost assumptions - optional'!$A:$A,$K179)</f>
        <v>4050</v>
      </c>
      <c r="P179" s="960"/>
      <c r="Q179" s="960">
        <f ca="1">SUMIFS('Cost assumptions - optional'!$T:$T,'Cost assumptions - optional'!$D:$D,A179,'Cost assumptions - optional'!$A:$A,$K179)</f>
        <v>4050</v>
      </c>
      <c r="R179" s="960"/>
      <c r="S179" s="981"/>
      <c r="T179" s="981"/>
      <c r="U179" s="982"/>
      <c r="V179" s="982"/>
      <c r="W179" s="983" t="s">
        <v>4473</v>
      </c>
      <c r="X179" s="983"/>
      <c r="Y179" s="983"/>
      <c r="Z179" s="983"/>
      <c r="AA179" s="983"/>
      <c r="AB179" s="978"/>
      <c r="AC179" s="978"/>
      <c r="AD179" s="984"/>
      <c r="AE179" s="81"/>
      <c r="AF179" s="81"/>
      <c r="AG179" s="81"/>
      <c r="AH179" s="81"/>
      <c r="AI179" s="81"/>
      <c r="AJ179" s="81"/>
      <c r="AK179" s="81"/>
      <c r="AL179" s="81"/>
      <c r="AM179" s="81"/>
      <c r="AN179" s="167"/>
      <c r="AO179" s="81"/>
      <c r="AP179" s="342">
        <f ca="1">SUM(M179:V179)</f>
        <v>11197.5</v>
      </c>
      <c r="AQ179" s="342">
        <f ca="1">SUM(M180:V180)</f>
        <v>6577.2889999999998</v>
      </c>
      <c r="AR179" s="342">
        <f ca="1">M179</f>
        <v>3097.5</v>
      </c>
      <c r="AS179" s="342">
        <f ca="1">O179</f>
        <v>4050</v>
      </c>
      <c r="AT179" s="342">
        <f ca="1">Q179</f>
        <v>4050</v>
      </c>
      <c r="AU179" s="342">
        <f>S179</f>
        <v>0</v>
      </c>
      <c r="AV179" s="342">
        <f>U179</f>
        <v>0</v>
      </c>
      <c r="BB179" s="101"/>
      <c r="BC179" s="101"/>
      <c r="BD179" s="101"/>
      <c r="BE179" s="101"/>
      <c r="BF179" s="101"/>
      <c r="BG179" s="101"/>
      <c r="BH179" s="101"/>
      <c r="BI179" s="101"/>
      <c r="BJ179" s="101"/>
      <c r="BK179" s="101"/>
      <c r="BL179" s="101"/>
      <c r="BM179" s="101"/>
      <c r="BN179" s="101"/>
      <c r="BO179" s="101"/>
      <c r="BP179" s="101"/>
      <c r="BQ179" s="101"/>
      <c r="BR179" s="101"/>
      <c r="BS179" s="101"/>
      <c r="BT179" s="101"/>
      <c r="BU179" s="101"/>
      <c r="BV179" s="101"/>
      <c r="BW179" s="101"/>
      <c r="BX179" s="101"/>
      <c r="BY179" s="101"/>
    </row>
    <row r="180" spans="1:77" s="197" customFormat="1" ht="87" customHeight="1" outlineLevel="1" x14ac:dyDescent="0.2">
      <c r="A180" s="975"/>
      <c r="B180" s="976"/>
      <c r="C180" s="976"/>
      <c r="D180" s="979"/>
      <c r="E180" s="979"/>
      <c r="F180" s="979"/>
      <c r="G180" s="979"/>
      <c r="H180" s="979"/>
      <c r="I180" s="979"/>
      <c r="J180" s="957"/>
      <c r="K180" s="986" t="str">
        <f ca="1">Translations!$A$86</f>
        <v>Above</v>
      </c>
      <c r="L180" s="986"/>
      <c r="M180" s="969">
        <f ca="1">SUMIFS('Cost assumptions - optional'!$R:$R,'Cost assumptions - optional'!$D:$D,A179,'Cost assumptions - optional'!$A:$A,$K180)</f>
        <v>6577.2889999999998</v>
      </c>
      <c r="N180" s="969"/>
      <c r="O180" s="970">
        <f ca="1">SUMIFS('Cost assumptions - optional'!$S:$S,'Cost assumptions - optional'!$D:$D,A179,'Cost assumptions - optional'!$A:$A,$K180)</f>
        <v>0</v>
      </c>
      <c r="P180" s="970"/>
      <c r="Q180" s="970">
        <f ca="1">SUMIFS('Cost assumptions - optional'!$T:$T,'Cost assumptions - optional'!$D:$D,A179,'Cost assumptions - optional'!$A:$A,$K180)</f>
        <v>0</v>
      </c>
      <c r="R180" s="970"/>
      <c r="S180" s="973"/>
      <c r="T180" s="973"/>
      <c r="U180" s="970"/>
      <c r="V180" s="970"/>
      <c r="W180" s="983"/>
      <c r="X180" s="983"/>
      <c r="Y180" s="983"/>
      <c r="Z180" s="983"/>
      <c r="AA180" s="983"/>
      <c r="AB180" s="980"/>
      <c r="AC180" s="980"/>
      <c r="AD180" s="985"/>
      <c r="AE180" s="81"/>
      <c r="AF180" s="81"/>
      <c r="AG180" s="81"/>
      <c r="AH180" s="81"/>
      <c r="AI180" s="81"/>
      <c r="AJ180" s="81"/>
      <c r="AK180" s="81"/>
      <c r="AL180" s="81"/>
      <c r="AM180" s="81"/>
      <c r="AN180" s="167"/>
      <c r="AO180" s="81"/>
      <c r="AP180" s="342"/>
      <c r="AQ180" s="342"/>
      <c r="AR180" s="81"/>
      <c r="AS180" s="81"/>
      <c r="AT180" s="81"/>
      <c r="AU180" s="81"/>
      <c r="AV180" s="81"/>
      <c r="AW180" s="342">
        <f ca="1">M180</f>
        <v>6577.2889999999998</v>
      </c>
      <c r="AX180" s="342">
        <f ca="1">O180</f>
        <v>0</v>
      </c>
      <c r="AY180" s="342">
        <f ca="1">Q180</f>
        <v>0</v>
      </c>
      <c r="AZ180" s="342">
        <f>S180</f>
        <v>0</v>
      </c>
      <c r="BA180" s="342">
        <f>U180</f>
        <v>0</v>
      </c>
      <c r="BB180" s="101"/>
      <c r="BC180" s="101"/>
      <c r="BD180" s="101"/>
      <c r="BE180" s="101"/>
      <c r="BF180" s="101"/>
      <c r="BG180" s="101"/>
      <c r="BH180" s="101"/>
      <c r="BI180" s="101"/>
      <c r="BJ180" s="101"/>
      <c r="BK180" s="101"/>
      <c r="BL180" s="101"/>
      <c r="BM180" s="101"/>
      <c r="BN180" s="101"/>
      <c r="BO180" s="101"/>
      <c r="BP180" s="101"/>
      <c r="BQ180" s="101"/>
      <c r="BR180" s="101"/>
      <c r="BS180" s="101"/>
      <c r="BT180" s="101"/>
      <c r="BU180" s="101"/>
      <c r="BV180" s="101"/>
      <c r="BW180" s="101"/>
      <c r="BX180" s="101"/>
      <c r="BY180" s="101"/>
    </row>
    <row r="181" spans="1:77" s="197" customFormat="1" ht="24" customHeight="1" outlineLevel="1" x14ac:dyDescent="0.2">
      <c r="A181" s="975"/>
      <c r="B181" s="976"/>
      <c r="C181" s="976"/>
      <c r="D181" s="979"/>
      <c r="E181" s="979"/>
      <c r="F181" s="979"/>
      <c r="G181" s="979"/>
      <c r="H181" s="979"/>
      <c r="I181" s="979"/>
      <c r="J181" s="956" t="str">
        <f ca="1">Translations!$A$77</f>
        <v>Please select…</v>
      </c>
      <c r="K181" s="901" t="str">
        <f ca="1">Translations!$A$83</f>
        <v>Allocation</v>
      </c>
      <c r="L181" s="901"/>
      <c r="M181" s="960"/>
      <c r="N181" s="960"/>
      <c r="O181" s="982"/>
      <c r="P181" s="982"/>
      <c r="Q181" s="982"/>
      <c r="R181" s="982"/>
      <c r="S181" s="981"/>
      <c r="T181" s="981"/>
      <c r="U181" s="982"/>
      <c r="V181" s="982"/>
      <c r="W181" s="983"/>
      <c r="X181" s="983"/>
      <c r="Y181" s="983"/>
      <c r="Z181" s="983"/>
      <c r="AA181" s="983"/>
      <c r="AB181" s="983"/>
      <c r="AC181" s="983"/>
      <c r="AD181" s="991"/>
      <c r="AE181" s="81"/>
      <c r="AF181" s="81"/>
      <c r="AG181" s="81"/>
      <c r="AH181" s="81"/>
      <c r="AI181" s="81"/>
      <c r="AJ181" s="81"/>
      <c r="AK181" s="81"/>
      <c r="AL181" s="81"/>
      <c r="AM181" s="81"/>
      <c r="AN181" s="167"/>
      <c r="AO181" s="81"/>
      <c r="AP181" s="342">
        <f>SUM(M181:V181)</f>
        <v>0</v>
      </c>
      <c r="AQ181" s="342">
        <f>SUM(M182:V182)</f>
        <v>0</v>
      </c>
      <c r="AR181" s="342">
        <f>M181</f>
        <v>0</v>
      </c>
      <c r="AS181" s="342">
        <f>O181</f>
        <v>0</v>
      </c>
      <c r="AT181" s="342">
        <f>Q181</f>
        <v>0</v>
      </c>
      <c r="AU181" s="342">
        <f>S181</f>
        <v>0</v>
      </c>
      <c r="AV181" s="342">
        <f>U181</f>
        <v>0</v>
      </c>
      <c r="BB181" s="101"/>
      <c r="BC181" s="101"/>
      <c r="BD181" s="101"/>
      <c r="BE181" s="101"/>
      <c r="BF181" s="101"/>
      <c r="BG181" s="101"/>
      <c r="BH181" s="101"/>
      <c r="BI181" s="101"/>
      <c r="BJ181" s="101"/>
      <c r="BK181" s="101"/>
      <c r="BL181" s="101"/>
      <c r="BM181" s="101"/>
      <c r="BN181" s="101"/>
      <c r="BO181" s="101"/>
      <c r="BP181" s="101"/>
      <c r="BQ181" s="101"/>
      <c r="BR181" s="101"/>
      <c r="BS181" s="101"/>
      <c r="BT181" s="101"/>
      <c r="BU181" s="101"/>
      <c r="BV181" s="101"/>
      <c r="BW181" s="101"/>
      <c r="BX181" s="101"/>
      <c r="BY181" s="101"/>
    </row>
    <row r="182" spans="1:77" s="197" customFormat="1" ht="24" customHeight="1" outlineLevel="1" x14ac:dyDescent="0.2">
      <c r="A182" s="977"/>
      <c r="B182" s="957"/>
      <c r="C182" s="957"/>
      <c r="D182" s="980"/>
      <c r="E182" s="980"/>
      <c r="F182" s="980"/>
      <c r="G182" s="980"/>
      <c r="H182" s="980"/>
      <c r="I182" s="980"/>
      <c r="J182" s="957"/>
      <c r="K182" s="986" t="str">
        <f ca="1">Translations!$A$86</f>
        <v>Above</v>
      </c>
      <c r="L182" s="986"/>
      <c r="M182" s="970"/>
      <c r="N182" s="970"/>
      <c r="O182" s="970"/>
      <c r="P182" s="970"/>
      <c r="Q182" s="970"/>
      <c r="R182" s="970"/>
      <c r="S182" s="988"/>
      <c r="T182" s="988"/>
      <c r="U182" s="970"/>
      <c r="V182" s="970"/>
      <c r="W182" s="983"/>
      <c r="X182" s="983"/>
      <c r="Y182" s="983"/>
      <c r="Z182" s="983"/>
      <c r="AA182" s="983"/>
      <c r="AB182" s="983"/>
      <c r="AC182" s="983"/>
      <c r="AD182" s="991"/>
      <c r="AE182" s="81"/>
      <c r="AF182" s="81"/>
      <c r="AG182" s="81"/>
      <c r="AH182" s="81"/>
      <c r="AI182" s="81"/>
      <c r="AJ182" s="81"/>
      <c r="AK182" s="81"/>
      <c r="AL182" s="81"/>
      <c r="AM182" s="81"/>
      <c r="AN182" s="167"/>
      <c r="AO182" s="81"/>
      <c r="AP182" s="342"/>
      <c r="AQ182" s="342"/>
      <c r="AR182" s="81"/>
      <c r="AS182" s="81"/>
      <c r="AT182" s="81"/>
      <c r="AU182" s="81"/>
      <c r="AV182" s="81"/>
      <c r="AW182" s="342">
        <f>M182</f>
        <v>0</v>
      </c>
      <c r="AX182" s="342">
        <f>O182</f>
        <v>0</v>
      </c>
      <c r="AY182" s="342">
        <f>Q182</f>
        <v>0</v>
      </c>
      <c r="AZ182" s="342">
        <f>S182</f>
        <v>0</v>
      </c>
      <c r="BA182" s="342">
        <f>U182</f>
        <v>0</v>
      </c>
      <c r="BB182" s="101"/>
      <c r="BC182" s="101"/>
      <c r="BD182" s="101"/>
      <c r="BE182" s="101"/>
      <c r="BF182" s="101"/>
      <c r="BG182" s="101"/>
      <c r="BH182" s="101"/>
      <c r="BI182" s="101"/>
      <c r="BJ182" s="101"/>
      <c r="BK182" s="101"/>
      <c r="BL182" s="101"/>
      <c r="BM182" s="101"/>
      <c r="BN182" s="101"/>
      <c r="BO182" s="101"/>
      <c r="BP182" s="101"/>
      <c r="BQ182" s="101"/>
      <c r="BR182" s="101"/>
      <c r="BS182" s="101"/>
      <c r="BT182" s="101"/>
      <c r="BU182" s="101"/>
      <c r="BV182" s="101"/>
      <c r="BW182" s="101"/>
      <c r="BX182" s="101"/>
      <c r="BY182" s="101"/>
    </row>
    <row r="183" spans="1:77" x14ac:dyDescent="0.2">
      <c r="A183" s="1129" t="str">
        <f ca="1">Translations!$A$126</f>
        <v>To expand additional modules click the "+" signs in the left hand margin.</v>
      </c>
      <c r="B183" s="1110"/>
      <c r="C183" s="1110"/>
      <c r="D183" s="1110"/>
      <c r="E183" s="1110"/>
      <c r="F183" s="1110"/>
      <c r="G183" s="1110"/>
      <c r="H183" s="1110"/>
      <c r="I183" s="1110"/>
      <c r="J183" s="1110"/>
      <c r="K183" s="1110"/>
      <c r="L183" s="1110"/>
      <c r="M183" s="1110"/>
      <c r="N183" s="1110"/>
      <c r="O183" s="1110"/>
      <c r="P183" s="1110"/>
      <c r="Q183" s="1110"/>
      <c r="R183" s="1110"/>
      <c r="S183" s="1110"/>
      <c r="T183" s="1110"/>
      <c r="U183" s="1110"/>
      <c r="V183" s="1110"/>
      <c r="W183" s="1110"/>
      <c r="X183" s="1110"/>
      <c r="Y183" s="1110"/>
      <c r="Z183" s="1110"/>
      <c r="AA183" s="1110"/>
      <c r="AB183" s="1110"/>
      <c r="AC183" s="1110"/>
      <c r="AD183" s="1110"/>
    </row>
    <row r="184" spans="1:77" s="62" customFormat="1" ht="33" customHeight="1" x14ac:dyDescent="0.2">
      <c r="A184" s="782" t="str">
        <f ca="1">Translations!$A$80</f>
        <v>Module</v>
      </c>
      <c r="B184" s="783"/>
      <c r="C184" s="236"/>
      <c r="D184" s="1042" t="s">
        <v>3308</v>
      </c>
      <c r="E184" s="1043"/>
      <c r="F184" s="1043"/>
      <c r="G184" s="1043"/>
      <c r="H184" s="1043"/>
      <c r="I184" s="1043"/>
      <c r="J184" s="1044"/>
      <c r="K184" s="356"/>
      <c r="L184" s="357"/>
      <c r="M184" s="357"/>
      <c r="N184" s="357"/>
      <c r="O184" s="357"/>
      <c r="P184" s="357"/>
      <c r="Q184" s="357"/>
      <c r="R184" s="357"/>
      <c r="S184" s="357"/>
      <c r="T184" s="357"/>
      <c r="U184" s="357"/>
      <c r="V184" s="357"/>
      <c r="W184" s="357"/>
      <c r="X184" s="357"/>
      <c r="Y184" s="357"/>
      <c r="Z184" s="357"/>
      <c r="AA184" s="357"/>
      <c r="AB184" s="357"/>
      <c r="AC184" s="357"/>
      <c r="AD184" s="171"/>
      <c r="AE184" s="178"/>
      <c r="AF184" s="178"/>
      <c r="AG184" s="178"/>
      <c r="AH184" s="178"/>
      <c r="AI184" s="178"/>
      <c r="AJ184" s="178"/>
      <c r="AK184" s="178"/>
      <c r="AL184" s="81"/>
      <c r="AM184" s="81"/>
      <c r="AN184" s="167"/>
      <c r="AO184" s="273">
        <f ca="1">INDIRECT(ADDRESS(MATCH(D184,CatModules!C:C,0),2,1,1,"CatModules"))</f>
        <v>9</v>
      </c>
      <c r="AP184" s="81"/>
      <c r="AQ184" s="81"/>
      <c r="AR184" s="178"/>
      <c r="AS184" s="178"/>
      <c r="AT184" s="178"/>
      <c r="AU184" s="178"/>
      <c r="AV184" s="178"/>
      <c r="AW184" s="178"/>
      <c r="AX184" s="177"/>
      <c r="AY184" s="177"/>
      <c r="AZ184" s="177"/>
      <c r="BA184" s="177"/>
      <c r="BB184" s="177"/>
      <c r="BC184" s="177"/>
      <c r="BD184" s="177"/>
      <c r="BE184" s="79"/>
      <c r="BF184" s="79"/>
      <c r="BG184" s="79"/>
      <c r="BH184" s="79"/>
      <c r="BI184" s="79"/>
      <c r="BJ184" s="79"/>
      <c r="BK184" s="79"/>
      <c r="BL184" s="79"/>
      <c r="BM184" s="79"/>
      <c r="BN184" s="79"/>
      <c r="BO184" s="79"/>
      <c r="BP184" s="79"/>
      <c r="BQ184" s="79"/>
      <c r="BR184" s="79"/>
      <c r="BS184" s="79"/>
      <c r="BT184" s="79"/>
      <c r="BU184" s="79"/>
      <c r="BV184" s="79"/>
      <c r="BW184" s="79"/>
    </row>
    <row r="185" spans="1:77" s="138" customFormat="1" ht="18" customHeight="1" outlineLevel="1" x14ac:dyDescent="0.2">
      <c r="A185" s="217" t="str">
        <f ca="1">Translations!$A$81</f>
        <v>Measurement framework for module</v>
      </c>
      <c r="B185" s="231"/>
      <c r="C185" s="231"/>
      <c r="D185" s="231"/>
      <c r="E185" s="231"/>
      <c r="F185" s="231"/>
      <c r="G185" s="205"/>
      <c r="H185" s="205"/>
      <c r="I185" s="205"/>
      <c r="J185" s="205"/>
      <c r="K185" s="205"/>
      <c r="L185" s="205"/>
      <c r="M185" s="205"/>
      <c r="N185" s="205"/>
      <c r="O185" s="205"/>
      <c r="P185" s="205"/>
      <c r="Q185" s="205"/>
      <c r="R185" s="205"/>
      <c r="S185" s="205"/>
      <c r="T185" s="358"/>
      <c r="U185" s="358"/>
      <c r="V185" s="358"/>
      <c r="W185" s="358"/>
      <c r="X185" s="358"/>
      <c r="Y185" s="358"/>
      <c r="Z185" s="358"/>
      <c r="AA185" s="358"/>
      <c r="AB185" s="358"/>
      <c r="AC185" s="358"/>
      <c r="AD185" s="359"/>
      <c r="AE185" s="178"/>
      <c r="AF185" s="178"/>
      <c r="AG185" s="178"/>
      <c r="AH185" s="178"/>
      <c r="AI185" s="178"/>
      <c r="AJ185" s="178"/>
      <c r="AK185" s="178"/>
      <c r="AL185" s="81"/>
      <c r="AM185" s="81"/>
      <c r="AN185" s="167"/>
      <c r="AO185" s="81">
        <f ca="1">INDIRECT(ADDRESS(ROW()-1,COLUMN()))</f>
        <v>9</v>
      </c>
      <c r="AP185" s="81"/>
      <c r="AQ185" s="81"/>
      <c r="AR185" s="178"/>
      <c r="AS185" s="178"/>
      <c r="AT185" s="178"/>
      <c r="AU185" s="178"/>
      <c r="AV185" s="178"/>
      <c r="AW185" s="178"/>
      <c r="AX185" s="178"/>
      <c r="AY185" s="136"/>
      <c r="AZ185" s="136"/>
      <c r="BA185" s="136"/>
      <c r="BB185" s="136"/>
      <c r="BC185" s="136"/>
      <c r="BD185" s="136"/>
      <c r="BE185" s="136"/>
      <c r="BF185" s="137"/>
      <c r="BG185" s="137"/>
      <c r="BH185" s="137"/>
      <c r="BI185" s="137"/>
      <c r="BJ185" s="137"/>
      <c r="BK185" s="137"/>
      <c r="BL185" s="137"/>
      <c r="BM185" s="137"/>
      <c r="BN185" s="137"/>
      <c r="BO185" s="137"/>
      <c r="BP185" s="137"/>
      <c r="BQ185" s="137"/>
      <c r="BR185" s="137"/>
      <c r="BS185" s="137"/>
      <c r="BT185" s="137"/>
      <c r="BU185" s="137"/>
      <c r="BV185" s="137"/>
      <c r="BW185" s="137"/>
      <c r="BX185" s="137"/>
    </row>
    <row r="186" spans="1:77" s="63" customFormat="1" ht="24.95" customHeight="1" outlineLevel="1" x14ac:dyDescent="0.2">
      <c r="A186" s="721" t="str">
        <f ca="1">Translations!$A$50</f>
        <v xml:space="preserve">Coverage/Output indicator </v>
      </c>
      <c r="B186" s="721"/>
      <c r="C186" s="722"/>
      <c r="D186" s="720" t="str">
        <f ca="1">Translations!$A$71</f>
        <v>Responsible Principal Recipient(s)</v>
      </c>
      <c r="E186" s="720" t="str">
        <f ca="1">Translations!$A$54</f>
        <v>Geographic Area
(if Sub-national, specify under “Comments”)</v>
      </c>
      <c r="F186" s="722"/>
      <c r="G186" s="720" t="str">
        <f ca="1">Translations!$A$29</f>
        <v>Baseline</v>
      </c>
      <c r="H186" s="721"/>
      <c r="I186" s="721"/>
      <c r="J186" s="722"/>
      <c r="K186" s="709" t="str">
        <f ca="1">Translations!$A$30</f>
        <v xml:space="preserve">Targets </v>
      </c>
      <c r="L186" s="795"/>
      <c r="M186" s="795"/>
      <c r="N186" s="795"/>
      <c r="O186" s="795"/>
      <c r="P186" s="795"/>
      <c r="Q186" s="795"/>
      <c r="R186" s="795"/>
      <c r="S186" s="795"/>
      <c r="T186" s="795"/>
      <c r="U186" s="795"/>
      <c r="V186" s="710"/>
      <c r="W186" s="796" t="str">
        <f ca="1">Translations!$A$89</f>
        <v>Target assumptions</v>
      </c>
      <c r="X186" s="797"/>
      <c r="Y186" s="797"/>
      <c r="Z186" s="797"/>
      <c r="AA186" s="797"/>
      <c r="AB186" s="797"/>
      <c r="AC186" s="797"/>
      <c r="AD186" s="798"/>
      <c r="AE186" s="214"/>
      <c r="AF186" s="364"/>
      <c r="AG186" s="364"/>
      <c r="AH186" s="364"/>
      <c r="AI186" s="364"/>
      <c r="AJ186" s="364"/>
      <c r="AK186" s="364"/>
      <c r="AL186" s="365">
        <f ca="1">MATCH(AO185,CatCoverage!$A:$A,0)-1</f>
        <v>13</v>
      </c>
      <c r="AM186" s="365">
        <f ca="1">COUNTIF(CatCoverage!A:A,'Concept Note'!AO185)</f>
        <v>3</v>
      </c>
      <c r="AN186" s="1045">
        <f ca="1">MATCH(AO185,CatCoverage!$A:$A,0)-1</f>
        <v>13</v>
      </c>
      <c r="AO186" s="273">
        <f ca="1">INDIRECT(ADDRESS(ROW()-1,COLUMN()))</f>
        <v>9</v>
      </c>
      <c r="AP186" s="364"/>
      <c r="AQ186" s="364"/>
      <c r="AR186" s="364"/>
      <c r="AS186" s="364"/>
      <c r="AT186" s="1046"/>
      <c r="AU186" s="1046"/>
      <c r="AV186" s="1046"/>
      <c r="AW186" s="1046"/>
      <c r="AX186" s="1046"/>
      <c r="AY186" s="177"/>
      <c r="AZ186" s="177"/>
      <c r="BA186" s="177"/>
      <c r="BB186" s="177"/>
      <c r="BC186" s="177"/>
      <c r="BD186" s="177"/>
      <c r="BE186" s="177"/>
      <c r="BF186" s="80"/>
      <c r="BG186" s="80"/>
      <c r="BH186" s="80"/>
      <c r="BI186" s="80"/>
      <c r="BJ186" s="80"/>
      <c r="BK186" s="80"/>
      <c r="BL186" s="80"/>
      <c r="BM186" s="80"/>
      <c r="BN186" s="80"/>
      <c r="BO186" s="80"/>
      <c r="BP186" s="80"/>
      <c r="BQ186" s="80"/>
      <c r="BR186" s="80"/>
      <c r="BS186" s="80"/>
      <c r="BT186" s="80"/>
      <c r="BU186" s="80"/>
      <c r="BV186" s="80"/>
      <c r="BW186" s="80"/>
      <c r="BX186" s="80"/>
    </row>
    <row r="187" spans="1:77" s="63" customFormat="1" ht="26.25" customHeight="1" outlineLevel="1" x14ac:dyDescent="0.2">
      <c r="A187" s="787"/>
      <c r="B187" s="787"/>
      <c r="C187" s="788"/>
      <c r="D187" s="792"/>
      <c r="E187" s="792"/>
      <c r="F187" s="788"/>
      <c r="G187" s="723"/>
      <c r="H187" s="724"/>
      <c r="I187" s="724"/>
      <c r="J187" s="725"/>
      <c r="K187" s="720" t="str">
        <f ca="1">Translations!$A$106</f>
        <v>Total targets</v>
      </c>
      <c r="L187" s="722"/>
      <c r="M187" s="709" t="str">
        <f ca="1">Translations!$A$35&amp;" 1"</f>
        <v>Year  1</v>
      </c>
      <c r="N187" s="710"/>
      <c r="O187" s="709" t="str">
        <f ca="1">Translations!$A$35&amp;" 2"</f>
        <v>Year  2</v>
      </c>
      <c r="P187" s="710"/>
      <c r="Q187" s="709" t="str">
        <f ca="1">Translations!$A$35&amp;" 3"</f>
        <v>Year  3</v>
      </c>
      <c r="R187" s="710"/>
      <c r="S187" s="709" t="str">
        <f ca="1">Translations!$A$35&amp;" 4"</f>
        <v>Year  4</v>
      </c>
      <c r="T187" s="710"/>
      <c r="U187" s="709" t="str">
        <f ca="1">Translations!$A$35&amp;" 5"</f>
        <v>Year  5</v>
      </c>
      <c r="V187" s="710"/>
      <c r="W187" s="799" t="str">
        <f ca="1">Translations!$A$90</f>
        <v>Please describe: 1) overall assumptions used in calculating targets, 2) anticipated rate of scale-up, 3) population size estimates, 4) description of indicator/package of services, 5) data source, 6) other relevant information</v>
      </c>
      <c r="X187" s="800"/>
      <c r="Y187" s="800"/>
      <c r="Z187" s="800"/>
      <c r="AA187" s="800"/>
      <c r="AB187" s="800"/>
      <c r="AC187" s="800"/>
      <c r="AD187" s="801"/>
      <c r="AE187" s="214"/>
      <c r="AF187" s="364"/>
      <c r="AG187" s="364"/>
      <c r="AH187" s="364"/>
      <c r="AI187" s="364"/>
      <c r="AJ187" s="364"/>
      <c r="AK187" s="364"/>
      <c r="AL187" s="362">
        <f ca="1">INDIRECT(ADDRESS(ROW()-1,COLUMN()))</f>
        <v>13</v>
      </c>
      <c r="AM187" s="362">
        <f ca="1">INDIRECT(ADDRESS(ROW()-1,COLUMN()))</f>
        <v>3</v>
      </c>
      <c r="AN187" s="1045"/>
      <c r="AO187" s="273">
        <f ca="1">INDIRECT(ADDRESS(ROW()-1,COLUMN()))</f>
        <v>9</v>
      </c>
      <c r="AP187" s="364"/>
      <c r="AQ187" s="364"/>
      <c r="AR187" s="364"/>
      <c r="AS187" s="364"/>
      <c r="AT187" s="1046"/>
      <c r="AU187" s="1046"/>
      <c r="AV187" s="1046"/>
      <c r="AW187" s="1046"/>
      <c r="AX187" s="1046"/>
      <c r="AY187" s="177"/>
      <c r="AZ187" s="177"/>
      <c r="BA187" s="177"/>
      <c r="BB187" s="177"/>
      <c r="BC187" s="177"/>
      <c r="BD187" s="177"/>
      <c r="BE187" s="177"/>
      <c r="BF187" s="80"/>
      <c r="BG187" s="80"/>
      <c r="BH187" s="80"/>
      <c r="BI187" s="80"/>
      <c r="BJ187" s="80"/>
      <c r="BK187" s="80"/>
      <c r="BL187" s="80"/>
      <c r="BM187" s="80"/>
      <c r="BN187" s="80"/>
      <c r="BO187" s="80"/>
      <c r="BP187" s="80"/>
      <c r="BQ187" s="80"/>
      <c r="BR187" s="80"/>
      <c r="BS187" s="80"/>
      <c r="BT187" s="80"/>
      <c r="BU187" s="80"/>
      <c r="BV187" s="80"/>
      <c r="BW187" s="80"/>
      <c r="BX187" s="80"/>
    </row>
    <row r="188" spans="1:77" s="63" customFormat="1" ht="18" customHeight="1" outlineLevel="1" x14ac:dyDescent="0.2">
      <c r="A188" s="787"/>
      <c r="B188" s="787"/>
      <c r="C188" s="788"/>
      <c r="D188" s="792"/>
      <c r="E188" s="792"/>
      <c r="F188" s="788"/>
      <c r="G188" s="353" t="s">
        <v>15</v>
      </c>
      <c r="H188" s="729" t="s">
        <v>14</v>
      </c>
      <c r="I188" s="729" t="str">
        <f ca="1">Translations!$A$33</f>
        <v xml:space="preserve">Year </v>
      </c>
      <c r="J188" s="729" t="str">
        <f ca="1">Translations!$A$34</f>
        <v>Source</v>
      </c>
      <c r="K188" s="792"/>
      <c r="L188" s="788"/>
      <c r="M188" s="229" t="s">
        <v>15</v>
      </c>
      <c r="N188" s="777" t="s">
        <v>14</v>
      </c>
      <c r="O188" s="229" t="s">
        <v>15</v>
      </c>
      <c r="P188" s="777" t="s">
        <v>14</v>
      </c>
      <c r="Q188" s="229" t="s">
        <v>15</v>
      </c>
      <c r="R188" s="777" t="s">
        <v>14</v>
      </c>
      <c r="S188" s="229" t="s">
        <v>15</v>
      </c>
      <c r="T188" s="777" t="s">
        <v>14</v>
      </c>
      <c r="U188" s="229" t="s">
        <v>15</v>
      </c>
      <c r="V188" s="777" t="s">
        <v>14</v>
      </c>
      <c r="W188" s="799"/>
      <c r="X188" s="800"/>
      <c r="Y188" s="800"/>
      <c r="Z188" s="800"/>
      <c r="AA188" s="800"/>
      <c r="AB188" s="800"/>
      <c r="AC188" s="800"/>
      <c r="AD188" s="801"/>
      <c r="AE188" s="214"/>
      <c r="AF188" s="364"/>
      <c r="AG188" s="364"/>
      <c r="AH188" s="364"/>
      <c r="AI188" s="364"/>
      <c r="AJ188" s="364"/>
      <c r="AK188" s="364"/>
      <c r="AL188" s="362">
        <f t="shared" ref="AL188:AM230" ca="1" si="42">INDIRECT(ADDRESS(ROW()-1,COLUMN()))</f>
        <v>13</v>
      </c>
      <c r="AM188" s="362">
        <f t="shared" ca="1" si="42"/>
        <v>3</v>
      </c>
      <c r="AN188" s="1045"/>
      <c r="AO188" s="273">
        <f t="shared" ref="AO188:AO238" ca="1" si="43">INDIRECT(ADDRESS(ROW()-1,COLUMN()))</f>
        <v>9</v>
      </c>
      <c r="AP188" s="364"/>
      <c r="AQ188" s="364"/>
      <c r="AR188" s="364"/>
      <c r="AS188" s="364"/>
      <c r="AT188" s="1046"/>
      <c r="AU188" s="1046"/>
      <c r="AV188" s="1046"/>
      <c r="AW188" s="1046"/>
      <c r="AX188" s="1046"/>
      <c r="AY188" s="177"/>
      <c r="AZ188" s="177"/>
      <c r="BA188" s="177"/>
      <c r="BB188" s="177"/>
      <c r="BC188" s="177"/>
      <c r="BD188" s="177"/>
      <c r="BE188" s="177"/>
      <c r="BF188" s="80"/>
      <c r="BG188" s="80"/>
      <c r="BH188" s="80"/>
      <c r="BI188" s="80"/>
      <c r="BJ188" s="80"/>
      <c r="BK188" s="80"/>
      <c r="BL188" s="80"/>
      <c r="BM188" s="80"/>
      <c r="BN188" s="80"/>
      <c r="BO188" s="80"/>
      <c r="BP188" s="80"/>
      <c r="BQ188" s="80"/>
      <c r="BR188" s="80"/>
      <c r="BS188" s="80"/>
      <c r="BT188" s="80"/>
      <c r="BU188" s="80"/>
      <c r="BV188" s="80"/>
      <c r="BW188" s="80"/>
      <c r="BX188" s="80"/>
    </row>
    <row r="189" spans="1:77" s="63" customFormat="1" ht="18" customHeight="1" outlineLevel="1" x14ac:dyDescent="0.2">
      <c r="A189" s="724"/>
      <c r="B189" s="724"/>
      <c r="C189" s="725"/>
      <c r="D189" s="723"/>
      <c r="E189" s="723"/>
      <c r="F189" s="725"/>
      <c r="G189" s="361" t="s">
        <v>13</v>
      </c>
      <c r="H189" s="730"/>
      <c r="I189" s="730"/>
      <c r="J189" s="730"/>
      <c r="K189" s="723"/>
      <c r="L189" s="725"/>
      <c r="M189" s="230" t="s">
        <v>13</v>
      </c>
      <c r="N189" s="778"/>
      <c r="O189" s="230" t="s">
        <v>13</v>
      </c>
      <c r="P189" s="778"/>
      <c r="Q189" s="230" t="s">
        <v>13</v>
      </c>
      <c r="R189" s="778"/>
      <c r="S189" s="230" t="s">
        <v>13</v>
      </c>
      <c r="T189" s="778"/>
      <c r="U189" s="230" t="s">
        <v>13</v>
      </c>
      <c r="V189" s="778"/>
      <c r="W189" s="802"/>
      <c r="X189" s="803"/>
      <c r="Y189" s="803"/>
      <c r="Z189" s="803"/>
      <c r="AA189" s="803"/>
      <c r="AB189" s="803"/>
      <c r="AC189" s="803"/>
      <c r="AD189" s="804"/>
      <c r="AE189" s="214"/>
      <c r="AF189" s="364"/>
      <c r="AG189" s="364"/>
      <c r="AH189" s="364"/>
      <c r="AI189" s="364"/>
      <c r="AJ189" s="364"/>
      <c r="AK189" s="364"/>
      <c r="AL189" s="362">
        <f t="shared" ca="1" si="42"/>
        <v>13</v>
      </c>
      <c r="AM189" s="362">
        <f t="shared" ca="1" si="42"/>
        <v>3</v>
      </c>
      <c r="AN189" s="1045"/>
      <c r="AO189" s="273">
        <f t="shared" ca="1" si="43"/>
        <v>9</v>
      </c>
      <c r="AP189" s="364"/>
      <c r="AQ189" s="364"/>
      <c r="AR189" s="364"/>
      <c r="AS189" s="364"/>
      <c r="AT189" s="1046"/>
      <c r="AU189" s="1046"/>
      <c r="AV189" s="1046"/>
      <c r="AW189" s="1046"/>
      <c r="AX189" s="1046"/>
      <c r="AY189" s="177"/>
      <c r="AZ189" s="177"/>
      <c r="BA189" s="177"/>
      <c r="BB189" s="177"/>
      <c r="BC189" s="177"/>
      <c r="BD189" s="177"/>
      <c r="BE189" s="177"/>
      <c r="BF189" s="80"/>
      <c r="BG189" s="80"/>
      <c r="BH189" s="80"/>
      <c r="BI189" s="80"/>
      <c r="BJ189" s="80"/>
      <c r="BK189" s="80"/>
      <c r="BL189" s="80"/>
      <c r="BM189" s="80"/>
      <c r="BN189" s="80"/>
      <c r="BO189" s="80"/>
      <c r="BP189" s="80"/>
      <c r="BQ189" s="80"/>
      <c r="BR189" s="80"/>
      <c r="BS189" s="80"/>
      <c r="BT189" s="80"/>
      <c r="BU189" s="80"/>
      <c r="BV189" s="80"/>
      <c r="BW189" s="80"/>
      <c r="BX189" s="80"/>
    </row>
    <row r="190" spans="1:77" s="73" customFormat="1" ht="57.75" customHeight="1" outlineLevel="1" x14ac:dyDescent="0.2">
      <c r="A190" s="1001" t="str">
        <f ca="1">IFERROR(INDIRECT(ADDRESS(AN190,4,1,TRUE,"CatCoverage")),"")</f>
        <v xml:space="preserve">KP-1c: Percentage of sex workers reached with HIV prevention programs - defined package of services </v>
      </c>
      <c r="B190" s="1002"/>
      <c r="C190" s="1002"/>
      <c r="D190" s="1007" t="s">
        <v>989</v>
      </c>
      <c r="E190" s="1010" t="s">
        <v>3893</v>
      </c>
      <c r="F190" s="1011"/>
      <c r="G190" s="764">
        <v>272</v>
      </c>
      <c r="H190" s="731">
        <f>IF($G192&lt;&gt;"",$G190/$G192,"")</f>
        <v>5.9310946358482337E-2</v>
      </c>
      <c r="I190" s="767">
        <v>2014</v>
      </c>
      <c r="J190" s="770" t="s">
        <v>29</v>
      </c>
      <c r="K190" s="1016" t="str">
        <f ca="1">Translations!$A$84</f>
        <v>Allocation + other sources</v>
      </c>
      <c r="L190" s="1017"/>
      <c r="M190" s="237">
        <v>1000</v>
      </c>
      <c r="N190" s="1020">
        <f>IF(M191&lt;&gt;"",M190/M191,"")</f>
        <v>0.21805494984736154</v>
      </c>
      <c r="O190" s="239">
        <v>1500</v>
      </c>
      <c r="P190" s="1020">
        <f>IF(O191&lt;&gt;"",O190/O191,"")</f>
        <v>0.32708242477104232</v>
      </c>
      <c r="Q190" s="239">
        <v>1900</v>
      </c>
      <c r="R190" s="1020">
        <f>IF(Q191&lt;&gt;"",Q190/Q191,"")</f>
        <v>0.41430440470998692</v>
      </c>
      <c r="S190" s="239"/>
      <c r="T190" s="1020" t="str">
        <f>IF(S191&lt;&gt;"",S190/S191,"")</f>
        <v/>
      </c>
      <c r="U190" s="239"/>
      <c r="V190" s="731" t="str">
        <f>IF(U191&lt;&gt;"",U190/U191,"")</f>
        <v/>
      </c>
      <c r="W190" s="1024" t="s">
        <v>4454</v>
      </c>
      <c r="X190" s="1025"/>
      <c r="Y190" s="1025"/>
      <c r="Z190" s="1025"/>
      <c r="AA190" s="1025"/>
      <c r="AB190" s="1025"/>
      <c r="AC190" s="1025"/>
      <c r="AD190" s="1026"/>
      <c r="AE190" s="119"/>
      <c r="AF190" s="363"/>
      <c r="AG190" s="363"/>
      <c r="AH190" s="363"/>
      <c r="AI190" s="363"/>
      <c r="AJ190" s="166"/>
      <c r="AK190" s="166"/>
      <c r="AL190" s="362">
        <f t="shared" ca="1" si="42"/>
        <v>13</v>
      </c>
      <c r="AM190" s="362">
        <f t="shared" ca="1" si="42"/>
        <v>3</v>
      </c>
      <c r="AN190" s="1033">
        <f ca="1">IFERROR(IF(INDIRECT(ADDRESS(ROW()-4,COLUMN()))+1&lt;=AL190+AM190,INDIRECT(ADDRESS(ROW()-4,COLUMN()))+1,""),"")</f>
        <v>14</v>
      </c>
      <c r="AO190" s="273">
        <f ca="1">INDIRECT(ADDRESS(ROW()-1,COLUMN()))</f>
        <v>9</v>
      </c>
      <c r="AP190" s="363"/>
      <c r="AQ190" s="363"/>
      <c r="AR190" s="363"/>
      <c r="AS190" s="363"/>
      <c r="AT190" s="1034"/>
      <c r="AU190" s="1034"/>
      <c r="AV190" s="1034"/>
      <c r="AW190" s="1034"/>
      <c r="AX190" s="1034"/>
      <c r="AY190" s="177"/>
      <c r="AZ190" s="177"/>
      <c r="BA190" s="177"/>
      <c r="BB190" s="177"/>
      <c r="BC190" s="177"/>
      <c r="BD190" s="177"/>
      <c r="BE190" s="177"/>
    </row>
    <row r="191" spans="1:77" s="73" customFormat="1" ht="57.75" customHeight="1" outlineLevel="1" x14ac:dyDescent="0.2">
      <c r="A191" s="1003"/>
      <c r="B191" s="1004"/>
      <c r="C191" s="1004"/>
      <c r="D191" s="1008"/>
      <c r="E191" s="1012"/>
      <c r="F191" s="1013"/>
      <c r="G191" s="765"/>
      <c r="H191" s="766"/>
      <c r="I191" s="768"/>
      <c r="J191" s="771"/>
      <c r="K191" s="1018"/>
      <c r="L191" s="1019"/>
      <c r="M191" s="238">
        <v>4586</v>
      </c>
      <c r="N191" s="1021"/>
      <c r="O191" s="238">
        <v>4586</v>
      </c>
      <c r="P191" s="1021"/>
      <c r="Q191" s="238">
        <v>4586</v>
      </c>
      <c r="R191" s="1021"/>
      <c r="S191" s="240"/>
      <c r="T191" s="1021"/>
      <c r="U191" s="240"/>
      <c r="V191" s="732"/>
      <c r="W191" s="1027"/>
      <c r="X191" s="1028"/>
      <c r="Y191" s="1028"/>
      <c r="Z191" s="1028"/>
      <c r="AA191" s="1028"/>
      <c r="AB191" s="1028"/>
      <c r="AC191" s="1028"/>
      <c r="AD191" s="1029"/>
      <c r="AE191" s="119"/>
      <c r="AF191" s="363"/>
      <c r="AG191" s="363"/>
      <c r="AH191" s="363"/>
      <c r="AI191" s="363"/>
      <c r="AJ191" s="166"/>
      <c r="AK191" s="166"/>
      <c r="AL191" s="362">
        <f t="shared" ca="1" si="42"/>
        <v>13</v>
      </c>
      <c r="AM191" s="362">
        <f t="shared" ca="1" si="42"/>
        <v>3</v>
      </c>
      <c r="AN191" s="1033"/>
      <c r="AO191" s="273">
        <f t="shared" ca="1" si="43"/>
        <v>9</v>
      </c>
      <c r="AP191" s="363"/>
      <c r="AQ191" s="363"/>
      <c r="AR191" s="363"/>
      <c r="AS191" s="363"/>
      <c r="AT191" s="1034"/>
      <c r="AU191" s="1034"/>
      <c r="AV191" s="1034"/>
      <c r="AW191" s="1034"/>
      <c r="AX191" s="1034"/>
      <c r="AY191" s="177"/>
      <c r="AZ191" s="177"/>
      <c r="BA191" s="177"/>
      <c r="BB191" s="177"/>
      <c r="BC191" s="177"/>
      <c r="BD191" s="177"/>
      <c r="BE191" s="177"/>
    </row>
    <row r="192" spans="1:77" s="73" customFormat="1" ht="57.75" customHeight="1" outlineLevel="1" x14ac:dyDescent="0.2">
      <c r="A192" s="1003"/>
      <c r="B192" s="1004"/>
      <c r="C192" s="1004"/>
      <c r="D192" s="1008"/>
      <c r="E192" s="1012"/>
      <c r="F192" s="1013"/>
      <c r="G192" s="1073">
        <f>M191</f>
        <v>4586</v>
      </c>
      <c r="H192" s="766"/>
      <c r="I192" s="768"/>
      <c r="J192" s="771"/>
      <c r="K192" s="1035" t="str">
        <f ca="1">Translations!$A$85</f>
        <v xml:space="preserve">Allocation + above + other </v>
      </c>
      <c r="L192" s="1036"/>
      <c r="M192" s="237"/>
      <c r="N192" s="1020" t="str">
        <f>IF(M193&lt;&gt;"",M192/M193,"")</f>
        <v/>
      </c>
      <c r="O192" s="239"/>
      <c r="P192" s="1020" t="str">
        <f>IF(O193&lt;&gt;"",O192/O193,"")</f>
        <v/>
      </c>
      <c r="Q192" s="239"/>
      <c r="R192" s="1020" t="str">
        <f>IF(Q193&lt;&gt;"",Q192/Q193,"")</f>
        <v/>
      </c>
      <c r="S192" s="239"/>
      <c r="T192" s="1020" t="str">
        <f>IF(S193&lt;&gt;"",S192/S193,"")</f>
        <v/>
      </c>
      <c r="U192" s="239"/>
      <c r="V192" s="731" t="str">
        <f t="shared" ref="V192" si="44">IF(U193&lt;&gt;"",U192/U193,"")</f>
        <v/>
      </c>
      <c r="W192" s="1027"/>
      <c r="X192" s="1028"/>
      <c r="Y192" s="1028"/>
      <c r="Z192" s="1028"/>
      <c r="AA192" s="1028"/>
      <c r="AB192" s="1028"/>
      <c r="AC192" s="1028"/>
      <c r="AD192" s="1029"/>
      <c r="AE192" s="119"/>
      <c r="AF192" s="363"/>
      <c r="AG192" s="363"/>
      <c r="AH192" s="363"/>
      <c r="AI192" s="363"/>
      <c r="AJ192" s="363"/>
      <c r="AK192" s="363"/>
      <c r="AL192" s="362">
        <f t="shared" ca="1" si="42"/>
        <v>13</v>
      </c>
      <c r="AM192" s="362">
        <f t="shared" ca="1" si="42"/>
        <v>3</v>
      </c>
      <c r="AN192" s="1033"/>
      <c r="AO192" s="273">
        <f t="shared" ca="1" si="43"/>
        <v>9</v>
      </c>
      <c r="AP192" s="363"/>
      <c r="AQ192" s="363"/>
      <c r="AR192" s="363"/>
      <c r="AS192" s="363"/>
      <c r="AT192" s="1034"/>
      <c r="AU192" s="1034"/>
      <c r="AV192" s="1034"/>
      <c r="AW192" s="1034"/>
      <c r="AX192" s="1034"/>
      <c r="AY192" s="177"/>
      <c r="AZ192" s="177"/>
      <c r="BA192" s="177"/>
      <c r="BB192" s="177"/>
      <c r="BC192" s="177"/>
      <c r="BD192" s="177"/>
      <c r="BE192" s="177"/>
    </row>
    <row r="193" spans="1:57" s="73" customFormat="1" ht="27.75" customHeight="1" outlineLevel="1" x14ac:dyDescent="0.2">
      <c r="A193" s="1005"/>
      <c r="B193" s="1006"/>
      <c r="C193" s="1006"/>
      <c r="D193" s="1009"/>
      <c r="E193" s="1014"/>
      <c r="F193" s="1015"/>
      <c r="G193" s="765"/>
      <c r="H193" s="732"/>
      <c r="I193" s="769"/>
      <c r="J193" s="772"/>
      <c r="K193" s="1037"/>
      <c r="L193" s="1038"/>
      <c r="M193" s="238"/>
      <c r="N193" s="1021"/>
      <c r="O193" s="240"/>
      <c r="P193" s="1021"/>
      <c r="Q193" s="240"/>
      <c r="R193" s="1021"/>
      <c r="S193" s="240"/>
      <c r="T193" s="1021"/>
      <c r="U193" s="240"/>
      <c r="V193" s="732"/>
      <c r="W193" s="1030"/>
      <c r="X193" s="1031"/>
      <c r="Y193" s="1031"/>
      <c r="Z193" s="1031"/>
      <c r="AA193" s="1031"/>
      <c r="AB193" s="1031"/>
      <c r="AC193" s="1031"/>
      <c r="AD193" s="1032"/>
      <c r="AE193" s="119"/>
      <c r="AF193" s="363"/>
      <c r="AG193" s="363"/>
      <c r="AH193" s="363"/>
      <c r="AI193" s="363"/>
      <c r="AJ193" s="363"/>
      <c r="AK193" s="363"/>
      <c r="AL193" s="362">
        <f t="shared" ca="1" si="42"/>
        <v>13</v>
      </c>
      <c r="AM193" s="362">
        <f t="shared" ca="1" si="42"/>
        <v>3</v>
      </c>
      <c r="AN193" s="1033"/>
      <c r="AO193" s="273">
        <f t="shared" ca="1" si="43"/>
        <v>9</v>
      </c>
      <c r="AP193" s="363"/>
      <c r="AQ193" s="363"/>
      <c r="AR193" s="363"/>
      <c r="AS193" s="363"/>
      <c r="AT193" s="1034"/>
      <c r="AU193" s="1034"/>
      <c r="AV193" s="1034"/>
      <c r="AW193" s="1034"/>
      <c r="AX193" s="1034"/>
      <c r="AY193" s="177"/>
      <c r="AZ193" s="177"/>
      <c r="BA193" s="177"/>
      <c r="BB193" s="177"/>
      <c r="BC193" s="177"/>
      <c r="BD193" s="177"/>
      <c r="BE193" s="177"/>
    </row>
    <row r="194" spans="1:57" s="73" customFormat="1" ht="15" hidden="1" customHeight="1" outlineLevel="2" x14ac:dyDescent="0.2">
      <c r="A194" s="1001" t="str">
        <f ca="1">IFERROR(INDIRECT(ADDRESS(AN194,4,1,TRUE,"CatCoverage")),"")</f>
        <v xml:space="preserve">KP-2c: Percentage of sex workers reached with HIV prevention programs - individual and/or smaller group level interventions </v>
      </c>
      <c r="B194" s="1002"/>
      <c r="C194" s="1002"/>
      <c r="D194" s="1007" t="str">
        <f ca="1">Translations!$A$77</f>
        <v>Please select…</v>
      </c>
      <c r="E194" s="1010" t="str">
        <f ca="1">Translations!$A$77</f>
        <v>Please select…</v>
      </c>
      <c r="F194" s="1011"/>
      <c r="G194" s="764"/>
      <c r="H194" s="731" t="str">
        <f>IF($G196&lt;&gt;"",$G194/$G196,"")</f>
        <v/>
      </c>
      <c r="I194" s="767"/>
      <c r="J194" s="770" t="str">
        <f ca="1">Translations!$A$77</f>
        <v>Please select…</v>
      </c>
      <c r="K194" s="1016" t="str">
        <f ca="1">Translations!$A$84</f>
        <v>Allocation + other sources</v>
      </c>
      <c r="L194" s="1017"/>
      <c r="M194" s="237"/>
      <c r="N194" s="1020" t="str">
        <f>IF(M195&lt;&gt;"",M194/M195,"")</f>
        <v/>
      </c>
      <c r="O194" s="239"/>
      <c r="P194" s="1020" t="str">
        <f>IF(O195&lt;&gt;"",O194/O195,"")</f>
        <v/>
      </c>
      <c r="Q194" s="239"/>
      <c r="R194" s="1020" t="str">
        <f>IF(Q195&lt;&gt;"",Q194/Q195,"")</f>
        <v/>
      </c>
      <c r="S194" s="239"/>
      <c r="T194" s="1020" t="str">
        <f>IF(S195&lt;&gt;"",S194/S195,"")</f>
        <v/>
      </c>
      <c r="U194" s="239"/>
      <c r="V194" s="731" t="str">
        <f t="shared" ref="V194" si="45">IF(U195&lt;&gt;"",U194/U195,"")</f>
        <v/>
      </c>
      <c r="W194" s="1024"/>
      <c r="X194" s="1025"/>
      <c r="Y194" s="1025"/>
      <c r="Z194" s="1025"/>
      <c r="AA194" s="1025"/>
      <c r="AB194" s="1025"/>
      <c r="AC194" s="1025"/>
      <c r="AD194" s="1026"/>
      <c r="AE194" s="119"/>
      <c r="AF194" s="363"/>
      <c r="AG194" s="363"/>
      <c r="AH194" s="363"/>
      <c r="AI194" s="363"/>
      <c r="AJ194" s="363"/>
      <c r="AK194" s="363"/>
      <c r="AL194" s="362">
        <f t="shared" ca="1" si="42"/>
        <v>13</v>
      </c>
      <c r="AM194" s="362">
        <f t="shared" ca="1" si="42"/>
        <v>3</v>
      </c>
      <c r="AN194" s="1033">
        <f t="shared" ref="AN194" ca="1" si="46">IFERROR(IF(INDIRECT(ADDRESS(ROW()-4,COLUMN()))+1&lt;=AL194+AM194,INDIRECT(ADDRESS(ROW()-4,COLUMN()))+1,""),"")</f>
        <v>15</v>
      </c>
      <c r="AO194" s="273">
        <f t="shared" ca="1" si="43"/>
        <v>9</v>
      </c>
      <c r="AP194" s="363"/>
      <c r="AQ194" s="363"/>
      <c r="AR194" s="363"/>
      <c r="AS194" s="363"/>
      <c r="AT194" s="1034"/>
      <c r="AU194" s="1034"/>
      <c r="AV194" s="1034"/>
      <c r="AW194" s="1034"/>
      <c r="AX194" s="1034"/>
      <c r="AY194" s="177"/>
      <c r="AZ194" s="177"/>
      <c r="BA194" s="177"/>
      <c r="BB194" s="177"/>
      <c r="BC194" s="177"/>
      <c r="BD194" s="177"/>
      <c r="BE194" s="177"/>
    </row>
    <row r="195" spans="1:57" s="73" customFormat="1" hidden="1" outlineLevel="2" x14ac:dyDescent="0.2">
      <c r="A195" s="1003"/>
      <c r="B195" s="1004"/>
      <c r="C195" s="1004"/>
      <c r="D195" s="1008"/>
      <c r="E195" s="1012"/>
      <c r="F195" s="1013"/>
      <c r="G195" s="765"/>
      <c r="H195" s="766"/>
      <c r="I195" s="768"/>
      <c r="J195" s="771"/>
      <c r="K195" s="1018"/>
      <c r="L195" s="1019"/>
      <c r="M195" s="238"/>
      <c r="N195" s="1021"/>
      <c r="O195" s="240"/>
      <c r="P195" s="1021"/>
      <c r="Q195" s="240"/>
      <c r="R195" s="1021"/>
      <c r="S195" s="240"/>
      <c r="T195" s="1021"/>
      <c r="U195" s="240"/>
      <c r="V195" s="732"/>
      <c r="W195" s="1027"/>
      <c r="X195" s="1028"/>
      <c r="Y195" s="1028"/>
      <c r="Z195" s="1028"/>
      <c r="AA195" s="1028"/>
      <c r="AB195" s="1028"/>
      <c r="AC195" s="1028"/>
      <c r="AD195" s="1029"/>
      <c r="AE195" s="119"/>
      <c r="AF195" s="363"/>
      <c r="AG195" s="363"/>
      <c r="AH195" s="363"/>
      <c r="AI195" s="363"/>
      <c r="AJ195" s="363"/>
      <c r="AK195" s="363"/>
      <c r="AL195" s="362">
        <f t="shared" ca="1" si="42"/>
        <v>13</v>
      </c>
      <c r="AM195" s="362">
        <f t="shared" ca="1" si="42"/>
        <v>3</v>
      </c>
      <c r="AN195" s="1033"/>
      <c r="AO195" s="273">
        <f t="shared" ca="1" si="43"/>
        <v>9</v>
      </c>
      <c r="AP195" s="363"/>
      <c r="AQ195" s="363"/>
      <c r="AR195" s="363"/>
      <c r="AS195" s="363"/>
      <c r="AT195" s="1034"/>
      <c r="AU195" s="1034"/>
      <c r="AV195" s="1034"/>
      <c r="AW195" s="1034"/>
      <c r="AX195" s="1034"/>
      <c r="AY195" s="177"/>
      <c r="AZ195" s="177"/>
      <c r="BA195" s="177"/>
      <c r="BB195" s="177"/>
      <c r="BC195" s="177"/>
      <c r="BD195" s="177"/>
      <c r="BE195" s="177"/>
    </row>
    <row r="196" spans="1:57" s="73" customFormat="1" ht="15" hidden="1" customHeight="1" outlineLevel="2" x14ac:dyDescent="0.2">
      <c r="A196" s="1003"/>
      <c r="B196" s="1004"/>
      <c r="C196" s="1004"/>
      <c r="D196" s="1008"/>
      <c r="E196" s="1012"/>
      <c r="F196" s="1013"/>
      <c r="G196" s="764"/>
      <c r="H196" s="766"/>
      <c r="I196" s="768"/>
      <c r="J196" s="771"/>
      <c r="K196" s="1035" t="str">
        <f ca="1">Translations!$A$85</f>
        <v xml:space="preserve">Allocation + above + other </v>
      </c>
      <c r="L196" s="1036"/>
      <c r="M196" s="237"/>
      <c r="N196" s="1020" t="str">
        <f>IF(M197&lt;&gt;"",M196/M197,"")</f>
        <v/>
      </c>
      <c r="O196" s="239"/>
      <c r="P196" s="1020" t="str">
        <f>IF(O197&lt;&gt;"",O196/O197,"")</f>
        <v/>
      </c>
      <c r="Q196" s="239"/>
      <c r="R196" s="1020" t="str">
        <f>IF(Q197&lt;&gt;"",Q196/Q197,"")</f>
        <v/>
      </c>
      <c r="S196" s="239"/>
      <c r="T196" s="1020" t="str">
        <f>IF(S197&lt;&gt;"",S196/S197,"")</f>
        <v/>
      </c>
      <c r="U196" s="239"/>
      <c r="V196" s="731" t="str">
        <f t="shared" ref="V196" si="47">IF(U197&lt;&gt;"",U196/U197,"")</f>
        <v/>
      </c>
      <c r="W196" s="1027"/>
      <c r="X196" s="1028"/>
      <c r="Y196" s="1028"/>
      <c r="Z196" s="1028"/>
      <c r="AA196" s="1028"/>
      <c r="AB196" s="1028"/>
      <c r="AC196" s="1028"/>
      <c r="AD196" s="1029"/>
      <c r="AE196" s="119"/>
      <c r="AF196" s="363"/>
      <c r="AG196" s="363"/>
      <c r="AH196" s="363"/>
      <c r="AI196" s="363"/>
      <c r="AJ196" s="363"/>
      <c r="AK196" s="363"/>
      <c r="AL196" s="362">
        <f t="shared" ca="1" si="42"/>
        <v>13</v>
      </c>
      <c r="AM196" s="362">
        <f t="shared" ca="1" si="42"/>
        <v>3</v>
      </c>
      <c r="AN196" s="1033"/>
      <c r="AO196" s="273">
        <f t="shared" ca="1" si="43"/>
        <v>9</v>
      </c>
      <c r="AP196" s="363"/>
      <c r="AQ196" s="363"/>
      <c r="AR196" s="363"/>
      <c r="AS196" s="363"/>
      <c r="AT196" s="1034"/>
      <c r="AU196" s="1034"/>
      <c r="AV196" s="1034"/>
      <c r="AW196" s="1034"/>
      <c r="AX196" s="1034"/>
      <c r="AY196" s="177"/>
      <c r="AZ196" s="177"/>
      <c r="BA196" s="177"/>
      <c r="BB196" s="177"/>
      <c r="BC196" s="177"/>
      <c r="BD196" s="177"/>
      <c r="BE196" s="177"/>
    </row>
    <row r="197" spans="1:57" s="73" customFormat="1" hidden="1" outlineLevel="2" x14ac:dyDescent="0.2">
      <c r="A197" s="1005"/>
      <c r="B197" s="1006"/>
      <c r="C197" s="1006"/>
      <c r="D197" s="1009"/>
      <c r="E197" s="1014"/>
      <c r="F197" s="1015"/>
      <c r="G197" s="765"/>
      <c r="H197" s="732"/>
      <c r="I197" s="769"/>
      <c r="J197" s="772"/>
      <c r="K197" s="1037"/>
      <c r="L197" s="1038"/>
      <c r="M197" s="238"/>
      <c r="N197" s="1021"/>
      <c r="O197" s="240"/>
      <c r="P197" s="1021"/>
      <c r="Q197" s="240"/>
      <c r="R197" s="1021"/>
      <c r="S197" s="240"/>
      <c r="T197" s="1021"/>
      <c r="U197" s="240"/>
      <c r="V197" s="732"/>
      <c r="W197" s="1030"/>
      <c r="X197" s="1031"/>
      <c r="Y197" s="1031"/>
      <c r="Z197" s="1031"/>
      <c r="AA197" s="1031"/>
      <c r="AB197" s="1031"/>
      <c r="AC197" s="1031"/>
      <c r="AD197" s="1032"/>
      <c r="AE197" s="119"/>
      <c r="AF197" s="363"/>
      <c r="AG197" s="363"/>
      <c r="AH197" s="363"/>
      <c r="AI197" s="363"/>
      <c r="AJ197" s="363"/>
      <c r="AK197" s="363"/>
      <c r="AL197" s="362">
        <f t="shared" ca="1" si="42"/>
        <v>13</v>
      </c>
      <c r="AM197" s="362">
        <f t="shared" ca="1" si="42"/>
        <v>3</v>
      </c>
      <c r="AN197" s="1033"/>
      <c r="AO197" s="273">
        <f t="shared" ca="1" si="43"/>
        <v>9</v>
      </c>
      <c r="AP197" s="363"/>
      <c r="AQ197" s="363"/>
      <c r="AR197" s="363"/>
      <c r="AS197" s="363"/>
      <c r="AT197" s="1034"/>
      <c r="AU197" s="1034"/>
      <c r="AV197" s="1034"/>
      <c r="AW197" s="1034"/>
      <c r="AX197" s="1034"/>
      <c r="AY197" s="177"/>
      <c r="AZ197" s="177"/>
      <c r="BA197" s="177"/>
      <c r="BB197" s="177"/>
      <c r="BC197" s="177"/>
      <c r="BD197" s="177"/>
      <c r="BE197" s="177"/>
    </row>
    <row r="198" spans="1:57" s="73" customFormat="1" ht="29.25" customHeight="1" outlineLevel="1" collapsed="1" x14ac:dyDescent="0.2">
      <c r="A198" s="1001" t="str">
        <f ca="1">IFERROR(INDIRECT(ADDRESS(AN198,4,1,TRUE,"CatCoverage")),"")</f>
        <v xml:space="preserve">KP-3c: Percentage of sex workers that have received an HIV test during the reporting period and know their results </v>
      </c>
      <c r="B198" s="1002"/>
      <c r="C198" s="1002"/>
      <c r="D198" s="1007" t="s">
        <v>989</v>
      </c>
      <c r="E198" s="1010" t="s">
        <v>3893</v>
      </c>
      <c r="F198" s="1011"/>
      <c r="G198" s="764">
        <v>272</v>
      </c>
      <c r="H198" s="731">
        <f>IF($G200&lt;&gt;"",$G198/$G200,"")</f>
        <v>5.9310946358482337E-2</v>
      </c>
      <c r="I198" s="767">
        <v>2014</v>
      </c>
      <c r="J198" s="770" t="s">
        <v>29</v>
      </c>
      <c r="K198" s="1016" t="str">
        <f ca="1">Translations!$A$84</f>
        <v>Allocation + other sources</v>
      </c>
      <c r="L198" s="1017"/>
      <c r="M198" s="237">
        <f>40%*M190</f>
        <v>400</v>
      </c>
      <c r="N198" s="1020">
        <f>IF(M199&lt;&gt;"",M198/M199,"")</f>
        <v>8.7221979938944608E-2</v>
      </c>
      <c r="O198" s="237">
        <f>40%*O190</f>
        <v>600</v>
      </c>
      <c r="P198" s="1020">
        <f>IF(O199&lt;&gt;"",O198/O199,"")</f>
        <v>0.13083296990841692</v>
      </c>
      <c r="Q198" s="237">
        <f>40%*Q190</f>
        <v>760</v>
      </c>
      <c r="R198" s="1020">
        <f>IF(Q199&lt;&gt;"",Q198/Q199,"")</f>
        <v>0.16572176188399476</v>
      </c>
      <c r="S198" s="239"/>
      <c r="T198" s="1020" t="str">
        <f>IF(S199&lt;&gt;"",S198/S199,"")</f>
        <v/>
      </c>
      <c r="U198" s="239"/>
      <c r="V198" s="731" t="str">
        <f t="shared" ref="V198" si="48">IF(U199&lt;&gt;"",U198/U199,"")</f>
        <v/>
      </c>
      <c r="W198" s="1024" t="s">
        <v>4455</v>
      </c>
      <c r="X198" s="1025"/>
      <c r="Y198" s="1025"/>
      <c r="Z198" s="1025"/>
      <c r="AA198" s="1025"/>
      <c r="AB198" s="1025"/>
      <c r="AC198" s="1025"/>
      <c r="AD198" s="1026"/>
      <c r="AE198" s="119"/>
      <c r="AF198" s="363"/>
      <c r="AG198" s="363"/>
      <c r="AH198" s="363"/>
      <c r="AI198" s="363"/>
      <c r="AJ198" s="363"/>
      <c r="AK198" s="363"/>
      <c r="AL198" s="362">
        <f t="shared" ca="1" si="42"/>
        <v>13</v>
      </c>
      <c r="AM198" s="362">
        <f t="shared" ca="1" si="42"/>
        <v>3</v>
      </c>
      <c r="AN198" s="1033">
        <f t="shared" ref="AN198" ca="1" si="49">IFERROR(IF(INDIRECT(ADDRESS(ROW()-4,COLUMN()))+1&lt;=AL198+AM198,INDIRECT(ADDRESS(ROW()-4,COLUMN()))+1,""),"")</f>
        <v>16</v>
      </c>
      <c r="AO198" s="273">
        <f t="shared" ca="1" si="43"/>
        <v>9</v>
      </c>
      <c r="AP198" s="363"/>
      <c r="AQ198" s="363"/>
      <c r="AR198" s="363"/>
      <c r="AS198" s="363"/>
      <c r="AT198" s="1034"/>
      <c r="AU198" s="1034"/>
      <c r="AV198" s="1034"/>
      <c r="AW198" s="1034"/>
      <c r="AX198" s="1034"/>
      <c r="AY198" s="177"/>
      <c r="AZ198" s="177"/>
      <c r="BA198" s="177"/>
      <c r="BB198" s="177"/>
      <c r="BC198" s="177"/>
      <c r="BD198" s="177"/>
      <c r="BE198" s="177"/>
    </row>
    <row r="199" spans="1:57" s="73" customFormat="1" ht="29.25" customHeight="1" outlineLevel="1" x14ac:dyDescent="0.2">
      <c r="A199" s="1003"/>
      <c r="B199" s="1004"/>
      <c r="C199" s="1004"/>
      <c r="D199" s="1008"/>
      <c r="E199" s="1012"/>
      <c r="F199" s="1013"/>
      <c r="G199" s="765"/>
      <c r="H199" s="766"/>
      <c r="I199" s="768"/>
      <c r="J199" s="771"/>
      <c r="K199" s="1018"/>
      <c r="L199" s="1019"/>
      <c r="M199" s="238">
        <f>M191</f>
        <v>4586</v>
      </c>
      <c r="N199" s="1021"/>
      <c r="O199" s="238">
        <f>O191</f>
        <v>4586</v>
      </c>
      <c r="P199" s="1021"/>
      <c r="Q199" s="238">
        <f>Q191</f>
        <v>4586</v>
      </c>
      <c r="R199" s="1021"/>
      <c r="S199" s="240"/>
      <c r="T199" s="1021"/>
      <c r="U199" s="240"/>
      <c r="V199" s="732"/>
      <c r="W199" s="1027"/>
      <c r="X199" s="1028"/>
      <c r="Y199" s="1028"/>
      <c r="Z199" s="1028"/>
      <c r="AA199" s="1028"/>
      <c r="AB199" s="1028"/>
      <c r="AC199" s="1028"/>
      <c r="AD199" s="1029"/>
      <c r="AE199" s="119"/>
      <c r="AF199" s="363"/>
      <c r="AG199" s="363"/>
      <c r="AH199" s="363"/>
      <c r="AI199" s="363"/>
      <c r="AJ199" s="363"/>
      <c r="AK199" s="363"/>
      <c r="AL199" s="362">
        <f t="shared" ca="1" si="42"/>
        <v>13</v>
      </c>
      <c r="AM199" s="362">
        <f t="shared" ca="1" si="42"/>
        <v>3</v>
      </c>
      <c r="AN199" s="1033"/>
      <c r="AO199" s="273">
        <f t="shared" ca="1" si="43"/>
        <v>9</v>
      </c>
      <c r="AP199" s="363"/>
      <c r="AQ199" s="363"/>
      <c r="AR199" s="363"/>
      <c r="AS199" s="363"/>
      <c r="AT199" s="1034"/>
      <c r="AU199" s="1034"/>
      <c r="AV199" s="1034"/>
      <c r="AW199" s="1034"/>
      <c r="AX199" s="1034"/>
      <c r="AY199" s="177"/>
      <c r="AZ199" s="177"/>
      <c r="BA199" s="177"/>
      <c r="BB199" s="177"/>
      <c r="BC199" s="177"/>
      <c r="BD199" s="177"/>
      <c r="BE199" s="177"/>
    </row>
    <row r="200" spans="1:57" s="73" customFormat="1" ht="15" customHeight="1" outlineLevel="1" x14ac:dyDescent="0.2">
      <c r="A200" s="1003"/>
      <c r="B200" s="1004"/>
      <c r="C200" s="1004"/>
      <c r="D200" s="1008"/>
      <c r="E200" s="1012"/>
      <c r="F200" s="1013"/>
      <c r="G200" s="1073">
        <f>G192</f>
        <v>4586</v>
      </c>
      <c r="H200" s="766"/>
      <c r="I200" s="768"/>
      <c r="J200" s="771"/>
      <c r="K200" s="1035" t="str">
        <f ca="1">Translations!$A$85</f>
        <v xml:space="preserve">Allocation + above + other </v>
      </c>
      <c r="L200" s="1036"/>
      <c r="M200" s="237"/>
      <c r="N200" s="1020" t="str">
        <f>IF(M201&lt;&gt;"",M200/M201,"")</f>
        <v/>
      </c>
      <c r="O200" s="239"/>
      <c r="P200" s="1020" t="str">
        <f>IF(O201&lt;&gt;"",O200/O201,"")</f>
        <v/>
      </c>
      <c r="Q200" s="239"/>
      <c r="R200" s="1020" t="str">
        <f>IF(Q201&lt;&gt;"",Q200/Q201,"")</f>
        <v/>
      </c>
      <c r="S200" s="239"/>
      <c r="T200" s="1020" t="str">
        <f>IF(S201&lt;&gt;"",S200/S201,"")</f>
        <v/>
      </c>
      <c r="U200" s="239"/>
      <c r="V200" s="731" t="str">
        <f t="shared" ref="V200" si="50">IF(U201&lt;&gt;"",U200/U201,"")</f>
        <v/>
      </c>
      <c r="W200" s="1027"/>
      <c r="X200" s="1028"/>
      <c r="Y200" s="1028"/>
      <c r="Z200" s="1028"/>
      <c r="AA200" s="1028"/>
      <c r="AB200" s="1028"/>
      <c r="AC200" s="1028"/>
      <c r="AD200" s="1029"/>
      <c r="AE200" s="119"/>
      <c r="AF200" s="363"/>
      <c r="AG200" s="363"/>
      <c r="AH200" s="363"/>
      <c r="AI200" s="363"/>
      <c r="AJ200" s="363"/>
      <c r="AK200" s="363"/>
      <c r="AL200" s="362">
        <f t="shared" ca="1" si="42"/>
        <v>13</v>
      </c>
      <c r="AM200" s="362">
        <f t="shared" ca="1" si="42"/>
        <v>3</v>
      </c>
      <c r="AN200" s="1033"/>
      <c r="AO200" s="273">
        <f t="shared" ca="1" si="43"/>
        <v>9</v>
      </c>
      <c r="AP200" s="363"/>
      <c r="AQ200" s="363"/>
      <c r="AR200" s="363"/>
      <c r="AS200" s="363"/>
      <c r="AT200" s="1034"/>
      <c r="AU200" s="1034"/>
      <c r="AV200" s="1034"/>
      <c r="AW200" s="1034"/>
      <c r="AX200" s="1034"/>
      <c r="AY200" s="177"/>
      <c r="AZ200" s="177"/>
      <c r="BA200" s="177"/>
      <c r="BB200" s="177"/>
      <c r="BC200" s="177"/>
      <c r="BD200" s="177"/>
      <c r="BE200" s="177"/>
    </row>
    <row r="201" spans="1:57" s="73" customFormat="1" outlineLevel="1" x14ac:dyDescent="0.2">
      <c r="A201" s="1005"/>
      <c r="B201" s="1006"/>
      <c r="C201" s="1006"/>
      <c r="D201" s="1009"/>
      <c r="E201" s="1014"/>
      <c r="F201" s="1015"/>
      <c r="G201" s="765"/>
      <c r="H201" s="732"/>
      <c r="I201" s="769"/>
      <c r="J201" s="772"/>
      <c r="K201" s="1037"/>
      <c r="L201" s="1038"/>
      <c r="M201" s="238"/>
      <c r="N201" s="1021"/>
      <c r="O201" s="240"/>
      <c r="P201" s="1021"/>
      <c r="Q201" s="240"/>
      <c r="R201" s="1021"/>
      <c r="S201" s="240"/>
      <c r="T201" s="1021"/>
      <c r="U201" s="240"/>
      <c r="V201" s="732"/>
      <c r="W201" s="1030"/>
      <c r="X201" s="1031"/>
      <c r="Y201" s="1031"/>
      <c r="Z201" s="1031"/>
      <c r="AA201" s="1031"/>
      <c r="AB201" s="1031"/>
      <c r="AC201" s="1031"/>
      <c r="AD201" s="1032"/>
      <c r="AE201" s="119"/>
      <c r="AF201" s="363"/>
      <c r="AG201" s="363"/>
      <c r="AH201" s="363"/>
      <c r="AI201" s="363"/>
      <c r="AJ201" s="363"/>
      <c r="AK201" s="363"/>
      <c r="AL201" s="362">
        <f t="shared" ca="1" si="42"/>
        <v>13</v>
      </c>
      <c r="AM201" s="362">
        <f t="shared" ca="1" si="42"/>
        <v>3</v>
      </c>
      <c r="AN201" s="1033"/>
      <c r="AO201" s="273">
        <f t="shared" ca="1" si="43"/>
        <v>9</v>
      </c>
      <c r="AP201" s="363"/>
      <c r="AQ201" s="363"/>
      <c r="AR201" s="363"/>
      <c r="AS201" s="363"/>
      <c r="AT201" s="1034"/>
      <c r="AU201" s="1034"/>
      <c r="AV201" s="1034"/>
      <c r="AW201" s="1034"/>
      <c r="AX201" s="1034"/>
      <c r="AY201" s="177"/>
      <c r="AZ201" s="177"/>
      <c r="BA201" s="177"/>
      <c r="BB201" s="177"/>
      <c r="BC201" s="177"/>
      <c r="BD201" s="177"/>
      <c r="BE201" s="177"/>
    </row>
    <row r="202" spans="1:57" s="73" customFormat="1" ht="15" hidden="1" customHeight="1" outlineLevel="2" x14ac:dyDescent="0.2">
      <c r="A202" s="1001" t="str">
        <f ca="1">IFERROR(INDIRECT(ADDRESS(AN202,4,1,TRUE,"CatCoverage")),"")</f>
        <v/>
      </c>
      <c r="B202" s="1002"/>
      <c r="C202" s="1002"/>
      <c r="D202" s="1007" t="str">
        <f ca="1">Translations!$A$77</f>
        <v>Please select…</v>
      </c>
      <c r="E202" s="1010" t="str">
        <f ca="1">Translations!$A$77</f>
        <v>Please select…</v>
      </c>
      <c r="F202" s="1011"/>
      <c r="G202" s="764"/>
      <c r="H202" s="731" t="str">
        <f>IF($G204&lt;&gt;"",$G202/$G204,"")</f>
        <v/>
      </c>
      <c r="I202" s="767"/>
      <c r="J202" s="770" t="str">
        <f ca="1">Translations!$A$77</f>
        <v>Please select…</v>
      </c>
      <c r="K202" s="1016" t="str">
        <f ca="1">Translations!$A$84</f>
        <v>Allocation + other sources</v>
      </c>
      <c r="L202" s="1017"/>
      <c r="M202" s="237"/>
      <c r="N202" s="1020" t="str">
        <f>IF(M203&lt;&gt;"",M202/M203,"")</f>
        <v/>
      </c>
      <c r="O202" s="239"/>
      <c r="P202" s="1020" t="str">
        <f>IF(O203&lt;&gt;"",O202/O203,"")</f>
        <v/>
      </c>
      <c r="Q202" s="239"/>
      <c r="R202" s="1020" t="str">
        <f>IF(Q203&lt;&gt;"",Q202/Q203,"")</f>
        <v/>
      </c>
      <c r="S202" s="239"/>
      <c r="T202" s="1020" t="str">
        <f>IF(S203&lt;&gt;"",S202/S203,"")</f>
        <v/>
      </c>
      <c r="U202" s="239"/>
      <c r="V202" s="731" t="str">
        <f t="shared" ref="V202" si="51">IF(U203&lt;&gt;"",U202/U203,"")</f>
        <v/>
      </c>
      <c r="W202" s="1024"/>
      <c r="X202" s="1025"/>
      <c r="Y202" s="1025"/>
      <c r="Z202" s="1025"/>
      <c r="AA202" s="1025"/>
      <c r="AB202" s="1025"/>
      <c r="AC202" s="1025"/>
      <c r="AD202" s="1026"/>
      <c r="AE202" s="119"/>
      <c r="AF202" s="363"/>
      <c r="AG202" s="363"/>
      <c r="AH202" s="363"/>
      <c r="AI202" s="363"/>
      <c r="AJ202" s="363"/>
      <c r="AK202" s="363"/>
      <c r="AL202" s="362">
        <f t="shared" ca="1" si="42"/>
        <v>13</v>
      </c>
      <c r="AM202" s="362">
        <f t="shared" ca="1" si="42"/>
        <v>3</v>
      </c>
      <c r="AN202" s="1033" t="str">
        <f t="shared" ref="AN202" ca="1" si="52">IFERROR(IF(INDIRECT(ADDRESS(ROW()-4,COLUMN()))+1&lt;=AL202+AM202,INDIRECT(ADDRESS(ROW()-4,COLUMN()))+1,""),"")</f>
        <v/>
      </c>
      <c r="AO202" s="273">
        <f t="shared" ca="1" si="43"/>
        <v>9</v>
      </c>
      <c r="AP202" s="363"/>
      <c r="AQ202" s="363"/>
      <c r="AR202" s="363"/>
      <c r="AS202" s="363"/>
      <c r="AT202" s="1034"/>
      <c r="AU202" s="1034"/>
      <c r="AV202" s="1034"/>
      <c r="AW202" s="1034"/>
      <c r="AX202" s="1034"/>
      <c r="AY202" s="177"/>
      <c r="AZ202" s="177"/>
      <c r="BA202" s="177"/>
      <c r="BB202" s="177"/>
      <c r="BC202" s="177"/>
      <c r="BD202" s="177"/>
      <c r="BE202" s="177"/>
    </row>
    <row r="203" spans="1:57" s="73" customFormat="1" hidden="1" outlineLevel="2" x14ac:dyDescent="0.2">
      <c r="A203" s="1003"/>
      <c r="B203" s="1004"/>
      <c r="C203" s="1004"/>
      <c r="D203" s="1008"/>
      <c r="E203" s="1012"/>
      <c r="F203" s="1013"/>
      <c r="G203" s="765"/>
      <c r="H203" s="766"/>
      <c r="I203" s="768"/>
      <c r="J203" s="771"/>
      <c r="K203" s="1018"/>
      <c r="L203" s="1019"/>
      <c r="M203" s="238"/>
      <c r="N203" s="1021"/>
      <c r="O203" s="240"/>
      <c r="P203" s="1021"/>
      <c r="Q203" s="240"/>
      <c r="R203" s="1021"/>
      <c r="S203" s="240"/>
      <c r="T203" s="1021"/>
      <c r="U203" s="240"/>
      <c r="V203" s="732"/>
      <c r="W203" s="1027"/>
      <c r="X203" s="1028"/>
      <c r="Y203" s="1028"/>
      <c r="Z203" s="1028"/>
      <c r="AA203" s="1028"/>
      <c r="AB203" s="1028"/>
      <c r="AC203" s="1028"/>
      <c r="AD203" s="1029"/>
      <c r="AE203" s="119"/>
      <c r="AF203" s="363"/>
      <c r="AG203" s="363"/>
      <c r="AH203" s="363"/>
      <c r="AI203" s="363"/>
      <c r="AJ203" s="363"/>
      <c r="AK203" s="363"/>
      <c r="AL203" s="362">
        <f t="shared" ca="1" si="42"/>
        <v>13</v>
      </c>
      <c r="AM203" s="362">
        <f t="shared" ca="1" si="42"/>
        <v>3</v>
      </c>
      <c r="AN203" s="1033"/>
      <c r="AO203" s="273">
        <f t="shared" ca="1" si="43"/>
        <v>9</v>
      </c>
      <c r="AP203" s="363"/>
      <c r="AQ203" s="363"/>
      <c r="AR203" s="363"/>
      <c r="AS203" s="363"/>
      <c r="AT203" s="1034"/>
      <c r="AU203" s="1034"/>
      <c r="AV203" s="1034"/>
      <c r="AW203" s="1034"/>
      <c r="AX203" s="1034"/>
      <c r="AY203" s="177"/>
      <c r="AZ203" s="177"/>
      <c r="BA203" s="177"/>
      <c r="BB203" s="177"/>
      <c r="BC203" s="177"/>
      <c r="BD203" s="177"/>
      <c r="BE203" s="177"/>
    </row>
    <row r="204" spans="1:57" s="73" customFormat="1" ht="15" hidden="1" customHeight="1" outlineLevel="2" x14ac:dyDescent="0.2">
      <c r="A204" s="1003"/>
      <c r="B204" s="1004"/>
      <c r="C204" s="1004"/>
      <c r="D204" s="1008"/>
      <c r="E204" s="1012"/>
      <c r="F204" s="1013"/>
      <c r="G204" s="764"/>
      <c r="H204" s="766"/>
      <c r="I204" s="768"/>
      <c r="J204" s="771"/>
      <c r="K204" s="1035" t="str">
        <f ca="1">Translations!$A$85</f>
        <v xml:space="preserve">Allocation + above + other </v>
      </c>
      <c r="L204" s="1036"/>
      <c r="M204" s="237"/>
      <c r="N204" s="1020" t="str">
        <f>IF(M205&lt;&gt;"",M204/M205,"")</f>
        <v/>
      </c>
      <c r="O204" s="239"/>
      <c r="P204" s="1020" t="str">
        <f>IF(O205&lt;&gt;"",O204/O205,"")</f>
        <v/>
      </c>
      <c r="Q204" s="239"/>
      <c r="R204" s="1020" t="str">
        <f>IF(Q205&lt;&gt;"",Q204/Q205,"")</f>
        <v/>
      </c>
      <c r="S204" s="239"/>
      <c r="T204" s="1020" t="str">
        <f>IF(S205&lt;&gt;"",S204/S205,"")</f>
        <v/>
      </c>
      <c r="U204" s="239"/>
      <c r="V204" s="731" t="str">
        <f t="shared" ref="V204" si="53">IF(U205&lt;&gt;"",U204/U205,"")</f>
        <v/>
      </c>
      <c r="W204" s="1027"/>
      <c r="X204" s="1028"/>
      <c r="Y204" s="1028"/>
      <c r="Z204" s="1028"/>
      <c r="AA204" s="1028"/>
      <c r="AB204" s="1028"/>
      <c r="AC204" s="1028"/>
      <c r="AD204" s="1029"/>
      <c r="AE204" s="119"/>
      <c r="AF204" s="363"/>
      <c r="AG204" s="363"/>
      <c r="AH204" s="363"/>
      <c r="AI204" s="363"/>
      <c r="AJ204" s="363"/>
      <c r="AK204" s="363"/>
      <c r="AL204" s="362">
        <f t="shared" ca="1" si="42"/>
        <v>13</v>
      </c>
      <c r="AM204" s="362">
        <f t="shared" ca="1" si="42"/>
        <v>3</v>
      </c>
      <c r="AN204" s="1033"/>
      <c r="AO204" s="273">
        <f t="shared" ca="1" si="43"/>
        <v>9</v>
      </c>
      <c r="AP204" s="363"/>
      <c r="AQ204" s="363"/>
      <c r="AR204" s="363"/>
      <c r="AS204" s="363"/>
      <c r="AT204" s="1034"/>
      <c r="AU204" s="1034"/>
      <c r="AV204" s="1034"/>
      <c r="AW204" s="1034"/>
      <c r="AX204" s="1034"/>
      <c r="AY204" s="177"/>
      <c r="AZ204" s="177"/>
      <c r="BA204" s="177"/>
      <c r="BB204" s="177"/>
      <c r="BC204" s="177"/>
      <c r="BD204" s="177"/>
      <c r="BE204" s="177"/>
    </row>
    <row r="205" spans="1:57" s="73" customFormat="1" hidden="1" outlineLevel="2" x14ac:dyDescent="0.2">
      <c r="A205" s="1005"/>
      <c r="B205" s="1006"/>
      <c r="C205" s="1006"/>
      <c r="D205" s="1009"/>
      <c r="E205" s="1014"/>
      <c r="F205" s="1015"/>
      <c r="G205" s="765"/>
      <c r="H205" s="732"/>
      <c r="I205" s="769"/>
      <c r="J205" s="772"/>
      <c r="K205" s="1037"/>
      <c r="L205" s="1038"/>
      <c r="M205" s="238"/>
      <c r="N205" s="1021"/>
      <c r="O205" s="240"/>
      <c r="P205" s="1021"/>
      <c r="Q205" s="240"/>
      <c r="R205" s="1021"/>
      <c r="S205" s="240"/>
      <c r="T205" s="1021"/>
      <c r="U205" s="240"/>
      <c r="V205" s="732"/>
      <c r="W205" s="1030"/>
      <c r="X205" s="1031"/>
      <c r="Y205" s="1031"/>
      <c r="Z205" s="1031"/>
      <c r="AA205" s="1031"/>
      <c r="AB205" s="1031"/>
      <c r="AC205" s="1031"/>
      <c r="AD205" s="1032"/>
      <c r="AE205" s="119"/>
      <c r="AF205" s="363"/>
      <c r="AG205" s="363"/>
      <c r="AH205" s="363"/>
      <c r="AI205" s="363"/>
      <c r="AJ205" s="363"/>
      <c r="AK205" s="363"/>
      <c r="AL205" s="362">
        <f t="shared" ca="1" si="42"/>
        <v>13</v>
      </c>
      <c r="AM205" s="362">
        <f t="shared" ca="1" si="42"/>
        <v>3</v>
      </c>
      <c r="AN205" s="1033"/>
      <c r="AO205" s="273">
        <f t="shared" ca="1" si="43"/>
        <v>9</v>
      </c>
      <c r="AP205" s="363"/>
      <c r="AQ205" s="363"/>
      <c r="AR205" s="363"/>
      <c r="AS205" s="363"/>
      <c r="AT205" s="1034"/>
      <c r="AU205" s="1034"/>
      <c r="AV205" s="1034"/>
      <c r="AW205" s="1034"/>
      <c r="AX205" s="1034"/>
      <c r="AY205" s="177"/>
      <c r="AZ205" s="177"/>
      <c r="BA205" s="177"/>
      <c r="BB205" s="177"/>
      <c r="BC205" s="177"/>
      <c r="BD205" s="177"/>
      <c r="BE205" s="177"/>
    </row>
    <row r="206" spans="1:57" s="73" customFormat="1" ht="15" hidden="1" customHeight="1" outlineLevel="2" x14ac:dyDescent="0.2">
      <c r="A206" s="1001" t="str">
        <f ca="1">IFERROR(INDIRECT(ADDRESS(AN206,4,1,TRUE,"CatCoverage")),"")</f>
        <v/>
      </c>
      <c r="B206" s="1002"/>
      <c r="C206" s="1002"/>
      <c r="D206" s="1007" t="str">
        <f ca="1">Translations!$A$77</f>
        <v>Please select…</v>
      </c>
      <c r="E206" s="1010" t="str">
        <f ca="1">Translations!$A$77</f>
        <v>Please select…</v>
      </c>
      <c r="F206" s="1011"/>
      <c r="G206" s="764"/>
      <c r="H206" s="731" t="str">
        <f>IF($G208&lt;&gt;"",$G206/$G208,"")</f>
        <v/>
      </c>
      <c r="I206" s="767"/>
      <c r="J206" s="770" t="str">
        <f ca="1">Translations!$A$77</f>
        <v>Please select…</v>
      </c>
      <c r="K206" s="1016" t="str">
        <f ca="1">Translations!$A$84</f>
        <v>Allocation + other sources</v>
      </c>
      <c r="L206" s="1017"/>
      <c r="M206" s="237"/>
      <c r="N206" s="1020" t="str">
        <f>IF(M207&lt;&gt;"",M206/M207,"")</f>
        <v/>
      </c>
      <c r="O206" s="239"/>
      <c r="P206" s="1020" t="str">
        <f>IF(O207&lt;&gt;"",O206/O207,"")</f>
        <v/>
      </c>
      <c r="Q206" s="239"/>
      <c r="R206" s="1020" t="str">
        <f>IF(Q207&lt;&gt;"",Q206/Q207,"")</f>
        <v/>
      </c>
      <c r="S206" s="239"/>
      <c r="T206" s="1020" t="str">
        <f>IF(S207&lt;&gt;"",S206/S207,"")</f>
        <v/>
      </c>
      <c r="U206" s="239"/>
      <c r="V206" s="731" t="str">
        <f t="shared" ref="V206" si="54">IF(U207&lt;&gt;"",U206/U207,"")</f>
        <v/>
      </c>
      <c r="W206" s="1024"/>
      <c r="X206" s="1025"/>
      <c r="Y206" s="1025"/>
      <c r="Z206" s="1025"/>
      <c r="AA206" s="1025"/>
      <c r="AB206" s="1025"/>
      <c r="AC206" s="1025"/>
      <c r="AD206" s="1026"/>
      <c r="AE206" s="119"/>
      <c r="AF206" s="363"/>
      <c r="AG206" s="363"/>
      <c r="AH206" s="363"/>
      <c r="AI206" s="363"/>
      <c r="AJ206" s="363"/>
      <c r="AK206" s="363"/>
      <c r="AL206" s="362">
        <f t="shared" ca="1" si="42"/>
        <v>13</v>
      </c>
      <c r="AM206" s="362">
        <f t="shared" ca="1" si="42"/>
        <v>3</v>
      </c>
      <c r="AN206" s="1033" t="str">
        <f t="shared" ref="AN206" ca="1" si="55">IFERROR(IF(INDIRECT(ADDRESS(ROW()-4,COLUMN()))+1&lt;=AL206+AM206,INDIRECT(ADDRESS(ROW()-4,COLUMN()))+1,""),"")</f>
        <v/>
      </c>
      <c r="AO206" s="273">
        <f t="shared" ca="1" si="43"/>
        <v>9</v>
      </c>
      <c r="AP206" s="363"/>
      <c r="AQ206" s="363"/>
      <c r="AR206" s="363"/>
      <c r="AS206" s="363"/>
      <c r="AT206" s="1034"/>
      <c r="AU206" s="1034"/>
      <c r="AV206" s="1034"/>
      <c r="AW206" s="1034"/>
      <c r="AX206" s="1034"/>
      <c r="AY206" s="177"/>
      <c r="AZ206" s="177"/>
      <c r="BA206" s="177"/>
      <c r="BB206" s="177"/>
      <c r="BC206" s="177"/>
      <c r="BD206" s="177"/>
      <c r="BE206" s="177"/>
    </row>
    <row r="207" spans="1:57" s="73" customFormat="1" hidden="1" outlineLevel="2" x14ac:dyDescent="0.2">
      <c r="A207" s="1003"/>
      <c r="B207" s="1004"/>
      <c r="C207" s="1004"/>
      <c r="D207" s="1008"/>
      <c r="E207" s="1012"/>
      <c r="F207" s="1013"/>
      <c r="G207" s="765"/>
      <c r="H207" s="766"/>
      <c r="I207" s="768"/>
      <c r="J207" s="771"/>
      <c r="K207" s="1018"/>
      <c r="L207" s="1019"/>
      <c r="M207" s="238"/>
      <c r="N207" s="1021"/>
      <c r="O207" s="240"/>
      <c r="P207" s="1021"/>
      <c r="Q207" s="240"/>
      <c r="R207" s="1021"/>
      <c r="S207" s="240"/>
      <c r="T207" s="1021"/>
      <c r="U207" s="240"/>
      <c r="V207" s="732"/>
      <c r="W207" s="1027"/>
      <c r="X207" s="1028"/>
      <c r="Y207" s="1028"/>
      <c r="Z207" s="1028"/>
      <c r="AA207" s="1028"/>
      <c r="AB207" s="1028"/>
      <c r="AC207" s="1028"/>
      <c r="AD207" s="1029"/>
      <c r="AE207" s="119"/>
      <c r="AF207" s="363"/>
      <c r="AG207" s="363"/>
      <c r="AH207" s="363"/>
      <c r="AI207" s="363"/>
      <c r="AJ207" s="363"/>
      <c r="AK207" s="363"/>
      <c r="AL207" s="362">
        <f t="shared" ca="1" si="42"/>
        <v>13</v>
      </c>
      <c r="AM207" s="362">
        <f t="shared" ca="1" si="42"/>
        <v>3</v>
      </c>
      <c r="AN207" s="1033"/>
      <c r="AO207" s="273">
        <f t="shared" ca="1" si="43"/>
        <v>9</v>
      </c>
      <c r="AP207" s="363"/>
      <c r="AQ207" s="363"/>
      <c r="AR207" s="363"/>
      <c r="AS207" s="363"/>
      <c r="AT207" s="1034"/>
      <c r="AU207" s="1034"/>
      <c r="AV207" s="1034"/>
      <c r="AW207" s="1034"/>
      <c r="AX207" s="1034"/>
      <c r="AY207" s="177"/>
      <c r="AZ207" s="177"/>
      <c r="BA207" s="177"/>
      <c r="BB207" s="177"/>
      <c r="BC207" s="177"/>
      <c r="BD207" s="177"/>
      <c r="BE207" s="177"/>
    </row>
    <row r="208" spans="1:57" s="73" customFormat="1" ht="15" hidden="1" customHeight="1" outlineLevel="2" x14ac:dyDescent="0.2">
      <c r="A208" s="1003"/>
      <c r="B208" s="1004"/>
      <c r="C208" s="1004"/>
      <c r="D208" s="1008"/>
      <c r="E208" s="1012"/>
      <c r="F208" s="1013"/>
      <c r="G208" s="764"/>
      <c r="H208" s="766"/>
      <c r="I208" s="768"/>
      <c r="J208" s="771"/>
      <c r="K208" s="1035" t="str">
        <f ca="1">Translations!$A$85</f>
        <v xml:space="preserve">Allocation + above + other </v>
      </c>
      <c r="L208" s="1036"/>
      <c r="M208" s="237"/>
      <c r="N208" s="1020" t="str">
        <f>IF(M209&lt;&gt;"",M208/M209,"")</f>
        <v/>
      </c>
      <c r="O208" s="239"/>
      <c r="P208" s="1020" t="str">
        <f>IF(O209&lt;&gt;"",O208/O209,"")</f>
        <v/>
      </c>
      <c r="Q208" s="239"/>
      <c r="R208" s="1020" t="str">
        <f>IF(Q209&lt;&gt;"",Q208/Q209,"")</f>
        <v/>
      </c>
      <c r="S208" s="239"/>
      <c r="T208" s="1020" t="str">
        <f>IF(S209&lt;&gt;"",S208/S209,"")</f>
        <v/>
      </c>
      <c r="U208" s="239"/>
      <c r="V208" s="731" t="str">
        <f t="shared" ref="V208" si="56">IF(U209&lt;&gt;"",U208/U209,"")</f>
        <v/>
      </c>
      <c r="W208" s="1027"/>
      <c r="X208" s="1028"/>
      <c r="Y208" s="1028"/>
      <c r="Z208" s="1028"/>
      <c r="AA208" s="1028"/>
      <c r="AB208" s="1028"/>
      <c r="AC208" s="1028"/>
      <c r="AD208" s="1029"/>
      <c r="AE208" s="119"/>
      <c r="AF208" s="363"/>
      <c r="AG208" s="363"/>
      <c r="AH208" s="363"/>
      <c r="AI208" s="363"/>
      <c r="AJ208" s="363"/>
      <c r="AK208" s="363"/>
      <c r="AL208" s="362">
        <f t="shared" ca="1" si="42"/>
        <v>13</v>
      </c>
      <c r="AM208" s="362">
        <f t="shared" ca="1" si="42"/>
        <v>3</v>
      </c>
      <c r="AN208" s="1033"/>
      <c r="AO208" s="273">
        <f t="shared" ca="1" si="43"/>
        <v>9</v>
      </c>
      <c r="AP208" s="363"/>
      <c r="AQ208" s="363"/>
      <c r="AR208" s="363"/>
      <c r="AS208" s="363"/>
      <c r="AT208" s="1034"/>
      <c r="AU208" s="1034"/>
      <c r="AV208" s="1034"/>
      <c r="AW208" s="1034"/>
      <c r="AX208" s="1034"/>
      <c r="AY208" s="177"/>
      <c r="AZ208" s="177"/>
      <c r="BA208" s="177"/>
      <c r="BB208" s="177"/>
      <c r="BC208" s="177"/>
      <c r="BD208" s="177"/>
      <c r="BE208" s="177"/>
    </row>
    <row r="209" spans="1:57" s="73" customFormat="1" hidden="1" outlineLevel="2" x14ac:dyDescent="0.2">
      <c r="A209" s="1005"/>
      <c r="B209" s="1006"/>
      <c r="C209" s="1006"/>
      <c r="D209" s="1009"/>
      <c r="E209" s="1014"/>
      <c r="F209" s="1015"/>
      <c r="G209" s="765"/>
      <c r="H209" s="732"/>
      <c r="I209" s="769"/>
      <c r="J209" s="772"/>
      <c r="K209" s="1037"/>
      <c r="L209" s="1038"/>
      <c r="M209" s="238"/>
      <c r="N209" s="1021"/>
      <c r="O209" s="240"/>
      <c r="P209" s="1021"/>
      <c r="Q209" s="240"/>
      <c r="R209" s="1021"/>
      <c r="S209" s="240"/>
      <c r="T209" s="1021"/>
      <c r="U209" s="240"/>
      <c r="V209" s="732"/>
      <c r="W209" s="1030"/>
      <c r="X209" s="1031"/>
      <c r="Y209" s="1031"/>
      <c r="Z209" s="1031"/>
      <c r="AA209" s="1031"/>
      <c r="AB209" s="1031"/>
      <c r="AC209" s="1031"/>
      <c r="AD209" s="1032"/>
      <c r="AE209" s="119"/>
      <c r="AF209" s="363"/>
      <c r="AG209" s="363"/>
      <c r="AH209" s="363"/>
      <c r="AI209" s="363"/>
      <c r="AJ209" s="363"/>
      <c r="AK209" s="363"/>
      <c r="AL209" s="362">
        <f t="shared" ca="1" si="42"/>
        <v>13</v>
      </c>
      <c r="AM209" s="362">
        <f t="shared" ca="1" si="42"/>
        <v>3</v>
      </c>
      <c r="AN209" s="1033"/>
      <c r="AO209" s="273">
        <f t="shared" ca="1" si="43"/>
        <v>9</v>
      </c>
      <c r="AP209" s="363"/>
      <c r="AQ209" s="363"/>
      <c r="AR209" s="363"/>
      <c r="AS209" s="363"/>
      <c r="AT209" s="1034"/>
      <c r="AU209" s="1034"/>
      <c r="AV209" s="1034"/>
      <c r="AW209" s="1034"/>
      <c r="AX209" s="1034"/>
      <c r="AY209" s="177"/>
      <c r="AZ209" s="177"/>
      <c r="BA209" s="177"/>
      <c r="BB209" s="177"/>
      <c r="BC209" s="177"/>
      <c r="BD209" s="177"/>
      <c r="BE209" s="177"/>
    </row>
    <row r="210" spans="1:57" s="73" customFormat="1" ht="15" hidden="1" customHeight="1" outlineLevel="2" x14ac:dyDescent="0.2">
      <c r="A210" s="1001" t="str">
        <f ca="1">IFERROR(INDIRECT(ADDRESS(AN210,4,1,TRUE,"CatCoverage")),"")</f>
        <v/>
      </c>
      <c r="B210" s="1002"/>
      <c r="C210" s="1002"/>
      <c r="D210" s="1007" t="str">
        <f ca="1">Translations!$A$77</f>
        <v>Please select…</v>
      </c>
      <c r="E210" s="1010" t="str">
        <f ca="1">Translations!$A$77</f>
        <v>Please select…</v>
      </c>
      <c r="F210" s="1011"/>
      <c r="G210" s="764"/>
      <c r="H210" s="731" t="str">
        <f>IF($G212&lt;&gt;"",$G210/$G212,"")</f>
        <v/>
      </c>
      <c r="I210" s="767"/>
      <c r="J210" s="770" t="str">
        <f ca="1">Translations!$A$77</f>
        <v>Please select…</v>
      </c>
      <c r="K210" s="1016" t="str">
        <f ca="1">Translations!$A$84</f>
        <v>Allocation + other sources</v>
      </c>
      <c r="L210" s="1017"/>
      <c r="M210" s="237"/>
      <c r="N210" s="1020" t="str">
        <f>IF(M211&lt;&gt;"",M210/M211,"")</f>
        <v/>
      </c>
      <c r="O210" s="239"/>
      <c r="P210" s="1020" t="str">
        <f>IF(O211&lt;&gt;"",O210/O211,"")</f>
        <v/>
      </c>
      <c r="Q210" s="239"/>
      <c r="R210" s="1020" t="str">
        <f>IF(Q211&lt;&gt;"",Q210/Q211,"")</f>
        <v/>
      </c>
      <c r="S210" s="239"/>
      <c r="T210" s="1020" t="str">
        <f>IF(S211&lt;&gt;"",S210/S211,"")</f>
        <v/>
      </c>
      <c r="U210" s="239"/>
      <c r="V210" s="731" t="str">
        <f t="shared" ref="V210" si="57">IF(U211&lt;&gt;"",U210/U211,"")</f>
        <v/>
      </c>
      <c r="W210" s="1024"/>
      <c r="X210" s="1025"/>
      <c r="Y210" s="1025"/>
      <c r="Z210" s="1025"/>
      <c r="AA210" s="1025"/>
      <c r="AB210" s="1025"/>
      <c r="AC210" s="1025"/>
      <c r="AD210" s="1026"/>
      <c r="AE210" s="119"/>
      <c r="AF210" s="363"/>
      <c r="AG210" s="363"/>
      <c r="AH210" s="363"/>
      <c r="AI210" s="363"/>
      <c r="AJ210" s="363"/>
      <c r="AK210" s="363"/>
      <c r="AL210" s="362">
        <f t="shared" ca="1" si="42"/>
        <v>13</v>
      </c>
      <c r="AM210" s="362">
        <f t="shared" ca="1" si="42"/>
        <v>3</v>
      </c>
      <c r="AN210" s="1033" t="str">
        <f t="shared" ref="AN210" ca="1" si="58">IFERROR(IF(INDIRECT(ADDRESS(ROW()-4,COLUMN()))+1&lt;=AL210+AM210,INDIRECT(ADDRESS(ROW()-4,COLUMN()))+1,""),"")</f>
        <v/>
      </c>
      <c r="AO210" s="273">
        <f t="shared" ca="1" si="43"/>
        <v>9</v>
      </c>
      <c r="AP210" s="363"/>
      <c r="AQ210" s="363"/>
      <c r="AR210" s="363"/>
      <c r="AS210" s="363"/>
      <c r="AT210" s="1034"/>
      <c r="AU210" s="1034"/>
      <c r="AV210" s="1034"/>
      <c r="AW210" s="1034"/>
      <c r="AX210" s="1034"/>
      <c r="AY210" s="177"/>
      <c r="AZ210" s="177"/>
      <c r="BA210" s="177"/>
      <c r="BB210" s="177"/>
      <c r="BC210" s="177"/>
      <c r="BD210" s="177"/>
      <c r="BE210" s="177"/>
    </row>
    <row r="211" spans="1:57" s="73" customFormat="1" hidden="1" outlineLevel="2" x14ac:dyDescent="0.2">
      <c r="A211" s="1003"/>
      <c r="B211" s="1004"/>
      <c r="C211" s="1004"/>
      <c r="D211" s="1008"/>
      <c r="E211" s="1012"/>
      <c r="F211" s="1013"/>
      <c r="G211" s="765"/>
      <c r="H211" s="766"/>
      <c r="I211" s="768"/>
      <c r="J211" s="771"/>
      <c r="K211" s="1018"/>
      <c r="L211" s="1019"/>
      <c r="M211" s="238"/>
      <c r="N211" s="1021"/>
      <c r="O211" s="240"/>
      <c r="P211" s="1021"/>
      <c r="Q211" s="240"/>
      <c r="R211" s="1021"/>
      <c r="S211" s="240"/>
      <c r="T211" s="1021"/>
      <c r="U211" s="240"/>
      <c r="V211" s="732"/>
      <c r="W211" s="1027"/>
      <c r="X211" s="1028"/>
      <c r="Y211" s="1028"/>
      <c r="Z211" s="1028"/>
      <c r="AA211" s="1028"/>
      <c r="AB211" s="1028"/>
      <c r="AC211" s="1028"/>
      <c r="AD211" s="1029"/>
      <c r="AE211" s="119"/>
      <c r="AF211" s="363"/>
      <c r="AG211" s="363"/>
      <c r="AH211" s="363"/>
      <c r="AI211" s="363"/>
      <c r="AJ211" s="363"/>
      <c r="AK211" s="363"/>
      <c r="AL211" s="362">
        <f t="shared" ca="1" si="42"/>
        <v>13</v>
      </c>
      <c r="AM211" s="362">
        <f t="shared" ca="1" si="42"/>
        <v>3</v>
      </c>
      <c r="AN211" s="1033"/>
      <c r="AO211" s="273">
        <f t="shared" ca="1" si="43"/>
        <v>9</v>
      </c>
      <c r="AP211" s="363"/>
      <c r="AQ211" s="363"/>
      <c r="AR211" s="363"/>
      <c r="AS211" s="363"/>
      <c r="AT211" s="1034"/>
      <c r="AU211" s="1034"/>
      <c r="AV211" s="1034"/>
      <c r="AW211" s="1034"/>
      <c r="AX211" s="1034"/>
      <c r="AY211" s="177"/>
      <c r="AZ211" s="177"/>
      <c r="BA211" s="177"/>
      <c r="BB211" s="177"/>
      <c r="BC211" s="177"/>
      <c r="BD211" s="177"/>
      <c r="BE211" s="177"/>
    </row>
    <row r="212" spans="1:57" s="73" customFormat="1" ht="15" hidden="1" customHeight="1" outlineLevel="2" x14ac:dyDescent="0.2">
      <c r="A212" s="1003"/>
      <c r="B212" s="1004"/>
      <c r="C212" s="1004"/>
      <c r="D212" s="1008"/>
      <c r="E212" s="1012"/>
      <c r="F212" s="1013"/>
      <c r="G212" s="764"/>
      <c r="H212" s="766"/>
      <c r="I212" s="768"/>
      <c r="J212" s="771"/>
      <c r="K212" s="1035" t="str">
        <f ca="1">Translations!$A$85</f>
        <v xml:space="preserve">Allocation + above + other </v>
      </c>
      <c r="L212" s="1036"/>
      <c r="M212" s="237"/>
      <c r="N212" s="1020" t="str">
        <f>IF(M213&lt;&gt;"",M212/M213,"")</f>
        <v/>
      </c>
      <c r="O212" s="239"/>
      <c r="P212" s="1020" t="str">
        <f>IF(O213&lt;&gt;"",O212/O213,"")</f>
        <v/>
      </c>
      <c r="Q212" s="239"/>
      <c r="R212" s="1020" t="str">
        <f>IF(Q213&lt;&gt;"",Q212/Q213,"")</f>
        <v/>
      </c>
      <c r="S212" s="239"/>
      <c r="T212" s="1020" t="str">
        <f>IF(S213&lt;&gt;"",S212/S213,"")</f>
        <v/>
      </c>
      <c r="U212" s="239"/>
      <c r="V212" s="731" t="str">
        <f t="shared" ref="V212" si="59">IF(U213&lt;&gt;"",U212/U213,"")</f>
        <v/>
      </c>
      <c r="W212" s="1027"/>
      <c r="X212" s="1028"/>
      <c r="Y212" s="1028"/>
      <c r="Z212" s="1028"/>
      <c r="AA212" s="1028"/>
      <c r="AB212" s="1028"/>
      <c r="AC212" s="1028"/>
      <c r="AD212" s="1029"/>
      <c r="AE212" s="119"/>
      <c r="AF212" s="363"/>
      <c r="AG212" s="363"/>
      <c r="AH212" s="363"/>
      <c r="AI212" s="363"/>
      <c r="AJ212" s="363"/>
      <c r="AK212" s="363"/>
      <c r="AL212" s="362">
        <f t="shared" ca="1" si="42"/>
        <v>13</v>
      </c>
      <c r="AM212" s="362">
        <f t="shared" ca="1" si="42"/>
        <v>3</v>
      </c>
      <c r="AN212" s="1033"/>
      <c r="AO212" s="273">
        <f t="shared" ca="1" si="43"/>
        <v>9</v>
      </c>
      <c r="AP212" s="363"/>
      <c r="AQ212" s="363"/>
      <c r="AR212" s="363"/>
      <c r="AS212" s="363"/>
      <c r="AT212" s="1034"/>
      <c r="AU212" s="1034"/>
      <c r="AV212" s="1034"/>
      <c r="AW212" s="1034"/>
      <c r="AX212" s="1034"/>
      <c r="AY212" s="177"/>
      <c r="AZ212" s="177"/>
      <c r="BA212" s="177"/>
      <c r="BB212" s="177"/>
      <c r="BC212" s="177"/>
      <c r="BD212" s="177"/>
      <c r="BE212" s="177"/>
    </row>
    <row r="213" spans="1:57" s="73" customFormat="1" hidden="1" outlineLevel="2" x14ac:dyDescent="0.2">
      <c r="A213" s="1005"/>
      <c r="B213" s="1006"/>
      <c r="C213" s="1006"/>
      <c r="D213" s="1009"/>
      <c r="E213" s="1014"/>
      <c r="F213" s="1015"/>
      <c r="G213" s="765"/>
      <c r="H213" s="732"/>
      <c r="I213" s="769"/>
      <c r="J213" s="772"/>
      <c r="K213" s="1037"/>
      <c r="L213" s="1038"/>
      <c r="M213" s="238"/>
      <c r="N213" s="1021"/>
      <c r="O213" s="240"/>
      <c r="P213" s="1021"/>
      <c r="Q213" s="240"/>
      <c r="R213" s="1021"/>
      <c r="S213" s="240"/>
      <c r="T213" s="1021"/>
      <c r="U213" s="240"/>
      <c r="V213" s="732"/>
      <c r="W213" s="1030"/>
      <c r="X213" s="1031"/>
      <c r="Y213" s="1031"/>
      <c r="Z213" s="1031"/>
      <c r="AA213" s="1031"/>
      <c r="AB213" s="1031"/>
      <c r="AC213" s="1031"/>
      <c r="AD213" s="1032"/>
      <c r="AE213" s="119"/>
      <c r="AF213" s="363"/>
      <c r="AG213" s="363"/>
      <c r="AH213" s="363"/>
      <c r="AI213" s="363"/>
      <c r="AJ213" s="363"/>
      <c r="AK213" s="363"/>
      <c r="AL213" s="362">
        <f t="shared" ca="1" si="42"/>
        <v>13</v>
      </c>
      <c r="AM213" s="362">
        <f t="shared" ca="1" si="42"/>
        <v>3</v>
      </c>
      <c r="AN213" s="1033"/>
      <c r="AO213" s="273">
        <f t="shared" ca="1" si="43"/>
        <v>9</v>
      </c>
      <c r="AP213" s="363"/>
      <c r="AQ213" s="363"/>
      <c r="AR213" s="363"/>
      <c r="AS213" s="363"/>
      <c r="AT213" s="1034"/>
      <c r="AU213" s="1034"/>
      <c r="AV213" s="1034"/>
      <c r="AW213" s="1034"/>
      <c r="AX213" s="1034"/>
      <c r="AY213" s="177"/>
      <c r="AZ213" s="177"/>
      <c r="BA213" s="177"/>
      <c r="BB213" s="177"/>
      <c r="BC213" s="177"/>
      <c r="BD213" s="177"/>
      <c r="BE213" s="177"/>
    </row>
    <row r="214" spans="1:57" s="73" customFormat="1" ht="15" hidden="1" customHeight="1" outlineLevel="2" x14ac:dyDescent="0.2">
      <c r="A214" s="1001" t="str">
        <f ca="1">IFERROR(INDIRECT(ADDRESS(AN214,4,1,TRUE,"CatCoverage")),"")</f>
        <v/>
      </c>
      <c r="B214" s="1002"/>
      <c r="C214" s="1002"/>
      <c r="D214" s="1007" t="str">
        <f ca="1">Translations!$A$77</f>
        <v>Please select…</v>
      </c>
      <c r="E214" s="1010" t="str">
        <f ca="1">Translations!$A$77</f>
        <v>Please select…</v>
      </c>
      <c r="F214" s="1011"/>
      <c r="G214" s="764"/>
      <c r="H214" s="731" t="str">
        <f>IF($G216&lt;&gt;"",$G214/$G216,"")</f>
        <v/>
      </c>
      <c r="I214" s="767"/>
      <c r="J214" s="770" t="str">
        <f ca="1">Translations!$A$77</f>
        <v>Please select…</v>
      </c>
      <c r="K214" s="1016" t="str">
        <f ca="1">Translations!$A$84</f>
        <v>Allocation + other sources</v>
      </c>
      <c r="L214" s="1017"/>
      <c r="M214" s="237"/>
      <c r="N214" s="1020" t="str">
        <f>IF(M215&lt;&gt;"",M214/M215,"")</f>
        <v/>
      </c>
      <c r="O214" s="239"/>
      <c r="P214" s="1020" t="str">
        <f>IF(O215&lt;&gt;"",O214/O215,"")</f>
        <v/>
      </c>
      <c r="Q214" s="239"/>
      <c r="R214" s="1020" t="str">
        <f>IF(Q215&lt;&gt;"",Q214/Q215,"")</f>
        <v/>
      </c>
      <c r="S214" s="239"/>
      <c r="T214" s="1020" t="str">
        <f>IF(S215&lt;&gt;"",S214/S215,"")</f>
        <v/>
      </c>
      <c r="U214" s="239"/>
      <c r="V214" s="731" t="str">
        <f t="shared" ref="V214" si="60">IF(U215&lt;&gt;"",U214/U215,"")</f>
        <v/>
      </c>
      <c r="W214" s="1024"/>
      <c r="X214" s="1025"/>
      <c r="Y214" s="1025"/>
      <c r="Z214" s="1025"/>
      <c r="AA214" s="1025"/>
      <c r="AB214" s="1025"/>
      <c r="AC214" s="1025"/>
      <c r="AD214" s="1026"/>
      <c r="AE214" s="119"/>
      <c r="AF214" s="363"/>
      <c r="AG214" s="363"/>
      <c r="AH214" s="363"/>
      <c r="AI214" s="363"/>
      <c r="AJ214" s="363"/>
      <c r="AK214" s="363"/>
      <c r="AL214" s="362">
        <f t="shared" ca="1" si="42"/>
        <v>13</v>
      </c>
      <c r="AM214" s="362">
        <f t="shared" ca="1" si="42"/>
        <v>3</v>
      </c>
      <c r="AN214" s="1033" t="str">
        <f t="shared" ref="AN214" ca="1" si="61">IFERROR(IF(INDIRECT(ADDRESS(ROW()-4,COLUMN()))+1&lt;=AL214+AM214,INDIRECT(ADDRESS(ROW()-4,COLUMN()))+1,""),"")</f>
        <v/>
      </c>
      <c r="AO214" s="273">
        <f t="shared" ca="1" si="43"/>
        <v>9</v>
      </c>
      <c r="AP214" s="363"/>
      <c r="AQ214" s="363"/>
      <c r="AR214" s="363"/>
      <c r="AS214" s="363"/>
      <c r="AT214" s="1034"/>
      <c r="AU214" s="1034"/>
      <c r="AV214" s="1034"/>
      <c r="AW214" s="1034"/>
      <c r="AX214" s="1034"/>
      <c r="AY214" s="177"/>
      <c r="AZ214" s="177"/>
      <c r="BA214" s="177"/>
      <c r="BB214" s="177"/>
      <c r="BC214" s="177"/>
      <c r="BD214" s="177"/>
      <c r="BE214" s="177"/>
    </row>
    <row r="215" spans="1:57" s="73" customFormat="1" hidden="1" outlineLevel="2" x14ac:dyDescent="0.2">
      <c r="A215" s="1003"/>
      <c r="B215" s="1004"/>
      <c r="C215" s="1004"/>
      <c r="D215" s="1008"/>
      <c r="E215" s="1012"/>
      <c r="F215" s="1013"/>
      <c r="G215" s="765"/>
      <c r="H215" s="766"/>
      <c r="I215" s="768"/>
      <c r="J215" s="771"/>
      <c r="K215" s="1018"/>
      <c r="L215" s="1019"/>
      <c r="M215" s="238"/>
      <c r="N215" s="1021"/>
      <c r="O215" s="240"/>
      <c r="P215" s="1021"/>
      <c r="Q215" s="240"/>
      <c r="R215" s="1021"/>
      <c r="S215" s="240"/>
      <c r="T215" s="1021"/>
      <c r="U215" s="240"/>
      <c r="V215" s="732"/>
      <c r="W215" s="1027"/>
      <c r="X215" s="1028"/>
      <c r="Y215" s="1028"/>
      <c r="Z215" s="1028"/>
      <c r="AA215" s="1028"/>
      <c r="AB215" s="1028"/>
      <c r="AC215" s="1028"/>
      <c r="AD215" s="1029"/>
      <c r="AE215" s="119"/>
      <c r="AF215" s="363"/>
      <c r="AG215" s="363"/>
      <c r="AH215" s="363"/>
      <c r="AI215" s="363"/>
      <c r="AJ215" s="363"/>
      <c r="AK215" s="363"/>
      <c r="AL215" s="362">
        <f t="shared" ca="1" si="42"/>
        <v>13</v>
      </c>
      <c r="AM215" s="362">
        <f t="shared" ca="1" si="42"/>
        <v>3</v>
      </c>
      <c r="AN215" s="1033"/>
      <c r="AO215" s="273">
        <f t="shared" ca="1" si="43"/>
        <v>9</v>
      </c>
      <c r="AP215" s="363"/>
      <c r="AQ215" s="363"/>
      <c r="AR215" s="363"/>
      <c r="AS215" s="363"/>
      <c r="AT215" s="1034"/>
      <c r="AU215" s="1034"/>
      <c r="AV215" s="1034"/>
      <c r="AW215" s="1034"/>
      <c r="AX215" s="1034"/>
      <c r="AY215" s="177"/>
      <c r="AZ215" s="177"/>
      <c r="BA215" s="177"/>
      <c r="BB215" s="177"/>
      <c r="BC215" s="177"/>
      <c r="BD215" s="177"/>
      <c r="BE215" s="177"/>
    </row>
    <row r="216" spans="1:57" s="73" customFormat="1" ht="15" hidden="1" customHeight="1" outlineLevel="2" x14ac:dyDescent="0.2">
      <c r="A216" s="1003"/>
      <c r="B216" s="1004"/>
      <c r="C216" s="1004"/>
      <c r="D216" s="1008"/>
      <c r="E216" s="1012"/>
      <c r="F216" s="1013"/>
      <c r="G216" s="764"/>
      <c r="H216" s="766"/>
      <c r="I216" s="768"/>
      <c r="J216" s="771"/>
      <c r="K216" s="1035" t="str">
        <f ca="1">Translations!$A$85</f>
        <v xml:space="preserve">Allocation + above + other </v>
      </c>
      <c r="L216" s="1036"/>
      <c r="M216" s="237"/>
      <c r="N216" s="1020" t="str">
        <f>IF(M217&lt;&gt;"",M216/M217,"")</f>
        <v/>
      </c>
      <c r="O216" s="239"/>
      <c r="P216" s="1020" t="str">
        <f>IF(O217&lt;&gt;"",O216/O217,"")</f>
        <v/>
      </c>
      <c r="Q216" s="239"/>
      <c r="R216" s="1020" t="str">
        <f>IF(Q217&lt;&gt;"",Q216/Q217,"")</f>
        <v/>
      </c>
      <c r="S216" s="239"/>
      <c r="T216" s="1020" t="str">
        <f>IF(S217&lt;&gt;"",S216/S217,"")</f>
        <v/>
      </c>
      <c r="U216" s="239"/>
      <c r="V216" s="731" t="str">
        <f t="shared" ref="V216" si="62">IF(U217&lt;&gt;"",U216/U217,"")</f>
        <v/>
      </c>
      <c r="W216" s="1027"/>
      <c r="X216" s="1028"/>
      <c r="Y216" s="1028"/>
      <c r="Z216" s="1028"/>
      <c r="AA216" s="1028"/>
      <c r="AB216" s="1028"/>
      <c r="AC216" s="1028"/>
      <c r="AD216" s="1029"/>
      <c r="AE216" s="119"/>
      <c r="AF216" s="363"/>
      <c r="AG216" s="363"/>
      <c r="AH216" s="363"/>
      <c r="AI216" s="363"/>
      <c r="AJ216" s="363"/>
      <c r="AK216" s="363"/>
      <c r="AL216" s="362">
        <f t="shared" ca="1" si="42"/>
        <v>13</v>
      </c>
      <c r="AM216" s="362">
        <f t="shared" ca="1" si="42"/>
        <v>3</v>
      </c>
      <c r="AN216" s="1033"/>
      <c r="AO216" s="273">
        <f t="shared" ca="1" si="43"/>
        <v>9</v>
      </c>
      <c r="AP216" s="363"/>
      <c r="AQ216" s="363"/>
      <c r="AR216" s="363"/>
      <c r="AS216" s="363"/>
      <c r="AT216" s="1034"/>
      <c r="AU216" s="1034"/>
      <c r="AV216" s="1034"/>
      <c r="AW216" s="1034"/>
      <c r="AX216" s="1034"/>
      <c r="AY216" s="177"/>
      <c r="AZ216" s="177"/>
      <c r="BA216" s="177"/>
      <c r="BB216" s="177"/>
      <c r="BC216" s="177"/>
      <c r="BD216" s="177"/>
      <c r="BE216" s="177"/>
    </row>
    <row r="217" spans="1:57" s="73" customFormat="1" hidden="1" outlineLevel="2" x14ac:dyDescent="0.2">
      <c r="A217" s="1005"/>
      <c r="B217" s="1006"/>
      <c r="C217" s="1006"/>
      <c r="D217" s="1009"/>
      <c r="E217" s="1014"/>
      <c r="F217" s="1015"/>
      <c r="G217" s="765"/>
      <c r="H217" s="732"/>
      <c r="I217" s="769"/>
      <c r="J217" s="772"/>
      <c r="K217" s="1037"/>
      <c r="L217" s="1038"/>
      <c r="M217" s="238"/>
      <c r="N217" s="1021"/>
      <c r="O217" s="240"/>
      <c r="P217" s="1021"/>
      <c r="Q217" s="240"/>
      <c r="R217" s="1021"/>
      <c r="S217" s="240"/>
      <c r="T217" s="1021"/>
      <c r="U217" s="240"/>
      <c r="V217" s="732"/>
      <c r="W217" s="1030"/>
      <c r="X217" s="1031"/>
      <c r="Y217" s="1031"/>
      <c r="Z217" s="1031"/>
      <c r="AA217" s="1031"/>
      <c r="AB217" s="1031"/>
      <c r="AC217" s="1031"/>
      <c r="AD217" s="1032"/>
      <c r="AE217" s="119"/>
      <c r="AF217" s="363"/>
      <c r="AG217" s="363"/>
      <c r="AH217" s="363"/>
      <c r="AI217" s="363"/>
      <c r="AJ217" s="363"/>
      <c r="AK217" s="363"/>
      <c r="AL217" s="362">
        <f t="shared" ca="1" si="42"/>
        <v>13</v>
      </c>
      <c r="AM217" s="362">
        <f t="shared" ca="1" si="42"/>
        <v>3</v>
      </c>
      <c r="AN217" s="1033"/>
      <c r="AO217" s="273">
        <f t="shared" ca="1" si="43"/>
        <v>9</v>
      </c>
      <c r="AP217" s="363"/>
      <c r="AQ217" s="363"/>
      <c r="AR217" s="363"/>
      <c r="AS217" s="363"/>
      <c r="AT217" s="1034"/>
      <c r="AU217" s="1034"/>
      <c r="AV217" s="1034"/>
      <c r="AW217" s="1034"/>
      <c r="AX217" s="1034"/>
      <c r="AY217" s="177"/>
      <c r="AZ217" s="177"/>
      <c r="BA217" s="177"/>
      <c r="BB217" s="177"/>
      <c r="BC217" s="177"/>
      <c r="BD217" s="177"/>
      <c r="BE217" s="177"/>
    </row>
    <row r="218" spans="1:57" s="73" customFormat="1" ht="15" hidden="1" customHeight="1" outlineLevel="2" x14ac:dyDescent="0.2">
      <c r="A218" s="1001" t="str">
        <f ca="1">IFERROR(INDIRECT(ADDRESS(AN218,4,1,TRUE,"CatCoverage")),"")</f>
        <v/>
      </c>
      <c r="B218" s="1002"/>
      <c r="C218" s="1002"/>
      <c r="D218" s="1007" t="str">
        <f ca="1">Translations!$A$77</f>
        <v>Please select…</v>
      </c>
      <c r="E218" s="1010" t="str">
        <f ca="1">Translations!$A$77</f>
        <v>Please select…</v>
      </c>
      <c r="F218" s="1011"/>
      <c r="G218" s="764"/>
      <c r="H218" s="731" t="str">
        <f>IF($G220&lt;&gt;"",$G218/$G220,"")</f>
        <v/>
      </c>
      <c r="I218" s="767"/>
      <c r="J218" s="770" t="str">
        <f ca="1">Translations!$A$77</f>
        <v>Please select…</v>
      </c>
      <c r="K218" s="1016" t="str">
        <f ca="1">Translations!$A$84</f>
        <v>Allocation + other sources</v>
      </c>
      <c r="L218" s="1017"/>
      <c r="M218" s="237"/>
      <c r="N218" s="1020" t="str">
        <f>IF(M219&lt;&gt;"",M218/M219,"")</f>
        <v/>
      </c>
      <c r="O218" s="239"/>
      <c r="P218" s="1020" t="str">
        <f>IF(O219&lt;&gt;"",O218/O219,"")</f>
        <v/>
      </c>
      <c r="Q218" s="239"/>
      <c r="R218" s="1020" t="str">
        <f>IF(Q219&lt;&gt;"",Q218/Q219,"")</f>
        <v/>
      </c>
      <c r="S218" s="239"/>
      <c r="T218" s="1022" t="str">
        <f>IF(S219&lt;&gt;"",S218/S219,"")</f>
        <v/>
      </c>
      <c r="U218" s="239"/>
      <c r="V218" s="731" t="str">
        <f t="shared" ref="V218" si="63">IF(U219&lt;&gt;"",U218/U219,"")</f>
        <v/>
      </c>
      <c r="W218" s="1024"/>
      <c r="X218" s="1025"/>
      <c r="Y218" s="1025"/>
      <c r="Z218" s="1025"/>
      <c r="AA218" s="1025"/>
      <c r="AB218" s="1025"/>
      <c r="AC218" s="1025"/>
      <c r="AD218" s="1026"/>
      <c r="AE218" s="119"/>
      <c r="AF218" s="363"/>
      <c r="AG218" s="363"/>
      <c r="AH218" s="363"/>
      <c r="AI218" s="363"/>
      <c r="AJ218" s="363"/>
      <c r="AK218" s="363"/>
      <c r="AL218" s="362">
        <f t="shared" ca="1" si="42"/>
        <v>13</v>
      </c>
      <c r="AM218" s="362">
        <f t="shared" ca="1" si="42"/>
        <v>3</v>
      </c>
      <c r="AN218" s="1033" t="str">
        <f t="shared" ref="AN218" ca="1" si="64">IFERROR(IF(INDIRECT(ADDRESS(ROW()-4,COLUMN()))+1&lt;=AL218+AM218,INDIRECT(ADDRESS(ROW()-4,COLUMN()))+1,""),"")</f>
        <v/>
      </c>
      <c r="AO218" s="273">
        <f t="shared" ca="1" si="43"/>
        <v>9</v>
      </c>
      <c r="AP218" s="363"/>
      <c r="AQ218" s="363"/>
      <c r="AR218" s="363"/>
      <c r="AS218" s="363"/>
      <c r="AT218" s="1034"/>
      <c r="AU218" s="1034"/>
      <c r="AV218" s="1034"/>
      <c r="AW218" s="1034"/>
      <c r="AX218" s="1034"/>
      <c r="AY218" s="177"/>
      <c r="AZ218" s="177"/>
      <c r="BA218" s="177"/>
      <c r="BB218" s="177"/>
      <c r="BC218" s="177"/>
      <c r="BD218" s="177"/>
      <c r="BE218" s="177"/>
    </row>
    <row r="219" spans="1:57" s="73" customFormat="1" hidden="1" outlineLevel="2" x14ac:dyDescent="0.2">
      <c r="A219" s="1003"/>
      <c r="B219" s="1004"/>
      <c r="C219" s="1004"/>
      <c r="D219" s="1008"/>
      <c r="E219" s="1012"/>
      <c r="F219" s="1013"/>
      <c r="G219" s="765"/>
      <c r="H219" s="766"/>
      <c r="I219" s="768"/>
      <c r="J219" s="771"/>
      <c r="K219" s="1018"/>
      <c r="L219" s="1019"/>
      <c r="M219" s="238"/>
      <c r="N219" s="1021"/>
      <c r="O219" s="240"/>
      <c r="P219" s="1021"/>
      <c r="Q219" s="240"/>
      <c r="R219" s="1021"/>
      <c r="S219" s="240"/>
      <c r="T219" s="1023"/>
      <c r="U219" s="240"/>
      <c r="V219" s="732"/>
      <c r="W219" s="1027"/>
      <c r="X219" s="1028"/>
      <c r="Y219" s="1028"/>
      <c r="Z219" s="1028"/>
      <c r="AA219" s="1028"/>
      <c r="AB219" s="1028"/>
      <c r="AC219" s="1028"/>
      <c r="AD219" s="1029"/>
      <c r="AE219" s="119"/>
      <c r="AF219" s="363"/>
      <c r="AG219" s="363"/>
      <c r="AH219" s="363"/>
      <c r="AI219" s="363"/>
      <c r="AJ219" s="363"/>
      <c r="AK219" s="363"/>
      <c r="AL219" s="362">
        <f t="shared" ca="1" si="42"/>
        <v>13</v>
      </c>
      <c r="AM219" s="362">
        <f t="shared" ca="1" si="42"/>
        <v>3</v>
      </c>
      <c r="AN219" s="1033"/>
      <c r="AO219" s="273">
        <f t="shared" ca="1" si="43"/>
        <v>9</v>
      </c>
      <c r="AP219" s="363"/>
      <c r="AQ219" s="363"/>
      <c r="AR219" s="363"/>
      <c r="AS219" s="363"/>
      <c r="AT219" s="1034"/>
      <c r="AU219" s="1034"/>
      <c r="AV219" s="1034"/>
      <c r="AW219" s="1034"/>
      <c r="AX219" s="1034"/>
      <c r="AY219" s="177"/>
      <c r="AZ219" s="177"/>
      <c r="BA219" s="177"/>
      <c r="BB219" s="177"/>
      <c r="BC219" s="177"/>
      <c r="BD219" s="177"/>
      <c r="BE219" s="177"/>
    </row>
    <row r="220" spans="1:57" s="73" customFormat="1" ht="15" hidden="1" customHeight="1" outlineLevel="2" x14ac:dyDescent="0.2">
      <c r="A220" s="1003"/>
      <c r="B220" s="1004"/>
      <c r="C220" s="1004"/>
      <c r="D220" s="1008"/>
      <c r="E220" s="1012"/>
      <c r="F220" s="1013"/>
      <c r="G220" s="764"/>
      <c r="H220" s="766"/>
      <c r="I220" s="768"/>
      <c r="J220" s="771"/>
      <c r="K220" s="1035" t="str">
        <f ca="1">Translations!$A$85</f>
        <v xml:space="preserve">Allocation + above + other </v>
      </c>
      <c r="L220" s="1036"/>
      <c r="M220" s="237"/>
      <c r="N220" s="1020" t="str">
        <f>IF(M221&lt;&gt;"",M220/M221,"")</f>
        <v/>
      </c>
      <c r="O220" s="239"/>
      <c r="P220" s="1020" t="str">
        <f>IF(O221&lt;&gt;"",O220/O221,"")</f>
        <v/>
      </c>
      <c r="Q220" s="239"/>
      <c r="R220" s="1020" t="str">
        <f>IF(Q221&lt;&gt;"",Q220/Q221,"")</f>
        <v/>
      </c>
      <c r="S220" s="239"/>
      <c r="T220" s="1022" t="str">
        <f>IF(S221&lt;&gt;"",S220/S221,"")</f>
        <v/>
      </c>
      <c r="U220" s="239"/>
      <c r="V220" s="731" t="str">
        <f t="shared" ref="V220" si="65">IF(U221&lt;&gt;"",U220/U221,"")</f>
        <v/>
      </c>
      <c r="W220" s="1027"/>
      <c r="X220" s="1028"/>
      <c r="Y220" s="1028"/>
      <c r="Z220" s="1028"/>
      <c r="AA220" s="1028"/>
      <c r="AB220" s="1028"/>
      <c r="AC220" s="1028"/>
      <c r="AD220" s="1029"/>
      <c r="AE220" s="119"/>
      <c r="AF220" s="363"/>
      <c r="AG220" s="363"/>
      <c r="AH220" s="363"/>
      <c r="AI220" s="363"/>
      <c r="AJ220" s="363"/>
      <c r="AK220" s="363"/>
      <c r="AL220" s="362">
        <f t="shared" ca="1" si="42"/>
        <v>13</v>
      </c>
      <c r="AM220" s="362">
        <f t="shared" ca="1" si="42"/>
        <v>3</v>
      </c>
      <c r="AN220" s="1033"/>
      <c r="AO220" s="273">
        <f t="shared" ca="1" si="43"/>
        <v>9</v>
      </c>
      <c r="AP220" s="363"/>
      <c r="AQ220" s="363"/>
      <c r="AR220" s="363"/>
      <c r="AS220" s="363"/>
      <c r="AT220" s="1034"/>
      <c r="AU220" s="1034"/>
      <c r="AV220" s="1034"/>
      <c r="AW220" s="1034"/>
      <c r="AX220" s="1034"/>
      <c r="AY220" s="177"/>
      <c r="AZ220" s="177"/>
      <c r="BA220" s="177"/>
      <c r="BB220" s="177"/>
      <c r="BC220" s="177"/>
      <c r="BD220" s="177"/>
      <c r="BE220" s="177"/>
    </row>
    <row r="221" spans="1:57" s="73" customFormat="1" hidden="1" outlineLevel="2" x14ac:dyDescent="0.2">
      <c r="A221" s="1005"/>
      <c r="B221" s="1006"/>
      <c r="C221" s="1006"/>
      <c r="D221" s="1009"/>
      <c r="E221" s="1014"/>
      <c r="F221" s="1015"/>
      <c r="G221" s="765"/>
      <c r="H221" s="732"/>
      <c r="I221" s="769"/>
      <c r="J221" s="772"/>
      <c r="K221" s="1037"/>
      <c r="L221" s="1038"/>
      <c r="M221" s="238"/>
      <c r="N221" s="1021"/>
      <c r="O221" s="240"/>
      <c r="P221" s="1021"/>
      <c r="Q221" s="240"/>
      <c r="R221" s="1021"/>
      <c r="S221" s="240"/>
      <c r="T221" s="1023"/>
      <c r="U221" s="240"/>
      <c r="V221" s="732"/>
      <c r="W221" s="1030"/>
      <c r="X221" s="1031"/>
      <c r="Y221" s="1031"/>
      <c r="Z221" s="1031"/>
      <c r="AA221" s="1031"/>
      <c r="AB221" s="1031"/>
      <c r="AC221" s="1031"/>
      <c r="AD221" s="1032"/>
      <c r="AE221" s="119"/>
      <c r="AF221" s="363"/>
      <c r="AG221" s="363"/>
      <c r="AH221" s="363"/>
      <c r="AI221" s="363"/>
      <c r="AJ221" s="363"/>
      <c r="AK221" s="363"/>
      <c r="AL221" s="362">
        <f t="shared" ca="1" si="42"/>
        <v>13</v>
      </c>
      <c r="AM221" s="362">
        <f t="shared" ca="1" si="42"/>
        <v>3</v>
      </c>
      <c r="AN221" s="1033"/>
      <c r="AO221" s="273">
        <f t="shared" ca="1" si="43"/>
        <v>9</v>
      </c>
      <c r="AP221" s="363"/>
      <c r="AQ221" s="363"/>
      <c r="AR221" s="363"/>
      <c r="AS221" s="363"/>
      <c r="AT221" s="1034"/>
      <c r="AU221" s="1034"/>
      <c r="AV221" s="1034"/>
      <c r="AW221" s="1034"/>
      <c r="AX221" s="1034"/>
      <c r="AY221" s="177"/>
      <c r="AZ221" s="177"/>
      <c r="BA221" s="177"/>
      <c r="BB221" s="177"/>
      <c r="BC221" s="177"/>
      <c r="BD221" s="177"/>
      <c r="BE221" s="177"/>
    </row>
    <row r="222" spans="1:57" s="73" customFormat="1" ht="15" hidden="1" customHeight="1" outlineLevel="2" x14ac:dyDescent="0.2">
      <c r="A222" s="1001" t="str">
        <f ca="1">IFERROR(INDIRECT(ADDRESS(AN222,4,1,TRUE,"CatCoverage")),"")</f>
        <v/>
      </c>
      <c r="B222" s="1002"/>
      <c r="C222" s="1002"/>
      <c r="D222" s="1007" t="str">
        <f ca="1">Translations!$A$77</f>
        <v>Please select…</v>
      </c>
      <c r="E222" s="1010" t="str">
        <f ca="1">Translations!$A$77</f>
        <v>Please select…</v>
      </c>
      <c r="F222" s="1011"/>
      <c r="G222" s="764"/>
      <c r="H222" s="731" t="str">
        <f>IF($G224&lt;&gt;"",$G222/$G224,"")</f>
        <v/>
      </c>
      <c r="I222" s="767"/>
      <c r="J222" s="770" t="str">
        <f ca="1">Translations!$A$77</f>
        <v>Please select…</v>
      </c>
      <c r="K222" s="1016" t="str">
        <f ca="1">Translations!$A$84</f>
        <v>Allocation + other sources</v>
      </c>
      <c r="L222" s="1017"/>
      <c r="M222" s="237"/>
      <c r="N222" s="1020" t="str">
        <f>IF(M223&lt;&gt;"",M222/M223,"")</f>
        <v/>
      </c>
      <c r="O222" s="239"/>
      <c r="P222" s="1020" t="str">
        <f>IF(O223&lt;&gt;"",O222/O223,"")</f>
        <v/>
      </c>
      <c r="Q222" s="239"/>
      <c r="R222" s="1020" t="str">
        <f>IF(Q223&lt;&gt;"",Q222/Q223,"")</f>
        <v/>
      </c>
      <c r="S222" s="239"/>
      <c r="T222" s="1022" t="str">
        <f>IF(S223&lt;&gt;"",S222/S223,"")</f>
        <v/>
      </c>
      <c r="U222" s="239"/>
      <c r="V222" s="731" t="str">
        <f t="shared" ref="V222" si="66">IF(U223&lt;&gt;"",U222/U223,"")</f>
        <v/>
      </c>
      <c r="W222" s="1024"/>
      <c r="X222" s="1025"/>
      <c r="Y222" s="1025"/>
      <c r="Z222" s="1025"/>
      <c r="AA222" s="1025"/>
      <c r="AB222" s="1025"/>
      <c r="AC222" s="1025"/>
      <c r="AD222" s="1026"/>
      <c r="AE222" s="119"/>
      <c r="AF222" s="363"/>
      <c r="AG222" s="363"/>
      <c r="AH222" s="363"/>
      <c r="AI222" s="363"/>
      <c r="AJ222" s="363"/>
      <c r="AK222" s="363"/>
      <c r="AL222" s="362">
        <f t="shared" ca="1" si="42"/>
        <v>13</v>
      </c>
      <c r="AM222" s="362">
        <f t="shared" ca="1" si="42"/>
        <v>3</v>
      </c>
      <c r="AN222" s="1033" t="str">
        <f t="shared" ref="AN222" ca="1" si="67">IFERROR(IF(INDIRECT(ADDRESS(ROW()-4,COLUMN()))+1&lt;=AL222+AM222,INDIRECT(ADDRESS(ROW()-4,COLUMN()))+1,""),"")</f>
        <v/>
      </c>
      <c r="AO222" s="273">
        <f t="shared" ca="1" si="43"/>
        <v>9</v>
      </c>
      <c r="AP222" s="363"/>
      <c r="AQ222" s="363"/>
      <c r="AR222" s="363"/>
      <c r="AS222" s="363"/>
      <c r="AT222" s="1034"/>
      <c r="AU222" s="1034"/>
      <c r="AV222" s="1034"/>
      <c r="AW222" s="1034"/>
      <c r="AX222" s="1034"/>
      <c r="AY222" s="177"/>
      <c r="AZ222" s="177"/>
      <c r="BA222" s="177"/>
      <c r="BB222" s="177"/>
      <c r="BC222" s="177"/>
      <c r="BD222" s="177"/>
      <c r="BE222" s="177"/>
    </row>
    <row r="223" spans="1:57" s="73" customFormat="1" hidden="1" outlineLevel="2" x14ac:dyDescent="0.2">
      <c r="A223" s="1003"/>
      <c r="B223" s="1004"/>
      <c r="C223" s="1004"/>
      <c r="D223" s="1008"/>
      <c r="E223" s="1012"/>
      <c r="F223" s="1013"/>
      <c r="G223" s="765"/>
      <c r="H223" s="766"/>
      <c r="I223" s="768"/>
      <c r="J223" s="771"/>
      <c r="K223" s="1018"/>
      <c r="L223" s="1019"/>
      <c r="M223" s="238"/>
      <c r="N223" s="1021"/>
      <c r="O223" s="240"/>
      <c r="P223" s="1021"/>
      <c r="Q223" s="240"/>
      <c r="R223" s="1021"/>
      <c r="S223" s="240"/>
      <c r="T223" s="1023"/>
      <c r="U223" s="240"/>
      <c r="V223" s="732"/>
      <c r="W223" s="1027"/>
      <c r="X223" s="1028"/>
      <c r="Y223" s="1028"/>
      <c r="Z223" s="1028"/>
      <c r="AA223" s="1028"/>
      <c r="AB223" s="1028"/>
      <c r="AC223" s="1028"/>
      <c r="AD223" s="1029"/>
      <c r="AE223" s="119"/>
      <c r="AF223" s="363"/>
      <c r="AG223" s="363"/>
      <c r="AH223" s="363"/>
      <c r="AI223" s="363"/>
      <c r="AJ223" s="363"/>
      <c r="AK223" s="363"/>
      <c r="AL223" s="362">
        <f t="shared" ca="1" si="42"/>
        <v>13</v>
      </c>
      <c r="AM223" s="362">
        <f t="shared" ca="1" si="42"/>
        <v>3</v>
      </c>
      <c r="AN223" s="1033"/>
      <c r="AO223" s="273">
        <f t="shared" ca="1" si="43"/>
        <v>9</v>
      </c>
      <c r="AP223" s="363"/>
      <c r="AQ223" s="363"/>
      <c r="AR223" s="363"/>
      <c r="AS223" s="363"/>
      <c r="AT223" s="1034"/>
      <c r="AU223" s="1034"/>
      <c r="AV223" s="1034"/>
      <c r="AW223" s="1034"/>
      <c r="AX223" s="1034"/>
      <c r="AY223" s="177"/>
      <c r="AZ223" s="177"/>
      <c r="BA223" s="177"/>
      <c r="BB223" s="177"/>
      <c r="BC223" s="177"/>
      <c r="BD223" s="177"/>
      <c r="BE223" s="177"/>
    </row>
    <row r="224" spans="1:57" s="73" customFormat="1" ht="15" hidden="1" customHeight="1" outlineLevel="2" x14ac:dyDescent="0.2">
      <c r="A224" s="1003"/>
      <c r="B224" s="1004"/>
      <c r="C224" s="1004"/>
      <c r="D224" s="1008"/>
      <c r="E224" s="1012"/>
      <c r="F224" s="1013"/>
      <c r="G224" s="764"/>
      <c r="H224" s="766"/>
      <c r="I224" s="768"/>
      <c r="J224" s="771"/>
      <c r="K224" s="1035" t="str">
        <f ca="1">Translations!$A$85</f>
        <v xml:space="preserve">Allocation + above + other </v>
      </c>
      <c r="L224" s="1036"/>
      <c r="M224" s="237"/>
      <c r="N224" s="1020" t="str">
        <f>IF(M225&lt;&gt;"",M224/M225,"")</f>
        <v/>
      </c>
      <c r="O224" s="239"/>
      <c r="P224" s="1020" t="str">
        <f>IF(O225&lt;&gt;"",O224/O225,"")</f>
        <v/>
      </c>
      <c r="Q224" s="239"/>
      <c r="R224" s="1020" t="str">
        <f>IF(Q225&lt;&gt;"",Q224/Q225,"")</f>
        <v/>
      </c>
      <c r="S224" s="239"/>
      <c r="T224" s="1022" t="str">
        <f>IF(S225&lt;&gt;"",S224/S225,"")</f>
        <v/>
      </c>
      <c r="U224" s="239"/>
      <c r="V224" s="731" t="str">
        <f t="shared" ref="V224" si="68">IF(U225&lt;&gt;"",U224/U225,"")</f>
        <v/>
      </c>
      <c r="W224" s="1027"/>
      <c r="X224" s="1028"/>
      <c r="Y224" s="1028"/>
      <c r="Z224" s="1028"/>
      <c r="AA224" s="1028"/>
      <c r="AB224" s="1028"/>
      <c r="AC224" s="1028"/>
      <c r="AD224" s="1029"/>
      <c r="AE224" s="119"/>
      <c r="AF224" s="363"/>
      <c r="AG224" s="363"/>
      <c r="AH224" s="363"/>
      <c r="AI224" s="363"/>
      <c r="AJ224" s="363"/>
      <c r="AK224" s="363"/>
      <c r="AL224" s="362">
        <f t="shared" ca="1" si="42"/>
        <v>13</v>
      </c>
      <c r="AM224" s="362">
        <f t="shared" ca="1" si="42"/>
        <v>3</v>
      </c>
      <c r="AN224" s="1033"/>
      <c r="AO224" s="273">
        <f t="shared" ca="1" si="43"/>
        <v>9</v>
      </c>
      <c r="AP224" s="363"/>
      <c r="AQ224" s="363"/>
      <c r="AR224" s="363"/>
      <c r="AS224" s="363"/>
      <c r="AT224" s="1034"/>
      <c r="AU224" s="1034"/>
      <c r="AV224" s="1034"/>
      <c r="AW224" s="1034"/>
      <c r="AX224" s="1034"/>
      <c r="AY224" s="177"/>
      <c r="AZ224" s="177"/>
      <c r="BA224" s="177"/>
      <c r="BB224" s="177"/>
      <c r="BC224" s="177"/>
      <c r="BD224" s="177"/>
      <c r="BE224" s="177"/>
    </row>
    <row r="225" spans="1:77" s="73" customFormat="1" hidden="1" outlineLevel="2" x14ac:dyDescent="0.2">
      <c r="A225" s="1005"/>
      <c r="B225" s="1006"/>
      <c r="C225" s="1006"/>
      <c r="D225" s="1009"/>
      <c r="E225" s="1014"/>
      <c r="F225" s="1015"/>
      <c r="G225" s="765"/>
      <c r="H225" s="732"/>
      <c r="I225" s="769"/>
      <c r="J225" s="772"/>
      <c r="K225" s="1037"/>
      <c r="L225" s="1038"/>
      <c r="M225" s="238"/>
      <c r="N225" s="1021"/>
      <c r="O225" s="240"/>
      <c r="P225" s="1021"/>
      <c r="Q225" s="240"/>
      <c r="R225" s="1021"/>
      <c r="S225" s="240"/>
      <c r="T225" s="1023"/>
      <c r="U225" s="240"/>
      <c r="V225" s="732"/>
      <c r="W225" s="1030"/>
      <c r="X225" s="1031"/>
      <c r="Y225" s="1031"/>
      <c r="Z225" s="1031"/>
      <c r="AA225" s="1031"/>
      <c r="AB225" s="1031"/>
      <c r="AC225" s="1031"/>
      <c r="AD225" s="1032"/>
      <c r="AE225" s="119"/>
      <c r="AF225" s="363"/>
      <c r="AG225" s="363"/>
      <c r="AH225" s="363"/>
      <c r="AI225" s="363"/>
      <c r="AJ225" s="363"/>
      <c r="AK225" s="363"/>
      <c r="AL225" s="362">
        <f t="shared" ca="1" si="42"/>
        <v>13</v>
      </c>
      <c r="AM225" s="362">
        <f t="shared" ca="1" si="42"/>
        <v>3</v>
      </c>
      <c r="AN225" s="1033"/>
      <c r="AO225" s="273">
        <f t="shared" ca="1" si="43"/>
        <v>9</v>
      </c>
      <c r="AP225" s="363"/>
      <c r="AQ225" s="363"/>
      <c r="AR225" s="363"/>
      <c r="AS225" s="363"/>
      <c r="AT225" s="1034"/>
      <c r="AU225" s="1034"/>
      <c r="AV225" s="1034"/>
      <c r="AW225" s="1034"/>
      <c r="AX225" s="1034"/>
      <c r="AY225" s="177"/>
      <c r="AZ225" s="177"/>
      <c r="BA225" s="177"/>
      <c r="BB225" s="177"/>
      <c r="BC225" s="177"/>
      <c r="BD225" s="177"/>
      <c r="BE225" s="177"/>
    </row>
    <row r="226" spans="1:77" s="73" customFormat="1" ht="15" hidden="1" customHeight="1" outlineLevel="2" x14ac:dyDescent="0.2">
      <c r="A226" s="1001" t="str">
        <f ca="1">IFERROR(INDIRECT(ADDRESS(AN226,4,1,TRUE,"CatCoverage")),"")</f>
        <v/>
      </c>
      <c r="B226" s="1002"/>
      <c r="C226" s="1002"/>
      <c r="D226" s="1007" t="str">
        <f ca="1">Translations!$A$77</f>
        <v>Please select…</v>
      </c>
      <c r="E226" s="1010" t="str">
        <f ca="1">Translations!$A$77</f>
        <v>Please select…</v>
      </c>
      <c r="F226" s="1011"/>
      <c r="G226" s="764"/>
      <c r="H226" s="731" t="str">
        <f>IF($G228&lt;&gt;"",$G226/$G228,"")</f>
        <v/>
      </c>
      <c r="I226" s="767"/>
      <c r="J226" s="770" t="str">
        <f ca="1">Translations!$A$77</f>
        <v>Please select…</v>
      </c>
      <c r="K226" s="1016" t="str">
        <f ca="1">Translations!$A$84</f>
        <v>Allocation + other sources</v>
      </c>
      <c r="L226" s="1017"/>
      <c r="M226" s="237"/>
      <c r="N226" s="1020" t="str">
        <f>IF(M227&lt;&gt;"",M226/M227,"")</f>
        <v/>
      </c>
      <c r="O226" s="239"/>
      <c r="P226" s="1020" t="str">
        <f>IF(O227&lt;&gt;"",O226/O227,"")</f>
        <v/>
      </c>
      <c r="Q226" s="239"/>
      <c r="R226" s="1020" t="str">
        <f>IF(Q227&lt;&gt;"",Q226/Q227,"")</f>
        <v/>
      </c>
      <c r="S226" s="239"/>
      <c r="T226" s="1022" t="str">
        <f>IF(S227&lt;&gt;"",S226/S227,"")</f>
        <v/>
      </c>
      <c r="U226" s="239"/>
      <c r="V226" s="731" t="str">
        <f t="shared" ref="V226" si="69">IF(U227&lt;&gt;"",U226/U227,"")</f>
        <v/>
      </c>
      <c r="W226" s="1024"/>
      <c r="X226" s="1025"/>
      <c r="Y226" s="1025"/>
      <c r="Z226" s="1025"/>
      <c r="AA226" s="1025"/>
      <c r="AB226" s="1025"/>
      <c r="AC226" s="1025"/>
      <c r="AD226" s="1026"/>
      <c r="AE226" s="119"/>
      <c r="AF226" s="363"/>
      <c r="AG226" s="363"/>
      <c r="AH226" s="363"/>
      <c r="AI226" s="363"/>
      <c r="AJ226" s="363"/>
      <c r="AK226" s="363"/>
      <c r="AL226" s="362">
        <f t="shared" ca="1" si="42"/>
        <v>13</v>
      </c>
      <c r="AM226" s="362">
        <f t="shared" ca="1" si="42"/>
        <v>3</v>
      </c>
      <c r="AN226" s="1033" t="str">
        <f t="shared" ref="AN226" ca="1" si="70">IFERROR(IF(INDIRECT(ADDRESS(ROW()-4,COLUMN()))+1&lt;=AL226+AM226,INDIRECT(ADDRESS(ROW()-4,COLUMN()))+1,""),"")</f>
        <v/>
      </c>
      <c r="AO226" s="273">
        <f t="shared" ca="1" si="43"/>
        <v>9</v>
      </c>
      <c r="AP226" s="363"/>
      <c r="AQ226" s="363"/>
      <c r="AR226" s="363"/>
      <c r="AS226" s="363"/>
      <c r="AT226" s="1034"/>
      <c r="AU226" s="1034"/>
      <c r="AV226" s="1034"/>
      <c r="AW226" s="1034"/>
      <c r="AX226" s="1034"/>
      <c r="AY226" s="177"/>
      <c r="AZ226" s="177"/>
      <c r="BA226" s="177"/>
      <c r="BB226" s="177"/>
      <c r="BC226" s="177"/>
      <c r="BD226" s="177"/>
      <c r="BE226" s="177"/>
    </row>
    <row r="227" spans="1:77" s="73" customFormat="1" hidden="1" outlineLevel="2" x14ac:dyDescent="0.2">
      <c r="A227" s="1003"/>
      <c r="B227" s="1004"/>
      <c r="C227" s="1004"/>
      <c r="D227" s="1008"/>
      <c r="E227" s="1012"/>
      <c r="F227" s="1013"/>
      <c r="G227" s="765"/>
      <c r="H227" s="766"/>
      <c r="I227" s="768"/>
      <c r="J227" s="771"/>
      <c r="K227" s="1018"/>
      <c r="L227" s="1019"/>
      <c r="M227" s="238"/>
      <c r="N227" s="1021"/>
      <c r="O227" s="240"/>
      <c r="P227" s="1021"/>
      <c r="Q227" s="240"/>
      <c r="R227" s="1021"/>
      <c r="S227" s="240"/>
      <c r="T227" s="1023"/>
      <c r="U227" s="240"/>
      <c r="V227" s="732"/>
      <c r="W227" s="1027"/>
      <c r="X227" s="1028"/>
      <c r="Y227" s="1028"/>
      <c r="Z227" s="1028"/>
      <c r="AA227" s="1028"/>
      <c r="AB227" s="1028"/>
      <c r="AC227" s="1028"/>
      <c r="AD227" s="1029"/>
      <c r="AE227" s="119"/>
      <c r="AF227" s="363"/>
      <c r="AG227" s="363"/>
      <c r="AH227" s="363"/>
      <c r="AI227" s="363"/>
      <c r="AJ227" s="363"/>
      <c r="AK227" s="363"/>
      <c r="AL227" s="362">
        <f t="shared" ca="1" si="42"/>
        <v>13</v>
      </c>
      <c r="AM227" s="362">
        <f t="shared" ca="1" si="42"/>
        <v>3</v>
      </c>
      <c r="AN227" s="1033"/>
      <c r="AO227" s="273">
        <f t="shared" ca="1" si="43"/>
        <v>9</v>
      </c>
      <c r="AP227" s="363"/>
      <c r="AQ227" s="363"/>
      <c r="AR227" s="363"/>
      <c r="AS227" s="363"/>
      <c r="AT227" s="1034"/>
      <c r="AU227" s="1034"/>
      <c r="AV227" s="1034"/>
      <c r="AW227" s="1034"/>
      <c r="AX227" s="1034"/>
      <c r="AY227" s="177"/>
      <c r="AZ227" s="177"/>
      <c r="BA227" s="177"/>
      <c r="BB227" s="177"/>
      <c r="BC227" s="177"/>
      <c r="BD227" s="177"/>
      <c r="BE227" s="177"/>
    </row>
    <row r="228" spans="1:77" s="73" customFormat="1" ht="15" hidden="1" customHeight="1" outlineLevel="2" x14ac:dyDescent="0.2">
      <c r="A228" s="1003"/>
      <c r="B228" s="1004"/>
      <c r="C228" s="1004"/>
      <c r="D228" s="1008"/>
      <c r="E228" s="1012"/>
      <c r="F228" s="1013"/>
      <c r="G228" s="764"/>
      <c r="H228" s="766"/>
      <c r="I228" s="768"/>
      <c r="J228" s="771"/>
      <c r="K228" s="1035" t="str">
        <f ca="1">Translations!$A$85</f>
        <v xml:space="preserve">Allocation + above + other </v>
      </c>
      <c r="L228" s="1036"/>
      <c r="M228" s="237"/>
      <c r="N228" s="1020" t="str">
        <f>IF(M229&lt;&gt;"",M228/M229,"")</f>
        <v/>
      </c>
      <c r="O228" s="239"/>
      <c r="P228" s="1020" t="str">
        <f>IF(O229&lt;&gt;"",O228/O229,"")</f>
        <v/>
      </c>
      <c r="Q228" s="239"/>
      <c r="R228" s="1020" t="str">
        <f>IF(Q229&lt;&gt;"",Q228/Q229,"")</f>
        <v/>
      </c>
      <c r="S228" s="239"/>
      <c r="T228" s="1022" t="str">
        <f>IF(S229&lt;&gt;"",S228/S229,"")</f>
        <v/>
      </c>
      <c r="U228" s="239"/>
      <c r="V228" s="731" t="str">
        <f t="shared" ref="V228" si="71">IF(U229&lt;&gt;"",U228/U229,"")</f>
        <v/>
      </c>
      <c r="W228" s="1027"/>
      <c r="X228" s="1028"/>
      <c r="Y228" s="1028"/>
      <c r="Z228" s="1028"/>
      <c r="AA228" s="1028"/>
      <c r="AB228" s="1028"/>
      <c r="AC228" s="1028"/>
      <c r="AD228" s="1029"/>
      <c r="AE228" s="119"/>
      <c r="AF228" s="363"/>
      <c r="AG228" s="363"/>
      <c r="AH228" s="363"/>
      <c r="AI228" s="363"/>
      <c r="AJ228" s="363"/>
      <c r="AK228" s="363"/>
      <c r="AL228" s="362">
        <f t="shared" ca="1" si="42"/>
        <v>13</v>
      </c>
      <c r="AM228" s="362">
        <f t="shared" ca="1" si="42"/>
        <v>3</v>
      </c>
      <c r="AN228" s="1033"/>
      <c r="AO228" s="273">
        <f t="shared" ca="1" si="43"/>
        <v>9</v>
      </c>
      <c r="AP228" s="363"/>
      <c r="AQ228" s="363"/>
      <c r="AR228" s="363"/>
      <c r="AS228" s="363"/>
      <c r="AT228" s="1034"/>
      <c r="AU228" s="1034"/>
      <c r="AV228" s="1034"/>
      <c r="AW228" s="1034"/>
      <c r="AX228" s="1034"/>
      <c r="AY228" s="177"/>
      <c r="AZ228" s="177"/>
      <c r="BA228" s="177"/>
      <c r="BB228" s="177"/>
      <c r="BC228" s="177"/>
      <c r="BD228" s="177"/>
      <c r="BE228" s="177"/>
    </row>
    <row r="229" spans="1:77" s="73" customFormat="1" hidden="1" outlineLevel="2" x14ac:dyDescent="0.2">
      <c r="A229" s="1005"/>
      <c r="B229" s="1006"/>
      <c r="C229" s="1006"/>
      <c r="D229" s="1009"/>
      <c r="E229" s="1014"/>
      <c r="F229" s="1015"/>
      <c r="G229" s="765"/>
      <c r="H229" s="732"/>
      <c r="I229" s="769"/>
      <c r="J229" s="772"/>
      <c r="K229" s="1037"/>
      <c r="L229" s="1038"/>
      <c r="M229" s="238"/>
      <c r="N229" s="1021"/>
      <c r="O229" s="240"/>
      <c r="P229" s="1021"/>
      <c r="Q229" s="240"/>
      <c r="R229" s="1021"/>
      <c r="S229" s="240"/>
      <c r="T229" s="1023"/>
      <c r="U229" s="240"/>
      <c r="V229" s="732"/>
      <c r="W229" s="1030"/>
      <c r="X229" s="1031"/>
      <c r="Y229" s="1031"/>
      <c r="Z229" s="1031"/>
      <c r="AA229" s="1031"/>
      <c r="AB229" s="1031"/>
      <c r="AC229" s="1031"/>
      <c r="AD229" s="1032"/>
      <c r="AE229" s="119"/>
      <c r="AF229" s="363"/>
      <c r="AG229" s="363"/>
      <c r="AH229" s="363"/>
      <c r="AI229" s="363"/>
      <c r="AJ229" s="363"/>
      <c r="AK229" s="363"/>
      <c r="AL229" s="362">
        <f t="shared" ca="1" si="42"/>
        <v>13</v>
      </c>
      <c r="AM229" s="362">
        <f t="shared" ca="1" si="42"/>
        <v>3</v>
      </c>
      <c r="AN229" s="1033"/>
      <c r="AO229" s="273">
        <f t="shared" ca="1" si="43"/>
        <v>9</v>
      </c>
      <c r="AP229" s="363"/>
      <c r="AQ229" s="363"/>
      <c r="AR229" s="363"/>
      <c r="AS229" s="363"/>
      <c r="AT229" s="1034"/>
      <c r="AU229" s="1034"/>
      <c r="AV229" s="1034"/>
      <c r="AW229" s="1034"/>
      <c r="AX229" s="1034"/>
      <c r="AY229" s="177"/>
      <c r="AZ229" s="177"/>
      <c r="BA229" s="177"/>
      <c r="BB229" s="177"/>
      <c r="BC229" s="177"/>
      <c r="BD229" s="177"/>
      <c r="BE229" s="177"/>
    </row>
    <row r="230" spans="1:77" s="73" customFormat="1" ht="15" hidden="1" customHeight="1" outlineLevel="2" x14ac:dyDescent="0.2">
      <c r="A230" s="1001" t="str">
        <f ca="1">IFERROR(INDIRECT(ADDRESS(AN230,4,1,TRUE,"CatCoverage")),"")</f>
        <v/>
      </c>
      <c r="B230" s="1002"/>
      <c r="C230" s="1002"/>
      <c r="D230" s="1007" t="str">
        <f ca="1">Translations!$A$77</f>
        <v>Please select…</v>
      </c>
      <c r="E230" s="1010" t="str">
        <f ca="1">Translations!$A$77</f>
        <v>Please select…</v>
      </c>
      <c r="F230" s="1011"/>
      <c r="G230" s="764"/>
      <c r="H230" s="731" t="str">
        <f>IF($G232&lt;&gt;"",$G230/$G232,"")</f>
        <v/>
      </c>
      <c r="I230" s="767"/>
      <c r="J230" s="770" t="str">
        <f ca="1">Translations!$A$77</f>
        <v>Please select…</v>
      </c>
      <c r="K230" s="1016" t="str">
        <f ca="1">Translations!$A$84</f>
        <v>Allocation + other sources</v>
      </c>
      <c r="L230" s="1017"/>
      <c r="M230" s="237"/>
      <c r="N230" s="1020" t="str">
        <f>IF(M231&lt;&gt;"",M230/M231,"")</f>
        <v/>
      </c>
      <c r="O230" s="239"/>
      <c r="P230" s="1020" t="str">
        <f>IF(O231&lt;&gt;"",O230/O231,"")</f>
        <v/>
      </c>
      <c r="Q230" s="239"/>
      <c r="R230" s="1020" t="str">
        <f>IF(Q231&lt;&gt;"",Q230/Q231,"")</f>
        <v/>
      </c>
      <c r="S230" s="239"/>
      <c r="T230" s="1022" t="str">
        <f>IF(S231&lt;&gt;"",S230/S231,"")</f>
        <v/>
      </c>
      <c r="U230" s="239"/>
      <c r="V230" s="731" t="str">
        <f t="shared" ref="V230" si="72">IF(U231&lt;&gt;"",U230/U231,"")</f>
        <v/>
      </c>
      <c r="W230" s="1024"/>
      <c r="X230" s="1025"/>
      <c r="Y230" s="1025"/>
      <c r="Z230" s="1025"/>
      <c r="AA230" s="1025"/>
      <c r="AB230" s="1025"/>
      <c r="AC230" s="1025"/>
      <c r="AD230" s="1026"/>
      <c r="AE230" s="119"/>
      <c r="AF230" s="363"/>
      <c r="AG230" s="363"/>
      <c r="AH230" s="363"/>
      <c r="AI230" s="363"/>
      <c r="AJ230" s="363"/>
      <c r="AK230" s="363"/>
      <c r="AL230" s="362">
        <f t="shared" ca="1" si="42"/>
        <v>13</v>
      </c>
      <c r="AM230" s="362">
        <f t="shared" ca="1" si="42"/>
        <v>3</v>
      </c>
      <c r="AN230" s="1033" t="str">
        <f t="shared" ref="AN230" ca="1" si="73">IFERROR(IF(INDIRECT(ADDRESS(ROW()-4,COLUMN()))+1&lt;=AL230+AM230,INDIRECT(ADDRESS(ROW()-4,COLUMN()))+1,""),"")</f>
        <v/>
      </c>
      <c r="AO230" s="273">
        <f t="shared" ca="1" si="43"/>
        <v>9</v>
      </c>
      <c r="AP230" s="363"/>
      <c r="AQ230" s="363"/>
      <c r="AR230" s="363"/>
      <c r="AS230" s="363"/>
      <c r="AT230" s="1034"/>
      <c r="AU230" s="1034"/>
      <c r="AV230" s="1034"/>
      <c r="AW230" s="1034"/>
      <c r="AX230" s="1034"/>
      <c r="AY230" s="177"/>
      <c r="AZ230" s="177"/>
      <c r="BA230" s="177"/>
      <c r="BB230" s="177"/>
      <c r="BC230" s="177"/>
      <c r="BD230" s="177"/>
      <c r="BE230" s="177"/>
    </row>
    <row r="231" spans="1:77" s="73" customFormat="1" hidden="1" outlineLevel="2" x14ac:dyDescent="0.2">
      <c r="A231" s="1003"/>
      <c r="B231" s="1004"/>
      <c r="C231" s="1004"/>
      <c r="D231" s="1008"/>
      <c r="E231" s="1012"/>
      <c r="F231" s="1013"/>
      <c r="G231" s="765"/>
      <c r="H231" s="766"/>
      <c r="I231" s="768"/>
      <c r="J231" s="771"/>
      <c r="K231" s="1018"/>
      <c r="L231" s="1019"/>
      <c r="M231" s="238"/>
      <c r="N231" s="1021"/>
      <c r="O231" s="240"/>
      <c r="P231" s="1021"/>
      <c r="Q231" s="240"/>
      <c r="R231" s="1021"/>
      <c r="S231" s="240"/>
      <c r="T231" s="1023"/>
      <c r="U231" s="240"/>
      <c r="V231" s="732"/>
      <c r="W231" s="1027"/>
      <c r="X231" s="1028"/>
      <c r="Y231" s="1028"/>
      <c r="Z231" s="1028"/>
      <c r="AA231" s="1028"/>
      <c r="AB231" s="1028"/>
      <c r="AC231" s="1028"/>
      <c r="AD231" s="1029"/>
      <c r="AE231" s="119"/>
      <c r="AF231" s="363"/>
      <c r="AG231" s="363"/>
      <c r="AH231" s="363"/>
      <c r="AI231" s="363"/>
      <c r="AJ231" s="363"/>
      <c r="AK231" s="363"/>
      <c r="AL231" s="362">
        <f t="shared" ref="AL231:AM233" ca="1" si="74">INDIRECT(ADDRESS(ROW()-1,COLUMN()))</f>
        <v>13</v>
      </c>
      <c r="AM231" s="362">
        <f t="shared" ca="1" si="74"/>
        <v>3</v>
      </c>
      <c r="AN231" s="1033"/>
      <c r="AO231" s="273">
        <f t="shared" ca="1" si="43"/>
        <v>9</v>
      </c>
      <c r="AP231" s="363"/>
      <c r="AQ231" s="363"/>
      <c r="AR231" s="363"/>
      <c r="AS231" s="363"/>
      <c r="AT231" s="1034"/>
      <c r="AU231" s="1034"/>
      <c r="AV231" s="1034"/>
      <c r="AW231" s="1034"/>
      <c r="AX231" s="1034"/>
      <c r="AY231" s="177"/>
      <c r="AZ231" s="177"/>
      <c r="BA231" s="177"/>
      <c r="BB231" s="177"/>
      <c r="BC231" s="177"/>
      <c r="BD231" s="177"/>
      <c r="BE231" s="177"/>
    </row>
    <row r="232" spans="1:77" s="73" customFormat="1" ht="15" hidden="1" customHeight="1" outlineLevel="2" x14ac:dyDescent="0.2">
      <c r="A232" s="1003"/>
      <c r="B232" s="1004"/>
      <c r="C232" s="1004"/>
      <c r="D232" s="1008"/>
      <c r="E232" s="1012"/>
      <c r="F232" s="1013"/>
      <c r="G232" s="764"/>
      <c r="H232" s="766"/>
      <c r="I232" s="768"/>
      <c r="J232" s="771"/>
      <c r="K232" s="1035" t="str">
        <f ca="1">Translations!$A$85</f>
        <v xml:space="preserve">Allocation + above + other </v>
      </c>
      <c r="L232" s="1036"/>
      <c r="M232" s="237"/>
      <c r="N232" s="1020" t="str">
        <f>IF(M233&lt;&gt;"",M232/M233,"")</f>
        <v/>
      </c>
      <c r="O232" s="239"/>
      <c r="P232" s="1020" t="str">
        <f>IF(O233&lt;&gt;"",O232/O233,"")</f>
        <v/>
      </c>
      <c r="Q232" s="239"/>
      <c r="R232" s="1020" t="str">
        <f>IF(Q233&lt;&gt;"",Q232/Q233,"")</f>
        <v/>
      </c>
      <c r="S232" s="239"/>
      <c r="T232" s="1022" t="str">
        <f>IF(S233&lt;&gt;"",S232/S233,"")</f>
        <v/>
      </c>
      <c r="U232" s="239"/>
      <c r="V232" s="731" t="str">
        <f t="shared" ref="V232" si="75">IF(U233&lt;&gt;"",U232/U233,"")</f>
        <v/>
      </c>
      <c r="W232" s="1027"/>
      <c r="X232" s="1028"/>
      <c r="Y232" s="1028"/>
      <c r="Z232" s="1028"/>
      <c r="AA232" s="1028"/>
      <c r="AB232" s="1028"/>
      <c r="AC232" s="1028"/>
      <c r="AD232" s="1029"/>
      <c r="AE232" s="119"/>
      <c r="AF232" s="363"/>
      <c r="AG232" s="363"/>
      <c r="AH232" s="363"/>
      <c r="AI232" s="363"/>
      <c r="AJ232" s="363"/>
      <c r="AK232" s="363"/>
      <c r="AL232" s="362">
        <f t="shared" ca="1" si="74"/>
        <v>13</v>
      </c>
      <c r="AM232" s="362">
        <f t="shared" ca="1" si="74"/>
        <v>3</v>
      </c>
      <c r="AN232" s="1033"/>
      <c r="AO232" s="273">
        <f t="shared" ca="1" si="43"/>
        <v>9</v>
      </c>
      <c r="AP232" s="363"/>
      <c r="AQ232" s="363"/>
      <c r="AR232" s="363"/>
      <c r="AS232" s="363"/>
      <c r="AT232" s="1034"/>
      <c r="AU232" s="1034"/>
      <c r="AV232" s="1034"/>
      <c r="AW232" s="1034"/>
      <c r="AX232" s="1034"/>
      <c r="AY232" s="177"/>
      <c r="AZ232" s="177"/>
      <c r="BA232" s="177"/>
      <c r="BB232" s="177"/>
      <c r="BC232" s="177"/>
      <c r="BD232" s="177"/>
      <c r="BE232" s="177"/>
    </row>
    <row r="233" spans="1:77" s="73" customFormat="1" hidden="1" outlineLevel="2" x14ac:dyDescent="0.2">
      <c r="A233" s="1005"/>
      <c r="B233" s="1006"/>
      <c r="C233" s="1006"/>
      <c r="D233" s="1009"/>
      <c r="E233" s="1014"/>
      <c r="F233" s="1015"/>
      <c r="G233" s="765"/>
      <c r="H233" s="732"/>
      <c r="I233" s="769"/>
      <c r="J233" s="772"/>
      <c r="K233" s="1037"/>
      <c r="L233" s="1038"/>
      <c r="M233" s="238"/>
      <c r="N233" s="1021"/>
      <c r="O233" s="240"/>
      <c r="P233" s="1021"/>
      <c r="Q233" s="240"/>
      <c r="R233" s="1021"/>
      <c r="S233" s="240"/>
      <c r="T233" s="1023"/>
      <c r="U233" s="240"/>
      <c r="V233" s="732"/>
      <c r="W233" s="1030"/>
      <c r="X233" s="1031"/>
      <c r="Y233" s="1031"/>
      <c r="Z233" s="1031"/>
      <c r="AA233" s="1031"/>
      <c r="AB233" s="1031"/>
      <c r="AC233" s="1031"/>
      <c r="AD233" s="1032"/>
      <c r="AE233" s="119"/>
      <c r="AF233" s="363"/>
      <c r="AG233" s="363"/>
      <c r="AH233" s="363"/>
      <c r="AI233" s="363"/>
      <c r="AJ233" s="363"/>
      <c r="AK233" s="363"/>
      <c r="AL233" s="362">
        <f t="shared" ca="1" si="74"/>
        <v>13</v>
      </c>
      <c r="AM233" s="362">
        <f t="shared" ca="1" si="74"/>
        <v>3</v>
      </c>
      <c r="AN233" s="1033"/>
      <c r="AO233" s="273">
        <f t="shared" ca="1" si="43"/>
        <v>9</v>
      </c>
      <c r="AP233" s="363"/>
      <c r="AQ233" s="363"/>
      <c r="AR233" s="363"/>
      <c r="AS233" s="363"/>
      <c r="AT233" s="1034"/>
      <c r="AU233" s="1034"/>
      <c r="AV233" s="1034"/>
      <c r="AW233" s="1034"/>
      <c r="AX233" s="1034"/>
      <c r="AY233" s="177"/>
      <c r="AZ233" s="177"/>
      <c r="BA233" s="177"/>
      <c r="BB233" s="177"/>
      <c r="BC233" s="177"/>
      <c r="BD233" s="177"/>
      <c r="BE233" s="177"/>
    </row>
    <row r="234" spans="1:77" s="73" customFormat="1" outlineLevel="1" collapsed="1" x14ac:dyDescent="0.2">
      <c r="A234" s="1083" t="str">
        <f ca="1">Translations!$A$125</f>
        <v>* Indicators with an (*) will require disaggregated results during grant implementation.</v>
      </c>
      <c r="B234" s="1084"/>
      <c r="C234" s="1084"/>
      <c r="D234" s="1084"/>
      <c r="E234" s="1084"/>
      <c r="F234" s="1084"/>
      <c r="G234" s="1084"/>
      <c r="H234" s="1084"/>
      <c r="I234" s="1084"/>
      <c r="J234" s="1084"/>
      <c r="K234" s="1084"/>
      <c r="L234" s="1084"/>
      <c r="M234" s="1084"/>
      <c r="N234" s="1084"/>
      <c r="O234" s="1084"/>
      <c r="P234" s="1084"/>
      <c r="Q234" s="1084"/>
      <c r="R234" s="1084"/>
      <c r="S234" s="1084"/>
      <c r="T234" s="1084"/>
      <c r="U234" s="1084"/>
      <c r="V234" s="1084"/>
      <c r="W234" s="1084"/>
      <c r="X234" s="1084"/>
      <c r="Y234" s="1084"/>
      <c r="Z234" s="1084"/>
      <c r="AA234" s="1084"/>
      <c r="AB234" s="1084"/>
      <c r="AC234" s="1084"/>
      <c r="AD234" s="1085"/>
      <c r="AE234" s="492"/>
      <c r="AF234" s="492"/>
      <c r="AG234" s="492"/>
      <c r="AH234" s="492"/>
      <c r="AI234" s="492"/>
      <c r="AJ234" s="492"/>
      <c r="AK234" s="492"/>
      <c r="AL234" s="491"/>
      <c r="AM234" s="491"/>
      <c r="AN234" s="491"/>
      <c r="AO234" s="273">
        <f t="shared" ca="1" si="43"/>
        <v>9</v>
      </c>
      <c r="AP234" s="492"/>
      <c r="AQ234" s="492"/>
      <c r="AR234" s="492"/>
      <c r="AS234" s="492"/>
      <c r="AT234" s="492"/>
      <c r="AU234" s="492"/>
      <c r="AV234" s="492"/>
      <c r="AW234" s="492"/>
      <c r="AX234" s="492"/>
      <c r="AY234" s="177"/>
      <c r="AZ234" s="177"/>
      <c r="BA234" s="177"/>
      <c r="BB234" s="177"/>
      <c r="BC234" s="177"/>
      <c r="BD234" s="177"/>
      <c r="BE234" s="177"/>
    </row>
    <row r="235" spans="1:77" s="138" customFormat="1" ht="18" customHeight="1" outlineLevel="1" x14ac:dyDescent="0.2">
      <c r="A235" s="217" t="str">
        <f ca="1">Translations!$A$94</f>
        <v>Module budget</v>
      </c>
      <c r="B235" s="354"/>
      <c r="C235" s="354"/>
      <c r="D235" s="354"/>
      <c r="E235" s="354"/>
      <c r="F235" s="354"/>
      <c r="G235" s="354"/>
      <c r="H235" s="354"/>
      <c r="I235" s="354"/>
      <c r="J235" s="354"/>
      <c r="K235" s="354"/>
      <c r="L235" s="354"/>
      <c r="M235" s="354"/>
      <c r="N235" s="354"/>
      <c r="O235" s="354"/>
      <c r="P235" s="354"/>
      <c r="Q235" s="354"/>
      <c r="R235" s="354"/>
      <c r="S235" s="354"/>
      <c r="T235" s="354"/>
      <c r="U235" s="354"/>
      <c r="V235" s="354"/>
      <c r="W235" s="354"/>
      <c r="X235" s="354"/>
      <c r="Y235" s="354"/>
      <c r="Z235" s="354"/>
      <c r="AA235" s="354"/>
      <c r="AB235" s="354"/>
      <c r="AC235" s="354"/>
      <c r="AD235" s="355"/>
      <c r="AE235" s="178"/>
      <c r="AF235" s="178"/>
      <c r="AG235" s="178"/>
      <c r="AH235" s="178"/>
      <c r="AI235" s="178"/>
      <c r="AJ235" s="178"/>
      <c r="AK235" s="178"/>
      <c r="AL235" s="81"/>
      <c r="AM235" s="81"/>
      <c r="AN235" s="167"/>
      <c r="AO235" s="81">
        <f t="shared" ca="1" si="43"/>
        <v>9</v>
      </c>
      <c r="AP235" s="81"/>
      <c r="AQ235" s="81"/>
      <c r="AR235" s="178"/>
      <c r="AS235" s="178"/>
      <c r="AT235" s="178"/>
      <c r="AU235" s="178"/>
      <c r="AV235" s="178"/>
      <c r="AW235" s="178"/>
      <c r="AX235" s="136"/>
      <c r="AY235" s="136"/>
      <c r="AZ235" s="136"/>
      <c r="BA235" s="136"/>
      <c r="BB235" s="136"/>
      <c r="BC235" s="136"/>
      <c r="BD235" s="136"/>
      <c r="BE235" s="137"/>
      <c r="BF235" s="137"/>
      <c r="BG235" s="137"/>
      <c r="BH235" s="137"/>
      <c r="BI235" s="137"/>
      <c r="BJ235" s="137"/>
      <c r="BK235" s="137"/>
      <c r="BL235" s="137"/>
      <c r="BM235" s="137"/>
      <c r="BN235" s="137"/>
      <c r="BO235" s="137"/>
      <c r="BP235" s="137"/>
      <c r="BQ235" s="137"/>
      <c r="BR235" s="137"/>
      <c r="BS235" s="137"/>
      <c r="BT235" s="137"/>
      <c r="BU235" s="137"/>
      <c r="BV235" s="137"/>
      <c r="BW235" s="137"/>
    </row>
    <row r="236" spans="1:77" s="134" customFormat="1" ht="18" customHeight="1" outlineLevel="1" x14ac:dyDescent="0.2">
      <c r="A236" s="995" t="str">
        <f ca="1">Translations!$A$91</f>
        <v>Request from the allocation amount per module</v>
      </c>
      <c r="B236" s="996"/>
      <c r="C236" s="996"/>
      <c r="D236" s="996"/>
      <c r="E236" s="997"/>
      <c r="F236" s="235">
        <f ca="1">SUMIF($K239:$K262,Translations!$A$83,$M239:$M262)+SUMIF($K239:$K262,Translations!$A$83,$O239:$O262)+SUMIF($K239:$K262,Translations!$A$83,$Q239:$Q262)+SUMIF($K239:$K262,Translations!$A$83,$S239:$S262)+SUMIF($K239:$K262,Translations!$A$83,$U239:$SS262)</f>
        <v>230711.16190476192</v>
      </c>
      <c r="G236" s="360"/>
      <c r="H236" s="360"/>
      <c r="I236" s="232"/>
      <c r="J236" s="998" t="str">
        <f ca="1">Translations!$A$92</f>
        <v>Request from the amount above the allocation per module</v>
      </c>
      <c r="K236" s="999"/>
      <c r="L236" s="999"/>
      <c r="M236" s="999"/>
      <c r="N236" s="999"/>
      <c r="O236" s="999"/>
      <c r="P236" s="999"/>
      <c r="Q236" s="999"/>
      <c r="R236" s="999"/>
      <c r="S236" s="719"/>
      <c r="T236" s="1000"/>
      <c r="U236" s="360"/>
      <c r="V236" s="360"/>
      <c r="W236" s="235">
        <f ca="1">SUMIF($K239:$K262,Translations!$A$86,$M239:$M262)+SUMIF($K239:$K262,Translations!$A$86,$O239:$O262)+SUMIF($K239:$K262,Translations!$A$86,$Q239:$Q262)+SUMIF($K239:$K262,Translations!$A$86,$S239:$S262)+SUMIF($K239:$K262,Translations!$A$86,$U239:$U262)</f>
        <v>114172.289</v>
      </c>
      <c r="X236" s="360"/>
      <c r="Y236" s="360"/>
      <c r="Z236" s="232"/>
      <c r="AA236" s="232"/>
      <c r="AB236" s="232"/>
      <c r="AC236" s="232"/>
      <c r="AD236" s="233"/>
      <c r="AE236" s="81"/>
      <c r="AF236" s="81"/>
      <c r="AG236" s="81"/>
      <c r="AH236" s="81"/>
      <c r="AI236" s="81"/>
      <c r="AJ236" s="81"/>
      <c r="AK236" s="81"/>
      <c r="AL236" s="81"/>
      <c r="AM236" s="81"/>
      <c r="AN236" s="167"/>
      <c r="AO236" s="273">
        <f t="shared" ca="1" si="43"/>
        <v>9</v>
      </c>
      <c r="AP236" s="274">
        <f ca="1">F236</f>
        <v>230711.16190476192</v>
      </c>
      <c r="AQ236" s="274">
        <f ca="1">W236</f>
        <v>114172.289</v>
      </c>
      <c r="AR236" s="81"/>
      <c r="AS236" s="81"/>
      <c r="AT236" s="81"/>
      <c r="AU236" s="81"/>
      <c r="AV236" s="81"/>
      <c r="AW236" s="81"/>
      <c r="AX236" s="101"/>
      <c r="AY236" s="101"/>
      <c r="AZ236" s="101"/>
      <c r="BA236" s="101"/>
      <c r="BB236" s="101"/>
      <c r="BC236" s="101"/>
      <c r="BD236" s="101"/>
      <c r="BE236" s="133"/>
      <c r="BF236" s="133"/>
      <c r="BG236" s="133"/>
      <c r="BH236" s="133"/>
      <c r="BI236" s="133"/>
      <c r="BJ236" s="133"/>
      <c r="BK236" s="133"/>
      <c r="BL236" s="133"/>
      <c r="BM236" s="133"/>
      <c r="BN236" s="133"/>
      <c r="BO236" s="133"/>
      <c r="BP236" s="133"/>
      <c r="BQ236" s="133"/>
      <c r="BR236" s="133"/>
      <c r="BS236" s="133"/>
      <c r="BT236" s="133"/>
      <c r="BU236" s="133"/>
      <c r="BV236" s="133"/>
      <c r="BW236" s="133"/>
    </row>
    <row r="237" spans="1:77" s="89" customFormat="1" ht="36.950000000000003" customHeight="1" outlineLevel="1" x14ac:dyDescent="0.2">
      <c r="A237" s="720" t="str">
        <f ca="1">Translations!$A$93</f>
        <v>Intervention</v>
      </c>
      <c r="B237" s="721"/>
      <c r="C237" s="722"/>
      <c r="D237" s="726" t="str">
        <f ca="1">Translations!$A$95</f>
        <v>Description of Intervention</v>
      </c>
      <c r="E237" s="727"/>
      <c r="F237" s="727"/>
      <c r="G237" s="727"/>
      <c r="H237" s="727"/>
      <c r="I237" s="728"/>
      <c r="J237" s="729" t="str">
        <f ca="1">Translations!$A$71</f>
        <v>Responsible Principal Recipient(s)</v>
      </c>
      <c r="K237" s="709" t="str">
        <f ca="1">Translations!$A$97</f>
        <v>Intervention budget (request to the Global Fund only)</v>
      </c>
      <c r="L237" s="795"/>
      <c r="M237" s="795"/>
      <c r="N237" s="795"/>
      <c r="O237" s="795"/>
      <c r="P237" s="795"/>
      <c r="Q237" s="795"/>
      <c r="R237" s="795"/>
      <c r="S237" s="795"/>
      <c r="T237" s="710"/>
      <c r="U237" s="352"/>
      <c r="V237" s="352"/>
      <c r="W237" s="726" t="str">
        <f ca="1">Translations!$A$98</f>
        <v>Cost Assumptions for the request to the Global Fund</v>
      </c>
      <c r="X237" s="727"/>
      <c r="Y237" s="727"/>
      <c r="Z237" s="727"/>
      <c r="AA237" s="728"/>
      <c r="AB237" s="918" t="str">
        <f ca="1">Translations!$A$100</f>
        <v>Other funding received for this intervention (including scope of activities funded)</v>
      </c>
      <c r="AC237" s="918"/>
      <c r="AD237" s="918"/>
      <c r="AE237" s="178"/>
      <c r="AF237" s="178"/>
      <c r="AG237" s="178"/>
      <c r="AH237" s="178"/>
      <c r="AI237" s="178"/>
      <c r="AJ237" s="178"/>
      <c r="AK237" s="178"/>
      <c r="AL237" s="81"/>
      <c r="AM237" s="81"/>
      <c r="AN237" s="167"/>
      <c r="AO237" s="273">
        <f t="shared" ca="1" si="43"/>
        <v>9</v>
      </c>
      <c r="AP237" s="81"/>
      <c r="AQ237" s="81"/>
      <c r="AR237" s="178"/>
      <c r="AS237" s="178"/>
      <c r="AT237" s="178"/>
      <c r="AU237" s="178"/>
      <c r="AV237" s="178"/>
      <c r="AW237" s="178"/>
      <c r="AX237" s="178"/>
      <c r="AY237" s="178"/>
      <c r="AZ237" s="177"/>
      <c r="BA237" s="177"/>
      <c r="BB237" s="177"/>
      <c r="BC237" s="177"/>
      <c r="BD237" s="177"/>
      <c r="BE237" s="177"/>
      <c r="BF237" s="177"/>
      <c r="BG237" s="77"/>
      <c r="BH237" s="77"/>
      <c r="BI237" s="77"/>
      <c r="BJ237" s="77"/>
      <c r="BK237" s="77"/>
      <c r="BL237" s="77"/>
      <c r="BM237" s="77"/>
      <c r="BN237" s="77"/>
      <c r="BO237" s="77"/>
      <c r="BP237" s="77"/>
      <c r="BQ237" s="77"/>
      <c r="BR237" s="77"/>
      <c r="BS237" s="77"/>
      <c r="BT237" s="77"/>
      <c r="BU237" s="77"/>
      <c r="BV237" s="77"/>
      <c r="BW237" s="77"/>
      <c r="BX237" s="77"/>
      <c r="BY237" s="77"/>
    </row>
    <row r="238" spans="1:77" s="89" customFormat="1" ht="75" customHeight="1" outlineLevel="1" x14ac:dyDescent="0.2">
      <c r="A238" s="723"/>
      <c r="B238" s="724"/>
      <c r="C238" s="725"/>
      <c r="D238" s="706" t="str">
        <f ca="1">Translations!$A$96</f>
        <v>Please describe 1) target population &amp; geographic scope,  2) implementation approach, and 3) other relevant information. Please differentiate between scope of allocation and above allocation request</v>
      </c>
      <c r="E238" s="707"/>
      <c r="F238" s="707"/>
      <c r="G238" s="707"/>
      <c r="H238" s="707"/>
      <c r="I238" s="708"/>
      <c r="J238" s="730"/>
      <c r="K238" s="709" t="str">
        <f ca="1">Translations!$A$107</f>
        <v>Allocation or above allocation</v>
      </c>
      <c r="L238" s="710"/>
      <c r="M238" s="709" t="str">
        <f ca="1">Translations!$A$35&amp;" 1"</f>
        <v>Year  1</v>
      </c>
      <c r="N238" s="710"/>
      <c r="O238" s="918" t="str">
        <f ca="1">Translations!$A$35&amp;" 2"</f>
        <v>Year  2</v>
      </c>
      <c r="P238" s="918"/>
      <c r="Q238" s="709" t="str">
        <f ca="1">Translations!$A$35&amp;" 3"</f>
        <v>Year  3</v>
      </c>
      <c r="R238" s="710"/>
      <c r="S238" s="918" t="str">
        <f ca="1">Translations!$A$35&amp;" 4"</f>
        <v>Year  4</v>
      </c>
      <c r="T238" s="918"/>
      <c r="U238" s="709" t="str">
        <f ca="1">Translations!$A$35&amp;" 5"</f>
        <v>Year  5</v>
      </c>
      <c r="V238" s="710"/>
      <c r="W238" s="706" t="str">
        <f ca="1">Translations!$A$99</f>
        <v>Please describe 1) sources of cost assumptions, 2) key activities, 3) other relevant information. Please differentiate between scope of allocation and above allocation request</v>
      </c>
      <c r="X238" s="707"/>
      <c r="Y238" s="707"/>
      <c r="Z238" s="707"/>
      <c r="AA238" s="708"/>
      <c r="AB238" s="918"/>
      <c r="AC238" s="918"/>
      <c r="AD238" s="918"/>
      <c r="AE238" s="178"/>
      <c r="AF238" s="178"/>
      <c r="AG238" s="178"/>
      <c r="AH238" s="178"/>
      <c r="AI238" s="178"/>
      <c r="AJ238" s="178"/>
      <c r="AK238" s="178"/>
      <c r="AL238" s="81"/>
      <c r="AM238" s="81"/>
      <c r="AN238" s="167"/>
      <c r="AO238" s="273">
        <f t="shared" ca="1" si="43"/>
        <v>9</v>
      </c>
      <c r="AP238" s="81"/>
      <c r="AQ238" s="81"/>
      <c r="AR238" s="178"/>
      <c r="AS238" s="178"/>
      <c r="AT238" s="178"/>
      <c r="AU238" s="178"/>
      <c r="AV238" s="178"/>
      <c r="AW238" s="178"/>
      <c r="AX238" s="178"/>
      <c r="AY238" s="178"/>
      <c r="AZ238" s="177"/>
      <c r="BA238" s="177"/>
      <c r="BB238" s="177"/>
      <c r="BC238" s="177"/>
      <c r="BD238" s="177"/>
      <c r="BE238" s="177"/>
      <c r="BF238" s="177"/>
      <c r="BG238" s="77"/>
      <c r="BH238" s="77"/>
      <c r="BI238" s="77"/>
      <c r="BJ238" s="77"/>
      <c r="BK238" s="77"/>
      <c r="BL238" s="77"/>
      <c r="BM238" s="77"/>
      <c r="BN238" s="77"/>
      <c r="BO238" s="77"/>
      <c r="BP238" s="77"/>
      <c r="BQ238" s="77"/>
      <c r="BR238" s="77"/>
      <c r="BS238" s="77"/>
      <c r="BT238" s="77"/>
      <c r="BU238" s="77"/>
      <c r="BV238" s="77"/>
      <c r="BW238" s="77"/>
      <c r="BX238" s="77"/>
      <c r="BY238" s="77"/>
    </row>
    <row r="239" spans="1:77" s="197" customFormat="1" ht="154.5" customHeight="1" outlineLevel="1" x14ac:dyDescent="0.2">
      <c r="A239" s="938" t="s">
        <v>2231</v>
      </c>
      <c r="B239" s="939"/>
      <c r="C239" s="940"/>
      <c r="D239" s="1144" t="s">
        <v>4461</v>
      </c>
      <c r="E239" s="1145"/>
      <c r="F239" s="1145"/>
      <c r="G239" s="1145"/>
      <c r="H239" s="1145"/>
      <c r="I239" s="1145"/>
      <c r="J239" s="956" t="s">
        <v>989</v>
      </c>
      <c r="K239" s="901" t="str">
        <f ca="1">Translations!$A$83</f>
        <v>Allocation</v>
      </c>
      <c r="L239" s="901"/>
      <c r="M239" s="960">
        <f ca="1">SUMIFS('Cost assumptions - optional'!$R:$R,'Cost assumptions - optional'!$D:$D,A239,'Cost assumptions - optional'!$A:$A,$K239,'Cost assumptions - optional'!$C:$C,$D$184)</f>
        <v>28587</v>
      </c>
      <c r="N239" s="960"/>
      <c r="O239" s="960">
        <f ca="1">SUMIFS('Cost assumptions - optional'!$S:$S,'Cost assumptions - optional'!$D:$D,A239,'Cost assumptions - optional'!$A:$A,$K239,'Cost assumptions - optional'!$C:$C,$D$184)</f>
        <v>57174</v>
      </c>
      <c r="P239" s="960"/>
      <c r="Q239" s="960">
        <f ca="1">SUMIFS('Cost assumptions - optional'!$T:$T,'Cost assumptions - optional'!$D:$D,A239,'Cost assumptions - optional'!$A:$A,$K239,'Cost assumptions - optional'!$C:$C,$D$184)</f>
        <v>57174</v>
      </c>
      <c r="R239" s="960"/>
      <c r="S239" s="981"/>
      <c r="T239" s="981"/>
      <c r="U239" s="982"/>
      <c r="V239" s="982"/>
      <c r="W239" s="983" t="s">
        <v>4460</v>
      </c>
      <c r="X239" s="983"/>
      <c r="Y239" s="983"/>
      <c r="Z239" s="983"/>
      <c r="AA239" s="983"/>
      <c r="AB239" s="978"/>
      <c r="AC239" s="978"/>
      <c r="AD239" s="984"/>
      <c r="AE239" s="121"/>
      <c r="AF239" s="121"/>
      <c r="AG239" s="121"/>
      <c r="AH239" s="81"/>
      <c r="AI239" s="81"/>
      <c r="AJ239" s="81"/>
      <c r="AK239" s="81"/>
      <c r="AL239" s="81"/>
      <c r="AM239" s="81"/>
      <c r="AN239" s="167"/>
      <c r="AO239" s="81"/>
      <c r="AP239" s="342">
        <f ca="1">SUM(M239:V239)</f>
        <v>142935</v>
      </c>
      <c r="AQ239" s="342">
        <f ca="1">SUM(M240:V240)</f>
        <v>8595</v>
      </c>
      <c r="AR239" s="342">
        <f ca="1">M239</f>
        <v>28587</v>
      </c>
      <c r="AS239" s="342">
        <f ca="1">O239</f>
        <v>57174</v>
      </c>
      <c r="AT239" s="342">
        <f ca="1">Q239</f>
        <v>57174</v>
      </c>
      <c r="AU239" s="342">
        <f>S239</f>
        <v>0</v>
      </c>
      <c r="AV239" s="342">
        <f>U239</f>
        <v>0</v>
      </c>
      <c r="BB239" s="101"/>
      <c r="BC239" s="101"/>
      <c r="BD239" s="101"/>
      <c r="BE239" s="101"/>
      <c r="BF239" s="101"/>
      <c r="BG239" s="101"/>
      <c r="BH239" s="101"/>
      <c r="BI239" s="101"/>
      <c r="BJ239" s="101"/>
      <c r="BK239" s="101"/>
      <c r="BL239" s="101"/>
      <c r="BM239" s="101"/>
      <c r="BN239" s="101"/>
      <c r="BO239" s="101"/>
      <c r="BP239" s="101"/>
      <c r="BQ239" s="101"/>
      <c r="BR239" s="101"/>
      <c r="BS239" s="101"/>
      <c r="BT239" s="101"/>
      <c r="BU239" s="101"/>
      <c r="BV239" s="101"/>
      <c r="BW239" s="101"/>
      <c r="BX239" s="101"/>
      <c r="BY239" s="101"/>
    </row>
    <row r="240" spans="1:77" s="197" customFormat="1" ht="154.5" customHeight="1" outlineLevel="1" x14ac:dyDescent="0.2">
      <c r="A240" s="941"/>
      <c r="B240" s="942"/>
      <c r="C240" s="943"/>
      <c r="D240" s="1146"/>
      <c r="E240" s="1146"/>
      <c r="F240" s="1146"/>
      <c r="G240" s="1146"/>
      <c r="H240" s="1146"/>
      <c r="I240" s="1146"/>
      <c r="J240" s="957"/>
      <c r="K240" s="986" t="str">
        <f ca="1">Translations!$A$86</f>
        <v>Above</v>
      </c>
      <c r="L240" s="986"/>
      <c r="M240" s="969">
        <f ca="1">SUMIFS('Cost assumptions - optional'!$R:$R,'Cost assumptions - optional'!$D:$D,A239,'Cost assumptions - optional'!$A:$A,$K240,'Cost assumptions - optional'!$C:$C,$D$184)</f>
        <v>2585</v>
      </c>
      <c r="N240" s="969"/>
      <c r="O240" s="970">
        <f ca="1">SUMIFS('Cost assumptions - optional'!$S:$S,'Cost assumptions - optional'!$D:$D,A239,'Cost assumptions - optional'!$A:$A,$K240,'Cost assumptions - optional'!$C:$C,$D$184)</f>
        <v>2885</v>
      </c>
      <c r="P240" s="970"/>
      <c r="Q240" s="970">
        <f ca="1">SUMIFS('Cost assumptions - optional'!$T:$T,'Cost assumptions - optional'!$D:$D,A239,'Cost assumptions - optional'!$A:$A,$K240,'Cost assumptions - optional'!$C:$C,$D$184)</f>
        <v>3125</v>
      </c>
      <c r="R240" s="970"/>
      <c r="S240" s="973"/>
      <c r="T240" s="973"/>
      <c r="U240" s="970"/>
      <c r="V240" s="970"/>
      <c r="W240" s="983"/>
      <c r="X240" s="983"/>
      <c r="Y240" s="983"/>
      <c r="Z240" s="983"/>
      <c r="AA240" s="983"/>
      <c r="AB240" s="980"/>
      <c r="AC240" s="980"/>
      <c r="AD240" s="985"/>
      <c r="AE240" s="81"/>
      <c r="AF240" s="81"/>
      <c r="AG240" s="81"/>
      <c r="AH240" s="81"/>
      <c r="AI240" s="81"/>
      <c r="AJ240" s="81"/>
      <c r="AK240" s="81"/>
      <c r="AL240" s="81"/>
      <c r="AM240" s="81"/>
      <c r="AN240" s="167"/>
      <c r="AO240" s="81"/>
      <c r="AP240" s="342"/>
      <c r="AQ240" s="342"/>
      <c r="AR240" s="81"/>
      <c r="AS240" s="81"/>
      <c r="AT240" s="81"/>
      <c r="AU240" s="81"/>
      <c r="AV240" s="81"/>
      <c r="AW240" s="342">
        <f ca="1">M240</f>
        <v>2585</v>
      </c>
      <c r="AX240" s="342">
        <f ca="1">O240</f>
        <v>2885</v>
      </c>
      <c r="AY240" s="342">
        <f ca="1">Q240</f>
        <v>3125</v>
      </c>
      <c r="AZ240" s="342">
        <f>S240</f>
        <v>0</v>
      </c>
      <c r="BA240" s="342">
        <f>U240</f>
        <v>0</v>
      </c>
      <c r="BB240" s="101"/>
      <c r="BC240" s="101"/>
      <c r="BD240" s="101"/>
      <c r="BE240" s="101"/>
      <c r="BF240" s="101"/>
      <c r="BG240" s="101"/>
      <c r="BH240" s="101"/>
      <c r="BI240" s="101"/>
      <c r="BJ240" s="101"/>
      <c r="BK240" s="101"/>
      <c r="BL240" s="101"/>
      <c r="BM240" s="101"/>
      <c r="BN240" s="101"/>
      <c r="BO240" s="101"/>
      <c r="BP240" s="101"/>
      <c r="BQ240" s="101"/>
      <c r="BR240" s="101"/>
      <c r="BS240" s="101"/>
      <c r="BT240" s="101"/>
      <c r="BU240" s="101"/>
      <c r="BV240" s="101"/>
      <c r="BW240" s="101"/>
      <c r="BX240" s="101"/>
      <c r="BY240" s="101"/>
    </row>
    <row r="241" spans="1:77" s="197" customFormat="1" ht="30" customHeight="1" outlineLevel="1" x14ac:dyDescent="0.2">
      <c r="A241" s="941"/>
      <c r="B241" s="942"/>
      <c r="C241" s="943"/>
      <c r="D241" s="1146"/>
      <c r="E241" s="1146"/>
      <c r="F241" s="1146"/>
      <c r="G241" s="1146"/>
      <c r="H241" s="1146"/>
      <c r="I241" s="1146"/>
      <c r="J241" s="956" t="str">
        <f ca="1">Translations!$A$77</f>
        <v>Please select…</v>
      </c>
      <c r="K241" s="901" t="str">
        <f ca="1">Translations!$A$83</f>
        <v>Allocation</v>
      </c>
      <c r="L241" s="901"/>
      <c r="M241" s="960"/>
      <c r="N241" s="960"/>
      <c r="O241" s="982"/>
      <c r="P241" s="982"/>
      <c r="Q241" s="982"/>
      <c r="R241" s="982"/>
      <c r="S241" s="981"/>
      <c r="T241" s="981"/>
      <c r="U241" s="982"/>
      <c r="V241" s="982"/>
      <c r="W241" s="1143"/>
      <c r="X241" s="1143"/>
      <c r="Y241" s="1143"/>
      <c r="Z241" s="1143"/>
      <c r="AA241" s="1143"/>
      <c r="AB241" s="978"/>
      <c r="AC241" s="978"/>
      <c r="AD241" s="984"/>
      <c r="AE241" s="121"/>
      <c r="AF241" s="121"/>
      <c r="AG241" s="121"/>
      <c r="AH241" s="81"/>
      <c r="AI241" s="81"/>
      <c r="AJ241" s="81"/>
      <c r="AK241" s="81"/>
      <c r="AL241" s="81"/>
      <c r="AM241" s="81"/>
      <c r="AN241" s="167"/>
      <c r="AO241" s="81"/>
      <c r="AP241" s="342">
        <f>SUM(M241:V241)</f>
        <v>0</v>
      </c>
      <c r="AQ241" s="342">
        <f>SUM(M242:V242)</f>
        <v>0</v>
      </c>
      <c r="AR241" s="342">
        <f>M241</f>
        <v>0</v>
      </c>
      <c r="AS241" s="342">
        <f>O241</f>
        <v>0</v>
      </c>
      <c r="AT241" s="342">
        <f>Q241</f>
        <v>0</v>
      </c>
      <c r="AU241" s="342">
        <f>S241</f>
        <v>0</v>
      </c>
      <c r="AV241" s="342">
        <f>U241</f>
        <v>0</v>
      </c>
      <c r="BB241" s="101"/>
      <c r="BC241" s="101"/>
      <c r="BD241" s="101"/>
      <c r="BE241" s="101"/>
      <c r="BF241" s="101"/>
      <c r="BG241" s="101"/>
      <c r="BH241" s="101"/>
      <c r="BI241" s="101"/>
      <c r="BJ241" s="101"/>
      <c r="BK241" s="101"/>
      <c r="BL241" s="101"/>
      <c r="BM241" s="101"/>
      <c r="BN241" s="101"/>
      <c r="BO241" s="101"/>
      <c r="BP241" s="101"/>
      <c r="BQ241" s="101"/>
      <c r="BR241" s="101"/>
      <c r="BS241" s="101"/>
      <c r="BT241" s="101"/>
      <c r="BU241" s="101"/>
      <c r="BV241" s="101"/>
      <c r="BW241" s="101"/>
      <c r="BX241" s="101"/>
      <c r="BY241" s="101"/>
    </row>
    <row r="242" spans="1:77" s="197" customFormat="1" ht="30" customHeight="1" outlineLevel="1" x14ac:dyDescent="0.2">
      <c r="A242" s="944"/>
      <c r="B242" s="945"/>
      <c r="C242" s="946"/>
      <c r="D242" s="1147"/>
      <c r="E242" s="1147"/>
      <c r="F242" s="1147"/>
      <c r="G242" s="1147"/>
      <c r="H242" s="1147"/>
      <c r="I242" s="1147"/>
      <c r="J242" s="957"/>
      <c r="K242" s="986" t="str">
        <f ca="1">Translations!$A$86</f>
        <v>Above</v>
      </c>
      <c r="L242" s="986"/>
      <c r="M242" s="969"/>
      <c r="N242" s="969"/>
      <c r="O242" s="970"/>
      <c r="P242" s="970"/>
      <c r="Q242" s="970"/>
      <c r="R242" s="970"/>
      <c r="S242" s="973"/>
      <c r="T242" s="973"/>
      <c r="U242" s="970"/>
      <c r="V242" s="970"/>
      <c r="W242" s="1143"/>
      <c r="X242" s="1143"/>
      <c r="Y242" s="1143"/>
      <c r="Z242" s="1143"/>
      <c r="AA242" s="1143"/>
      <c r="AB242" s="980"/>
      <c r="AC242" s="980"/>
      <c r="AD242" s="985"/>
      <c r="AE242" s="81"/>
      <c r="AF242" s="81"/>
      <c r="AG242" s="81"/>
      <c r="AH242" s="81"/>
      <c r="AI242" s="81"/>
      <c r="AJ242" s="81"/>
      <c r="AK242" s="81"/>
      <c r="AL242" s="81"/>
      <c r="AM242" s="81"/>
      <c r="AN242" s="167"/>
      <c r="AO242" s="81"/>
      <c r="AP242" s="342"/>
      <c r="AQ242" s="342"/>
      <c r="AR242" s="81"/>
      <c r="AS242" s="81"/>
      <c r="AT242" s="81"/>
      <c r="AU242" s="81"/>
      <c r="AV242" s="81"/>
      <c r="AW242" s="342">
        <f>M242</f>
        <v>0</v>
      </c>
      <c r="AX242" s="342">
        <f>O242</f>
        <v>0</v>
      </c>
      <c r="AY242" s="342">
        <f>Q242</f>
        <v>0</v>
      </c>
      <c r="AZ242" s="342">
        <f>S242</f>
        <v>0</v>
      </c>
      <c r="BA242" s="342">
        <f>U242</f>
        <v>0</v>
      </c>
      <c r="BB242" s="101"/>
      <c r="BC242" s="101"/>
      <c r="BD242" s="101"/>
      <c r="BE242" s="101"/>
      <c r="BF242" s="101"/>
      <c r="BG242" s="101"/>
      <c r="BH242" s="101"/>
      <c r="BI242" s="101"/>
      <c r="BJ242" s="101"/>
      <c r="BK242" s="101"/>
      <c r="BL242" s="101"/>
      <c r="BM242" s="101"/>
      <c r="BN242" s="101"/>
      <c r="BO242" s="101"/>
      <c r="BP242" s="101"/>
      <c r="BQ242" s="101"/>
      <c r="BR242" s="101"/>
      <c r="BS242" s="101"/>
      <c r="BT242" s="101"/>
      <c r="BU242" s="101"/>
      <c r="BV242" s="101"/>
      <c r="BW242" s="101"/>
      <c r="BX242" s="101"/>
      <c r="BY242" s="101"/>
    </row>
    <row r="243" spans="1:77" s="197" customFormat="1" ht="72.75" customHeight="1" outlineLevel="1" x14ac:dyDescent="0.2">
      <c r="A243" s="938" t="s">
        <v>2233</v>
      </c>
      <c r="B243" s="939"/>
      <c r="C243" s="940"/>
      <c r="D243" s="1144" t="s">
        <v>4463</v>
      </c>
      <c r="E243" s="1145"/>
      <c r="F243" s="1145"/>
      <c r="G243" s="1145"/>
      <c r="H243" s="1145"/>
      <c r="I243" s="1145"/>
      <c r="J243" s="956" t="s">
        <v>989</v>
      </c>
      <c r="K243" s="901" t="str">
        <f ca="1">Translations!$A$83</f>
        <v>Allocation</v>
      </c>
      <c r="L243" s="901"/>
      <c r="M243" s="960">
        <f ca="1">SUMIFS('Cost assumptions - optional'!$R:$R,'Cost assumptions - optional'!$D:$D,A243,'Cost assumptions - optional'!$A:$A,$K243,'Cost assumptions - optional'!$C:$C,$D$184)</f>
        <v>17317.761904761905</v>
      </c>
      <c r="N243" s="960"/>
      <c r="O243" s="960">
        <f ca="1">SUMIFS('Cost assumptions - optional'!$S:$S,'Cost assumptions - optional'!$D:$D,A243,'Cost assumptions - optional'!$A:$A,$K243,'Cost assumptions - optional'!$C:$C,$D$184)</f>
        <v>12239.7</v>
      </c>
      <c r="P243" s="960"/>
      <c r="Q243" s="960">
        <f ca="1">SUMIFS('Cost assumptions - optional'!$T:$T,'Cost assumptions - optional'!$D:$D,A243,'Cost assumptions - optional'!$A:$A,$K243,'Cost assumptions - optional'!$C:$C,$D$184)</f>
        <v>14423.8</v>
      </c>
      <c r="R243" s="960"/>
      <c r="S243" s="981"/>
      <c r="T243" s="981"/>
      <c r="U243" s="982"/>
      <c r="V243" s="982"/>
      <c r="W243" s="983" t="s">
        <v>4459</v>
      </c>
      <c r="X243" s="983"/>
      <c r="Y243" s="983"/>
      <c r="Z243" s="983"/>
      <c r="AA243" s="983"/>
      <c r="AB243" s="978"/>
      <c r="AC243" s="978"/>
      <c r="AD243" s="984"/>
      <c r="AE243" s="121"/>
      <c r="AF243" s="121"/>
      <c r="AG243" s="121"/>
      <c r="AH243" s="81"/>
      <c r="AI243" s="81"/>
      <c r="AJ243" s="81"/>
      <c r="AK243" s="81"/>
      <c r="AL243" s="81"/>
      <c r="AM243" s="81"/>
      <c r="AN243" s="167"/>
      <c r="AO243" s="81"/>
      <c r="AP243" s="342">
        <f ca="1">SUM(M243:V243)</f>
        <v>43981.261904761908</v>
      </c>
      <c r="AQ243" s="342">
        <f ca="1">SUM(M244:V244)</f>
        <v>0</v>
      </c>
      <c r="AR243" s="342">
        <f ca="1">M243</f>
        <v>17317.761904761905</v>
      </c>
      <c r="AS243" s="342">
        <f ca="1">O243</f>
        <v>12239.7</v>
      </c>
      <c r="AT243" s="342">
        <f ca="1">Q243</f>
        <v>14423.8</v>
      </c>
      <c r="AU243" s="342">
        <f>S243</f>
        <v>0</v>
      </c>
      <c r="AV243" s="342">
        <f>U243</f>
        <v>0</v>
      </c>
      <c r="BB243" s="101"/>
      <c r="BC243" s="101"/>
      <c r="BD243" s="101"/>
      <c r="BE243" s="101"/>
      <c r="BF243" s="101"/>
      <c r="BG243" s="101"/>
      <c r="BH243" s="101"/>
      <c r="BI243" s="101"/>
      <c r="BJ243" s="101"/>
      <c r="BK243" s="101"/>
      <c r="BL243" s="101"/>
      <c r="BM243" s="101"/>
      <c r="BN243" s="101"/>
      <c r="BO243" s="101"/>
      <c r="BP243" s="101"/>
      <c r="BQ243" s="101"/>
      <c r="BR243" s="101"/>
      <c r="BS243" s="101"/>
      <c r="BT243" s="101"/>
      <c r="BU243" s="101"/>
      <c r="BV243" s="101"/>
      <c r="BW243" s="101"/>
      <c r="BX243" s="101"/>
      <c r="BY243" s="101"/>
    </row>
    <row r="244" spans="1:77" s="197" customFormat="1" ht="72.75" customHeight="1" outlineLevel="1" x14ac:dyDescent="0.2">
      <c r="A244" s="941"/>
      <c r="B244" s="942"/>
      <c r="C244" s="943"/>
      <c r="D244" s="1146"/>
      <c r="E244" s="1146"/>
      <c r="F244" s="1146"/>
      <c r="G244" s="1146"/>
      <c r="H244" s="1146"/>
      <c r="I244" s="1146"/>
      <c r="J244" s="957"/>
      <c r="K244" s="986" t="str">
        <f ca="1">Translations!$A$86</f>
        <v>Above</v>
      </c>
      <c r="L244" s="986"/>
      <c r="M244" s="969">
        <f ca="1">SUMIFS('Cost assumptions - optional'!$R:$R,'Cost assumptions - optional'!$D:$D,A243,'Cost assumptions - optional'!$A:$A,$K244,'Cost assumptions - optional'!$C:$C,$D$184)</f>
        <v>0</v>
      </c>
      <c r="N244" s="969"/>
      <c r="O244" s="970">
        <f ca="1">SUMIFS('Cost assumptions - optional'!$S:$S,'Cost assumptions - optional'!$D:$D,A243,'Cost assumptions - optional'!$A:$A,$K244,'Cost assumptions - optional'!$C:$C,$D$184)</f>
        <v>0</v>
      </c>
      <c r="P244" s="970"/>
      <c r="Q244" s="970">
        <f ca="1">SUMIFS('Cost assumptions - optional'!$T:$T,'Cost assumptions - optional'!$D:$D,A243,'Cost assumptions - optional'!$A:$A,$K244,'Cost assumptions - optional'!$C:$C,$D$184)</f>
        <v>0</v>
      </c>
      <c r="R244" s="970"/>
      <c r="S244" s="973"/>
      <c r="T244" s="973"/>
      <c r="U244" s="970"/>
      <c r="V244" s="970"/>
      <c r="W244" s="983"/>
      <c r="X244" s="983"/>
      <c r="Y244" s="983"/>
      <c r="Z244" s="983"/>
      <c r="AA244" s="983"/>
      <c r="AB244" s="980"/>
      <c r="AC244" s="980"/>
      <c r="AD244" s="985"/>
      <c r="AE244" s="81"/>
      <c r="AF244" s="81"/>
      <c r="AG244" s="81"/>
      <c r="AH244" s="81"/>
      <c r="AI244" s="81"/>
      <c r="AJ244" s="81"/>
      <c r="AK244" s="81"/>
      <c r="AL244" s="81"/>
      <c r="AM244" s="81"/>
      <c r="AN244" s="167"/>
      <c r="AO244" s="81"/>
      <c r="AP244" s="342"/>
      <c r="AQ244" s="342"/>
      <c r="AR244" s="81"/>
      <c r="AS244" s="81"/>
      <c r="AT244" s="81"/>
      <c r="AU244" s="81"/>
      <c r="AV244" s="81"/>
      <c r="AW244" s="342">
        <f ca="1">M244</f>
        <v>0</v>
      </c>
      <c r="AX244" s="342">
        <f ca="1">O244</f>
        <v>0</v>
      </c>
      <c r="AY244" s="342">
        <f ca="1">Q244</f>
        <v>0</v>
      </c>
      <c r="AZ244" s="342">
        <f>S244</f>
        <v>0</v>
      </c>
      <c r="BA244" s="342">
        <f>U244</f>
        <v>0</v>
      </c>
      <c r="BB244" s="101"/>
      <c r="BC244" s="101"/>
      <c r="BD244" s="101"/>
      <c r="BE244" s="101"/>
      <c r="BF244" s="101"/>
      <c r="BG244" s="101"/>
      <c r="BH244" s="101"/>
      <c r="BI244" s="101"/>
      <c r="BJ244" s="101"/>
      <c r="BK244" s="101"/>
      <c r="BL244" s="101"/>
      <c r="BM244" s="101"/>
      <c r="BN244" s="101"/>
      <c r="BO244" s="101"/>
      <c r="BP244" s="101"/>
      <c r="BQ244" s="101"/>
      <c r="BR244" s="101"/>
      <c r="BS244" s="101"/>
      <c r="BT244" s="101"/>
      <c r="BU244" s="101"/>
      <c r="BV244" s="101"/>
      <c r="BW244" s="101"/>
      <c r="BX244" s="101"/>
      <c r="BY244" s="101"/>
    </row>
    <row r="245" spans="1:77" s="197" customFormat="1" ht="30" customHeight="1" outlineLevel="1" x14ac:dyDescent="0.2">
      <c r="A245" s="941"/>
      <c r="B245" s="942"/>
      <c r="C245" s="943"/>
      <c r="D245" s="1146"/>
      <c r="E245" s="1146"/>
      <c r="F245" s="1146"/>
      <c r="G245" s="1146"/>
      <c r="H245" s="1146"/>
      <c r="I245" s="1146"/>
      <c r="J245" s="956" t="str">
        <f ca="1">Translations!$A$77</f>
        <v>Please select…</v>
      </c>
      <c r="K245" s="901" t="str">
        <f ca="1">Translations!$A$83</f>
        <v>Allocation</v>
      </c>
      <c r="L245" s="901"/>
      <c r="M245" s="960"/>
      <c r="N245" s="960"/>
      <c r="O245" s="982"/>
      <c r="P245" s="982"/>
      <c r="Q245" s="982"/>
      <c r="R245" s="982"/>
      <c r="S245" s="981"/>
      <c r="T245" s="981"/>
      <c r="U245" s="982"/>
      <c r="V245" s="982"/>
      <c r="W245" s="1143"/>
      <c r="X245" s="1143"/>
      <c r="Y245" s="1143"/>
      <c r="Z245" s="1143"/>
      <c r="AA245" s="1143"/>
      <c r="AB245" s="978"/>
      <c r="AC245" s="978"/>
      <c r="AD245" s="984"/>
      <c r="AE245" s="121"/>
      <c r="AF245" s="121"/>
      <c r="AG245" s="121"/>
      <c r="AH245" s="81"/>
      <c r="AI245" s="81"/>
      <c r="AJ245" s="81"/>
      <c r="AK245" s="81"/>
      <c r="AL245" s="81"/>
      <c r="AM245" s="81"/>
      <c r="AN245" s="167"/>
      <c r="AO245" s="81"/>
      <c r="AP245" s="342">
        <f>SUM(M245:V245)</f>
        <v>0</v>
      </c>
      <c r="AQ245" s="342">
        <f>SUM(M246:V246)</f>
        <v>0</v>
      </c>
      <c r="AR245" s="342">
        <f>M245</f>
        <v>0</v>
      </c>
      <c r="AS245" s="342">
        <f>O245</f>
        <v>0</v>
      </c>
      <c r="AT245" s="342">
        <f>Q245</f>
        <v>0</v>
      </c>
      <c r="AU245" s="342">
        <f>S245</f>
        <v>0</v>
      </c>
      <c r="AV245" s="342">
        <f>U245</f>
        <v>0</v>
      </c>
      <c r="BB245" s="101"/>
      <c r="BC245" s="101"/>
      <c r="BD245" s="101"/>
      <c r="BE245" s="101"/>
      <c r="BF245" s="101"/>
      <c r="BG245" s="101"/>
      <c r="BH245" s="101"/>
      <c r="BI245" s="101"/>
      <c r="BJ245" s="101"/>
      <c r="BK245" s="101"/>
      <c r="BL245" s="101"/>
      <c r="BM245" s="101"/>
      <c r="BN245" s="101"/>
      <c r="BO245" s="101"/>
      <c r="BP245" s="101"/>
      <c r="BQ245" s="101"/>
      <c r="BR245" s="101"/>
      <c r="BS245" s="101"/>
      <c r="BT245" s="101"/>
      <c r="BU245" s="101"/>
      <c r="BV245" s="101"/>
      <c r="BW245" s="101"/>
      <c r="BX245" s="101"/>
      <c r="BY245" s="101"/>
    </row>
    <row r="246" spans="1:77" s="197" customFormat="1" ht="30" customHeight="1" outlineLevel="1" x14ac:dyDescent="0.2">
      <c r="A246" s="944"/>
      <c r="B246" s="945"/>
      <c r="C246" s="946"/>
      <c r="D246" s="1147"/>
      <c r="E246" s="1147"/>
      <c r="F246" s="1147"/>
      <c r="G246" s="1147"/>
      <c r="H246" s="1147"/>
      <c r="I246" s="1147"/>
      <c r="J246" s="957"/>
      <c r="K246" s="986" t="str">
        <f ca="1">Translations!$A$86</f>
        <v>Above</v>
      </c>
      <c r="L246" s="986"/>
      <c r="M246" s="969"/>
      <c r="N246" s="969"/>
      <c r="O246" s="970"/>
      <c r="P246" s="970"/>
      <c r="Q246" s="970"/>
      <c r="R246" s="970"/>
      <c r="S246" s="973"/>
      <c r="T246" s="973"/>
      <c r="U246" s="970"/>
      <c r="V246" s="970"/>
      <c r="W246" s="1143"/>
      <c r="X246" s="1143"/>
      <c r="Y246" s="1143"/>
      <c r="Z246" s="1143"/>
      <c r="AA246" s="1143"/>
      <c r="AB246" s="980"/>
      <c r="AC246" s="980"/>
      <c r="AD246" s="985"/>
      <c r="AE246" s="81"/>
      <c r="AF246" s="81"/>
      <c r="AG246" s="81"/>
      <c r="AH246" s="81"/>
      <c r="AI246" s="81"/>
      <c r="AJ246" s="81"/>
      <c r="AK246" s="81"/>
      <c r="AL246" s="81"/>
      <c r="AM246" s="81"/>
      <c r="AN246" s="167"/>
      <c r="AO246" s="81"/>
      <c r="AP246" s="342"/>
      <c r="AQ246" s="342"/>
      <c r="AR246" s="81"/>
      <c r="AS246" s="81"/>
      <c r="AT246" s="81"/>
      <c r="AU246" s="81"/>
      <c r="AV246" s="81"/>
      <c r="AW246" s="342">
        <f>M246</f>
        <v>0</v>
      </c>
      <c r="AX246" s="342">
        <f>O246</f>
        <v>0</v>
      </c>
      <c r="AY246" s="342">
        <f>Q246</f>
        <v>0</v>
      </c>
      <c r="AZ246" s="342">
        <f>S246</f>
        <v>0</v>
      </c>
      <c r="BA246" s="342">
        <f>U246</f>
        <v>0</v>
      </c>
      <c r="BB246" s="101"/>
      <c r="BC246" s="101"/>
      <c r="BD246" s="101"/>
      <c r="BE246" s="101"/>
      <c r="BF246" s="101"/>
      <c r="BG246" s="101"/>
      <c r="BH246" s="101"/>
      <c r="BI246" s="101"/>
      <c r="BJ246" s="101"/>
      <c r="BK246" s="101"/>
      <c r="BL246" s="101"/>
      <c r="BM246" s="101"/>
      <c r="BN246" s="101"/>
      <c r="BO246" s="101"/>
      <c r="BP246" s="101"/>
      <c r="BQ246" s="101"/>
      <c r="BR246" s="101"/>
      <c r="BS246" s="101"/>
      <c r="BT246" s="101"/>
      <c r="BU246" s="101"/>
      <c r="BV246" s="101"/>
      <c r="BW246" s="101"/>
      <c r="BX246" s="101"/>
      <c r="BY246" s="101"/>
    </row>
    <row r="247" spans="1:77" s="197" customFormat="1" ht="42" customHeight="1" outlineLevel="1" x14ac:dyDescent="0.2">
      <c r="A247" s="974" t="s">
        <v>2232</v>
      </c>
      <c r="B247" s="956"/>
      <c r="C247" s="956"/>
      <c r="D247" s="1144" t="s">
        <v>4462</v>
      </c>
      <c r="E247" s="1145"/>
      <c r="F247" s="1145"/>
      <c r="G247" s="1145"/>
      <c r="H247" s="1145"/>
      <c r="I247" s="1145"/>
      <c r="J247" s="956" t="s">
        <v>989</v>
      </c>
      <c r="K247" s="901" t="str">
        <f ca="1">Translations!$A$83</f>
        <v>Allocation</v>
      </c>
      <c r="L247" s="901"/>
      <c r="M247" s="960">
        <f ca="1">SUMIFS('Cost assumptions - optional'!$R:$R,'Cost assumptions - optional'!$D:$D,A247,'Cost assumptions - optional'!$A:$A,$K247,'Cost assumptions - optional'!$C:$C,$D$184)</f>
        <v>4500</v>
      </c>
      <c r="N247" s="960"/>
      <c r="O247" s="960">
        <f ca="1">SUMIFS('Cost assumptions - optional'!$S:$S,'Cost assumptions - optional'!$D:$D,A247,'Cost assumptions - optional'!$A:$A,$K247,'Cost assumptions - optional'!$C:$C,$D$184)</f>
        <v>6750</v>
      </c>
      <c r="P247" s="960"/>
      <c r="Q247" s="960">
        <f ca="1">SUMIFS('Cost assumptions - optional'!$T:$T,'Cost assumptions - optional'!$D:$D,A247,'Cost assumptions - optional'!$A:$A,$K247,'Cost assumptions - optional'!$C:$C,$D$184)</f>
        <v>8550</v>
      </c>
      <c r="R247" s="960"/>
      <c r="S247" s="981"/>
      <c r="T247" s="981"/>
      <c r="U247" s="982"/>
      <c r="V247" s="982"/>
      <c r="W247" s="992" t="s">
        <v>4165</v>
      </c>
      <c r="X247" s="992"/>
      <c r="Y247" s="992"/>
      <c r="Z247" s="992"/>
      <c r="AA247" s="992"/>
      <c r="AB247" s="978"/>
      <c r="AC247" s="978"/>
      <c r="AD247" s="984"/>
      <c r="AE247" s="81"/>
      <c r="AF247" s="81"/>
      <c r="AG247" s="81"/>
      <c r="AH247" s="81"/>
      <c r="AI247" s="81"/>
      <c r="AJ247" s="81"/>
      <c r="AK247" s="81"/>
      <c r="AL247" s="81"/>
      <c r="AM247" s="81"/>
      <c r="AN247" s="167"/>
      <c r="AO247" s="81"/>
      <c r="AP247" s="342">
        <f ca="1">SUM(M247:V247)</f>
        <v>19800</v>
      </c>
      <c r="AQ247" s="342">
        <f ca="1">SUM(M248:V248)</f>
        <v>99000</v>
      </c>
      <c r="AR247" s="342">
        <f ca="1">M247</f>
        <v>4500</v>
      </c>
      <c r="AS247" s="342">
        <f ca="1">O247</f>
        <v>6750</v>
      </c>
      <c r="AT247" s="342">
        <f ca="1">Q247</f>
        <v>8550</v>
      </c>
      <c r="AU247" s="342">
        <f>S247</f>
        <v>0</v>
      </c>
      <c r="AV247" s="342">
        <f>U247</f>
        <v>0</v>
      </c>
      <c r="BB247" s="101"/>
      <c r="BC247" s="101"/>
      <c r="BD247" s="101"/>
      <c r="BE247" s="101"/>
      <c r="BF247" s="101"/>
      <c r="BG247" s="101"/>
      <c r="BH247" s="101"/>
      <c r="BI247" s="101"/>
      <c r="BJ247" s="101"/>
      <c r="BK247" s="101"/>
      <c r="BL247" s="101"/>
      <c r="BM247" s="101"/>
      <c r="BN247" s="101"/>
      <c r="BO247" s="101"/>
      <c r="BP247" s="101"/>
      <c r="BQ247" s="101"/>
      <c r="BR247" s="101"/>
      <c r="BS247" s="101"/>
      <c r="BT247" s="101"/>
      <c r="BU247" s="101"/>
      <c r="BV247" s="101"/>
      <c r="BW247" s="101"/>
      <c r="BX247" s="101"/>
      <c r="BY247" s="101"/>
    </row>
    <row r="248" spans="1:77" s="197" customFormat="1" ht="42" customHeight="1" outlineLevel="1" x14ac:dyDescent="0.2">
      <c r="A248" s="975"/>
      <c r="B248" s="976"/>
      <c r="C248" s="976"/>
      <c r="D248" s="1146"/>
      <c r="E248" s="1146"/>
      <c r="F248" s="1146"/>
      <c r="G248" s="1146"/>
      <c r="H248" s="1146"/>
      <c r="I248" s="1146"/>
      <c r="J248" s="957"/>
      <c r="K248" s="986" t="str">
        <f ca="1">Translations!$A$86</f>
        <v>Above</v>
      </c>
      <c r="L248" s="986"/>
      <c r="M248" s="969">
        <f ca="1">SUMIFS('Cost assumptions - optional'!$R:$R,'Cost assumptions - optional'!$D:$D,A247,'Cost assumptions - optional'!$A:$A,$K248,'Cost assumptions - optional'!$C:$C,$D$184)</f>
        <v>22500</v>
      </c>
      <c r="N248" s="969"/>
      <c r="O248" s="970">
        <f ca="1">SUMIFS('Cost assumptions - optional'!$S:$S,'Cost assumptions - optional'!$D:$D,A247,'Cost assumptions - optional'!$A:$A,$K248,'Cost assumptions - optional'!$C:$C,$D$184)</f>
        <v>33750</v>
      </c>
      <c r="P248" s="970"/>
      <c r="Q248" s="970">
        <f ca="1">SUMIFS('Cost assumptions - optional'!$T:$T,'Cost assumptions - optional'!$D:$D,A247,'Cost assumptions - optional'!$A:$A,$K248,'Cost assumptions - optional'!$C:$C,$D$184)</f>
        <v>42750</v>
      </c>
      <c r="R248" s="970"/>
      <c r="S248" s="973"/>
      <c r="T248" s="973"/>
      <c r="U248" s="970"/>
      <c r="V248" s="970"/>
      <c r="W248" s="992"/>
      <c r="X248" s="992"/>
      <c r="Y248" s="992"/>
      <c r="Z248" s="992"/>
      <c r="AA248" s="992"/>
      <c r="AB248" s="980"/>
      <c r="AC248" s="980"/>
      <c r="AD248" s="985"/>
      <c r="AE248" s="81"/>
      <c r="AF248" s="81"/>
      <c r="AG248" s="81"/>
      <c r="AH248" s="81"/>
      <c r="AI248" s="81"/>
      <c r="AJ248" s="81"/>
      <c r="AK248" s="81"/>
      <c r="AL248" s="81"/>
      <c r="AM248" s="81"/>
      <c r="AN248" s="167"/>
      <c r="AO248" s="81"/>
      <c r="AP248" s="342"/>
      <c r="AQ248" s="342"/>
      <c r="AR248" s="81"/>
      <c r="AS248" s="81"/>
      <c r="AT248" s="81"/>
      <c r="AU248" s="81"/>
      <c r="AV248" s="81"/>
      <c r="AW248" s="342">
        <f ca="1">M248</f>
        <v>22500</v>
      </c>
      <c r="AX248" s="342">
        <f ca="1">O248</f>
        <v>33750</v>
      </c>
      <c r="AY248" s="342">
        <f ca="1">Q248</f>
        <v>42750</v>
      </c>
      <c r="AZ248" s="342">
        <f>S248</f>
        <v>0</v>
      </c>
      <c r="BA248" s="342">
        <f>U248</f>
        <v>0</v>
      </c>
      <c r="BB248" s="101"/>
      <c r="BC248" s="101"/>
      <c r="BD248" s="101"/>
      <c r="BE248" s="101"/>
      <c r="BF248" s="101"/>
      <c r="BG248" s="101"/>
      <c r="BH248" s="101"/>
      <c r="BI248" s="101"/>
      <c r="BJ248" s="101"/>
      <c r="BK248" s="101"/>
      <c r="BL248" s="101"/>
      <c r="BM248" s="101"/>
      <c r="BN248" s="101"/>
      <c r="BO248" s="101"/>
      <c r="BP248" s="101"/>
      <c r="BQ248" s="101"/>
      <c r="BR248" s="101"/>
      <c r="BS248" s="101"/>
      <c r="BT248" s="101"/>
      <c r="BU248" s="101"/>
      <c r="BV248" s="101"/>
      <c r="BW248" s="101"/>
      <c r="BX248" s="101"/>
      <c r="BY248" s="101"/>
    </row>
    <row r="249" spans="1:77" s="197" customFormat="1" ht="30" customHeight="1" outlineLevel="1" x14ac:dyDescent="0.2">
      <c r="A249" s="975"/>
      <c r="B249" s="976"/>
      <c r="C249" s="976"/>
      <c r="D249" s="1146"/>
      <c r="E249" s="1146"/>
      <c r="F249" s="1146"/>
      <c r="G249" s="1146"/>
      <c r="H249" s="1146"/>
      <c r="I249" s="1146"/>
      <c r="J249" s="956" t="str">
        <f ca="1">Translations!$A$77</f>
        <v>Please select…</v>
      </c>
      <c r="K249" s="901" t="str">
        <f ca="1">Translations!$A$83</f>
        <v>Allocation</v>
      </c>
      <c r="L249" s="901"/>
      <c r="M249" s="960"/>
      <c r="N249" s="960"/>
      <c r="O249" s="982"/>
      <c r="P249" s="982"/>
      <c r="Q249" s="982"/>
      <c r="R249" s="982"/>
      <c r="S249" s="981"/>
      <c r="T249" s="981"/>
      <c r="U249" s="982"/>
      <c r="V249" s="982"/>
      <c r="W249" s="1143"/>
      <c r="X249" s="1143"/>
      <c r="Y249" s="1143"/>
      <c r="Z249" s="1143"/>
      <c r="AA249" s="1143"/>
      <c r="AB249" s="978"/>
      <c r="AC249" s="978"/>
      <c r="AD249" s="984"/>
      <c r="AE249" s="121"/>
      <c r="AF249" s="121"/>
      <c r="AG249" s="121"/>
      <c r="AH249" s="81"/>
      <c r="AI249" s="81"/>
      <c r="AJ249" s="81"/>
      <c r="AK249" s="81"/>
      <c r="AL249" s="81"/>
      <c r="AM249" s="81"/>
      <c r="AN249" s="167"/>
      <c r="AO249" s="81"/>
      <c r="AP249" s="342">
        <f>SUM(M249:V249)</f>
        <v>0</v>
      </c>
      <c r="AQ249" s="342">
        <f>SUM(M250:V250)</f>
        <v>0</v>
      </c>
      <c r="AR249" s="342">
        <f>M249</f>
        <v>0</v>
      </c>
      <c r="AS249" s="342">
        <f>O249</f>
        <v>0</v>
      </c>
      <c r="AT249" s="342">
        <f>Q249</f>
        <v>0</v>
      </c>
      <c r="AU249" s="342">
        <f>S249</f>
        <v>0</v>
      </c>
      <c r="AV249" s="342">
        <f>U249</f>
        <v>0</v>
      </c>
      <c r="BB249" s="101"/>
      <c r="BC249" s="101"/>
      <c r="BD249" s="101"/>
      <c r="BE249" s="101"/>
      <c r="BF249" s="101"/>
      <c r="BG249" s="101"/>
      <c r="BH249" s="101"/>
      <c r="BI249" s="101"/>
      <c r="BJ249" s="101"/>
      <c r="BK249" s="101"/>
      <c r="BL249" s="101"/>
      <c r="BM249" s="101"/>
      <c r="BN249" s="101"/>
      <c r="BO249" s="101"/>
      <c r="BP249" s="101"/>
      <c r="BQ249" s="101"/>
      <c r="BR249" s="101"/>
      <c r="BS249" s="101"/>
      <c r="BT249" s="101"/>
      <c r="BU249" s="101"/>
      <c r="BV249" s="101"/>
      <c r="BW249" s="101"/>
      <c r="BX249" s="101"/>
      <c r="BY249" s="101"/>
    </row>
    <row r="250" spans="1:77" s="197" customFormat="1" ht="30" customHeight="1" outlineLevel="1" x14ac:dyDescent="0.2">
      <c r="A250" s="977"/>
      <c r="B250" s="957"/>
      <c r="C250" s="957"/>
      <c r="D250" s="1147"/>
      <c r="E250" s="1147"/>
      <c r="F250" s="1147"/>
      <c r="G250" s="1147"/>
      <c r="H250" s="1147"/>
      <c r="I250" s="1147"/>
      <c r="J250" s="957"/>
      <c r="K250" s="986" t="str">
        <f ca="1">Translations!$A$86</f>
        <v>Above</v>
      </c>
      <c r="L250" s="986"/>
      <c r="M250" s="969"/>
      <c r="N250" s="969"/>
      <c r="O250" s="970"/>
      <c r="P250" s="970"/>
      <c r="Q250" s="970"/>
      <c r="R250" s="970"/>
      <c r="S250" s="973"/>
      <c r="T250" s="973"/>
      <c r="U250" s="970"/>
      <c r="V250" s="970"/>
      <c r="W250" s="1143"/>
      <c r="X250" s="1143"/>
      <c r="Y250" s="1143"/>
      <c r="Z250" s="1143"/>
      <c r="AA250" s="1143"/>
      <c r="AB250" s="980"/>
      <c r="AC250" s="980"/>
      <c r="AD250" s="985"/>
      <c r="AE250" s="81"/>
      <c r="AF250" s="81"/>
      <c r="AG250" s="81"/>
      <c r="AH250" s="81"/>
      <c r="AI250" s="81"/>
      <c r="AJ250" s="81"/>
      <c r="AK250" s="81"/>
      <c r="AL250" s="81"/>
      <c r="AM250" s="81"/>
      <c r="AN250" s="167"/>
      <c r="AO250" s="81"/>
      <c r="AP250" s="342"/>
      <c r="AQ250" s="342"/>
      <c r="AR250" s="81"/>
      <c r="AS250" s="81"/>
      <c r="AT250" s="81"/>
      <c r="AU250" s="81"/>
      <c r="AV250" s="81"/>
      <c r="AW250" s="342">
        <f>M250</f>
        <v>0</v>
      </c>
      <c r="AX250" s="342">
        <f>O250</f>
        <v>0</v>
      </c>
      <c r="AY250" s="342">
        <f>Q250</f>
        <v>0</v>
      </c>
      <c r="AZ250" s="342">
        <f>S250</f>
        <v>0</v>
      </c>
      <c r="BA250" s="342">
        <f>U250</f>
        <v>0</v>
      </c>
      <c r="BB250" s="101"/>
      <c r="BC250" s="101"/>
      <c r="BD250" s="101"/>
      <c r="BE250" s="101"/>
      <c r="BF250" s="101"/>
      <c r="BG250" s="101"/>
      <c r="BH250" s="101"/>
      <c r="BI250" s="101"/>
      <c r="BJ250" s="101"/>
      <c r="BK250" s="101"/>
      <c r="BL250" s="101"/>
      <c r="BM250" s="101"/>
      <c r="BN250" s="101"/>
      <c r="BO250" s="101"/>
      <c r="BP250" s="101"/>
      <c r="BQ250" s="101"/>
      <c r="BR250" s="101"/>
      <c r="BS250" s="101"/>
      <c r="BT250" s="101"/>
      <c r="BU250" s="101"/>
      <c r="BV250" s="101"/>
      <c r="BW250" s="101"/>
      <c r="BX250" s="101"/>
      <c r="BY250" s="101"/>
    </row>
    <row r="251" spans="1:77" s="197" customFormat="1" ht="145.5" customHeight="1" outlineLevel="1" x14ac:dyDescent="0.2">
      <c r="A251" s="974" t="s">
        <v>3408</v>
      </c>
      <c r="B251" s="956"/>
      <c r="C251" s="956"/>
      <c r="D251" s="1144" t="s">
        <v>4464</v>
      </c>
      <c r="E251" s="1145"/>
      <c r="F251" s="1145"/>
      <c r="G251" s="1145"/>
      <c r="H251" s="1145"/>
      <c r="I251" s="1145"/>
      <c r="J251" s="956" t="s">
        <v>989</v>
      </c>
      <c r="K251" s="901" t="str">
        <f ca="1">Translations!$A$83</f>
        <v>Allocation</v>
      </c>
      <c r="L251" s="901"/>
      <c r="M251" s="960">
        <f ca="1">SUMIFS('Cost assumptions - optional'!$R:$R,'Cost assumptions - optional'!$D:$D,A251,'Cost assumptions - optional'!$A:$A,$K251,'Cost assumptions - optional'!$C:$C,$D$184)</f>
        <v>2908.5</v>
      </c>
      <c r="N251" s="960"/>
      <c r="O251" s="960">
        <f ca="1">SUMIFS('Cost assumptions - optional'!$S:$S,'Cost assumptions - optional'!$D:$D,A251,'Cost assumptions - optional'!$A:$A,$K251,'Cost assumptions - optional'!$C:$C,$D$184)</f>
        <v>4362.75</v>
      </c>
      <c r="P251" s="960"/>
      <c r="Q251" s="960">
        <f ca="1">SUMIFS('Cost assumptions - optional'!$T:$T,'Cost assumptions - optional'!$D:$D,A251,'Cost assumptions - optional'!$A:$A,$K251,'Cost assumptions - optional'!$C:$C,$D$184)</f>
        <v>5526.15</v>
      </c>
      <c r="R251" s="960"/>
      <c r="S251" s="981"/>
      <c r="T251" s="981"/>
      <c r="U251" s="982"/>
      <c r="V251" s="982"/>
      <c r="W251" s="983" t="s">
        <v>4466</v>
      </c>
      <c r="X251" s="983"/>
      <c r="Y251" s="983"/>
      <c r="Z251" s="983"/>
      <c r="AA251" s="983"/>
      <c r="AB251" s="978"/>
      <c r="AC251" s="978"/>
      <c r="AD251" s="984"/>
      <c r="AE251" s="81"/>
      <c r="AF251" s="81"/>
      <c r="AG251" s="81"/>
      <c r="AH251" s="81"/>
      <c r="AI251" s="81"/>
      <c r="AJ251" s="81"/>
      <c r="AK251" s="81"/>
      <c r="AL251" s="81"/>
      <c r="AM251" s="81"/>
      <c r="AN251" s="167"/>
      <c r="AO251" s="81"/>
      <c r="AP251" s="342">
        <f ca="1">SUM(M251:V251)</f>
        <v>12797.4</v>
      </c>
      <c r="AQ251" s="342">
        <f ca="1">SUM(M252:V252)</f>
        <v>0</v>
      </c>
      <c r="AR251" s="342">
        <f ca="1">M251</f>
        <v>2908.5</v>
      </c>
      <c r="AS251" s="342">
        <f ca="1">O251</f>
        <v>4362.75</v>
      </c>
      <c r="AT251" s="342">
        <f ca="1">Q251</f>
        <v>5526.15</v>
      </c>
      <c r="AU251" s="342">
        <f>S251</f>
        <v>0</v>
      </c>
      <c r="AV251" s="342">
        <f>U251</f>
        <v>0</v>
      </c>
      <c r="BB251" s="101"/>
      <c r="BC251" s="101"/>
      <c r="BD251" s="101"/>
      <c r="BE251" s="101"/>
      <c r="BF251" s="101"/>
      <c r="BG251" s="101"/>
      <c r="BH251" s="101"/>
      <c r="BI251" s="101"/>
      <c r="BJ251" s="101"/>
      <c r="BK251" s="101"/>
      <c r="BL251" s="101"/>
      <c r="BM251" s="101"/>
      <c r="BN251" s="101"/>
      <c r="BO251" s="101"/>
      <c r="BP251" s="101"/>
      <c r="BQ251" s="101"/>
      <c r="BR251" s="101"/>
      <c r="BS251" s="101"/>
      <c r="BT251" s="101"/>
      <c r="BU251" s="101"/>
      <c r="BV251" s="101"/>
      <c r="BW251" s="101"/>
      <c r="BX251" s="101"/>
      <c r="BY251" s="101"/>
    </row>
    <row r="252" spans="1:77" s="197" customFormat="1" ht="145.5" customHeight="1" outlineLevel="1" x14ac:dyDescent="0.2">
      <c r="A252" s="975"/>
      <c r="B252" s="976"/>
      <c r="C252" s="976"/>
      <c r="D252" s="1146"/>
      <c r="E252" s="1146"/>
      <c r="F252" s="1146"/>
      <c r="G252" s="1146"/>
      <c r="H252" s="1146"/>
      <c r="I252" s="1146"/>
      <c r="J252" s="957"/>
      <c r="K252" s="986" t="str">
        <f ca="1">Translations!$A$86</f>
        <v>Above</v>
      </c>
      <c r="L252" s="986"/>
      <c r="M252" s="969">
        <f ca="1">SUMIFS('Cost assumptions - optional'!$R:$R,'Cost assumptions - optional'!$D:$D,A251,'Cost assumptions - optional'!$A:$A,$K252,'Cost assumptions - optional'!$C:$C,$D$184)</f>
        <v>0</v>
      </c>
      <c r="N252" s="969"/>
      <c r="O252" s="970">
        <f ca="1">SUMIFS('Cost assumptions - optional'!$S:$S,'Cost assumptions - optional'!$D:$D,A251,'Cost assumptions - optional'!$A:$A,$K252,'Cost assumptions - optional'!$C:$C,$D$184)</f>
        <v>0</v>
      </c>
      <c r="P252" s="970"/>
      <c r="Q252" s="970">
        <f ca="1">SUMIFS('Cost assumptions - optional'!$T:$T,'Cost assumptions - optional'!$D:$D,A251,'Cost assumptions - optional'!$A:$A,$K252,'Cost assumptions - optional'!$C:$C,$D$184)</f>
        <v>0</v>
      </c>
      <c r="R252" s="970"/>
      <c r="S252" s="988"/>
      <c r="T252" s="988"/>
      <c r="U252" s="1140"/>
      <c r="V252" s="1141"/>
      <c r="W252" s="983"/>
      <c r="X252" s="983"/>
      <c r="Y252" s="983"/>
      <c r="Z252" s="983"/>
      <c r="AA252" s="983"/>
      <c r="AB252" s="980"/>
      <c r="AC252" s="980"/>
      <c r="AD252" s="985"/>
      <c r="AE252" s="81"/>
      <c r="AF252" s="81"/>
      <c r="AG252" s="81"/>
      <c r="AH252" s="81"/>
      <c r="AI252" s="81"/>
      <c r="AJ252" s="81"/>
      <c r="AK252" s="81"/>
      <c r="AL252" s="81"/>
      <c r="AM252" s="81"/>
      <c r="AN252" s="167"/>
      <c r="AO252" s="81"/>
      <c r="AP252" s="342"/>
      <c r="AQ252" s="342"/>
      <c r="AR252" s="81"/>
      <c r="AS252" s="81"/>
      <c r="AT252" s="81"/>
      <c r="AU252" s="81"/>
      <c r="AV252" s="81"/>
      <c r="AW252" s="342">
        <f ca="1">M252</f>
        <v>0</v>
      </c>
      <c r="AX252" s="342">
        <f ca="1">O252</f>
        <v>0</v>
      </c>
      <c r="AY252" s="342">
        <f ca="1">Q252</f>
        <v>0</v>
      </c>
      <c r="AZ252" s="342">
        <f>S252</f>
        <v>0</v>
      </c>
      <c r="BA252" s="342">
        <f>U252</f>
        <v>0</v>
      </c>
      <c r="BB252" s="101"/>
      <c r="BC252" s="101"/>
      <c r="BD252" s="101"/>
      <c r="BE252" s="101"/>
      <c r="BF252" s="101"/>
      <c r="BG252" s="101"/>
      <c r="BH252" s="101"/>
      <c r="BI252" s="101"/>
      <c r="BJ252" s="101"/>
      <c r="BK252" s="101"/>
      <c r="BL252" s="101"/>
      <c r="BM252" s="101"/>
      <c r="BN252" s="101"/>
      <c r="BO252" s="101"/>
      <c r="BP252" s="101"/>
      <c r="BQ252" s="101"/>
      <c r="BR252" s="101"/>
      <c r="BS252" s="101"/>
      <c r="BT252" s="101"/>
      <c r="BU252" s="101"/>
      <c r="BV252" s="101"/>
      <c r="BW252" s="101"/>
      <c r="BX252" s="101"/>
      <c r="BY252" s="101"/>
    </row>
    <row r="253" spans="1:77" s="197" customFormat="1" ht="30" customHeight="1" outlineLevel="1" x14ac:dyDescent="0.2">
      <c r="A253" s="975"/>
      <c r="B253" s="976"/>
      <c r="C253" s="976"/>
      <c r="D253" s="1146"/>
      <c r="E253" s="1146"/>
      <c r="F253" s="1146"/>
      <c r="G253" s="1146"/>
      <c r="H253" s="1146"/>
      <c r="I253" s="1146"/>
      <c r="J253" s="956" t="str">
        <f ca="1">Translations!$A$77</f>
        <v>Please select…</v>
      </c>
      <c r="K253" s="901" t="str">
        <f ca="1">Translations!$A$83</f>
        <v>Allocation</v>
      </c>
      <c r="L253" s="901"/>
      <c r="M253" s="960"/>
      <c r="N253" s="960"/>
      <c r="O253" s="982"/>
      <c r="P253" s="982"/>
      <c r="Q253" s="982"/>
      <c r="R253" s="982"/>
      <c r="S253" s="981"/>
      <c r="T253" s="981"/>
      <c r="U253" s="982"/>
      <c r="V253" s="982"/>
      <c r="W253" s="1143"/>
      <c r="X253" s="1143"/>
      <c r="Y253" s="1143"/>
      <c r="Z253" s="1143"/>
      <c r="AA253" s="1143"/>
      <c r="AB253" s="978"/>
      <c r="AC253" s="978"/>
      <c r="AD253" s="984"/>
      <c r="AE253" s="121"/>
      <c r="AF253" s="121"/>
      <c r="AG253" s="121"/>
      <c r="AH253" s="81"/>
      <c r="AI253" s="81"/>
      <c r="AJ253" s="81"/>
      <c r="AK253" s="81"/>
      <c r="AL253" s="81"/>
      <c r="AM253" s="81"/>
      <c r="AN253" s="167"/>
      <c r="AO253" s="81"/>
      <c r="AP253" s="342">
        <f>SUM(M253:V253)</f>
        <v>0</v>
      </c>
      <c r="AQ253" s="342">
        <f>SUM(M254:V254)</f>
        <v>0</v>
      </c>
      <c r="AR253" s="342">
        <f>M253</f>
        <v>0</v>
      </c>
      <c r="AS253" s="342">
        <f>O253</f>
        <v>0</v>
      </c>
      <c r="AT253" s="342">
        <f>Q253</f>
        <v>0</v>
      </c>
      <c r="AU253" s="342">
        <f>S253</f>
        <v>0</v>
      </c>
      <c r="AV253" s="342">
        <f>U253</f>
        <v>0</v>
      </c>
      <c r="BB253" s="101"/>
      <c r="BC253" s="101"/>
      <c r="BD253" s="101"/>
      <c r="BE253" s="101"/>
      <c r="BF253" s="101"/>
      <c r="BG253" s="101"/>
      <c r="BH253" s="101"/>
      <c r="BI253" s="101"/>
      <c r="BJ253" s="101"/>
      <c r="BK253" s="101"/>
      <c r="BL253" s="101"/>
      <c r="BM253" s="101"/>
      <c r="BN253" s="101"/>
      <c r="BO253" s="101"/>
      <c r="BP253" s="101"/>
      <c r="BQ253" s="101"/>
      <c r="BR253" s="101"/>
      <c r="BS253" s="101"/>
      <c r="BT253" s="101"/>
      <c r="BU253" s="101"/>
      <c r="BV253" s="101"/>
      <c r="BW253" s="101"/>
      <c r="BX253" s="101"/>
      <c r="BY253" s="101"/>
    </row>
    <row r="254" spans="1:77" s="197" customFormat="1" ht="30" customHeight="1" outlineLevel="1" x14ac:dyDescent="0.2">
      <c r="A254" s="977"/>
      <c r="B254" s="957"/>
      <c r="C254" s="957"/>
      <c r="D254" s="1147"/>
      <c r="E254" s="1147"/>
      <c r="F254" s="1147"/>
      <c r="G254" s="1147"/>
      <c r="H254" s="1147"/>
      <c r="I254" s="1147"/>
      <c r="J254" s="957"/>
      <c r="K254" s="986" t="str">
        <f ca="1">Translations!$A$86</f>
        <v>Above</v>
      </c>
      <c r="L254" s="986"/>
      <c r="M254" s="969"/>
      <c r="N254" s="969"/>
      <c r="O254" s="970"/>
      <c r="P254" s="970"/>
      <c r="Q254" s="970"/>
      <c r="R254" s="970"/>
      <c r="S254" s="973"/>
      <c r="T254" s="973"/>
      <c r="U254" s="970"/>
      <c r="V254" s="970"/>
      <c r="W254" s="1143"/>
      <c r="X254" s="1143"/>
      <c r="Y254" s="1143"/>
      <c r="Z254" s="1143"/>
      <c r="AA254" s="1143"/>
      <c r="AB254" s="980"/>
      <c r="AC254" s="980"/>
      <c r="AD254" s="985"/>
      <c r="AE254" s="81"/>
      <c r="AF254" s="81"/>
      <c r="AG254" s="81"/>
      <c r="AH254" s="81"/>
      <c r="AI254" s="81"/>
      <c r="AJ254" s="81"/>
      <c r="AK254" s="81"/>
      <c r="AL254" s="81"/>
      <c r="AM254" s="81"/>
      <c r="AN254" s="167"/>
      <c r="AO254" s="81"/>
      <c r="AP254" s="342"/>
      <c r="AQ254" s="342"/>
      <c r="AR254" s="81"/>
      <c r="AS254" s="81"/>
      <c r="AT254" s="81"/>
      <c r="AU254" s="81"/>
      <c r="AV254" s="81"/>
      <c r="AW254" s="342">
        <f>M254</f>
        <v>0</v>
      </c>
      <c r="AX254" s="342">
        <f>O254</f>
        <v>0</v>
      </c>
      <c r="AY254" s="342">
        <f>Q254</f>
        <v>0</v>
      </c>
      <c r="AZ254" s="342">
        <f>S254</f>
        <v>0</v>
      </c>
      <c r="BA254" s="342">
        <f>U254</f>
        <v>0</v>
      </c>
      <c r="BB254" s="101"/>
      <c r="BC254" s="101"/>
      <c r="BD254" s="101"/>
      <c r="BE254" s="101"/>
      <c r="BF254" s="101"/>
      <c r="BG254" s="101"/>
      <c r="BH254" s="101"/>
      <c r="BI254" s="101"/>
      <c r="BJ254" s="101"/>
      <c r="BK254" s="101"/>
      <c r="BL254" s="101"/>
      <c r="BM254" s="101"/>
      <c r="BN254" s="101"/>
      <c r="BO254" s="101"/>
      <c r="BP254" s="101"/>
      <c r="BQ254" s="101"/>
      <c r="BR254" s="101"/>
      <c r="BS254" s="101"/>
      <c r="BT254" s="101"/>
      <c r="BU254" s="101"/>
      <c r="BV254" s="101"/>
      <c r="BW254" s="101"/>
      <c r="BX254" s="101"/>
      <c r="BY254" s="101"/>
    </row>
    <row r="255" spans="1:77" s="197" customFormat="1" ht="146.25" customHeight="1" outlineLevel="1" x14ac:dyDescent="0.2">
      <c r="A255" s="974" t="s">
        <v>3409</v>
      </c>
      <c r="B255" s="956"/>
      <c r="C255" s="956"/>
      <c r="D255" s="978" t="s">
        <v>4418</v>
      </c>
      <c r="E255" s="978"/>
      <c r="F255" s="978"/>
      <c r="G255" s="978"/>
      <c r="H255" s="978"/>
      <c r="I255" s="978"/>
      <c r="J255" s="956" t="s">
        <v>989</v>
      </c>
      <c r="K255" s="901" t="str">
        <f ca="1">Translations!$A$83</f>
        <v>Allocation</v>
      </c>
      <c r="L255" s="901"/>
      <c r="M255" s="960">
        <f ca="1">SUMIFS('Cost assumptions - optional'!$R:$R,'Cost assumptions - optional'!$D:$D,A255,'Cost assumptions - optional'!$A:$A,$K255,'Cost assumptions - optional'!$C:$C,$D$184)</f>
        <v>3097.5</v>
      </c>
      <c r="N255" s="960"/>
      <c r="O255" s="960">
        <f ca="1">SUMIFS('Cost assumptions - optional'!$S:$S,'Cost assumptions - optional'!$D:$D,A255,'Cost assumptions - optional'!$A:$A,$K255,'Cost assumptions - optional'!$C:$C,$D$184)</f>
        <v>4050</v>
      </c>
      <c r="P255" s="960"/>
      <c r="Q255" s="960">
        <f ca="1">SUMIFS('Cost assumptions - optional'!$T:$T,'Cost assumptions - optional'!$D:$D,A255,'Cost assumptions - optional'!$A:$A,$K255,'Cost assumptions - optional'!$C:$C,$D$184)</f>
        <v>4050</v>
      </c>
      <c r="R255" s="960"/>
      <c r="S255" s="981"/>
      <c r="T255" s="981"/>
      <c r="U255" s="982"/>
      <c r="V255" s="982"/>
      <c r="W255" s="983" t="s">
        <v>4465</v>
      </c>
      <c r="X255" s="983"/>
      <c r="Y255" s="983"/>
      <c r="Z255" s="983"/>
      <c r="AA255" s="983"/>
      <c r="AB255" s="978"/>
      <c r="AC255" s="978"/>
      <c r="AD255" s="984"/>
      <c r="AE255" s="81"/>
      <c r="AF255" s="81"/>
      <c r="AG255" s="81"/>
      <c r="AH255" s="81"/>
      <c r="AI255" s="81"/>
      <c r="AJ255" s="81"/>
      <c r="AK255" s="81"/>
      <c r="AL255" s="81"/>
      <c r="AM255" s="81"/>
      <c r="AN255" s="167"/>
      <c r="AO255" s="81"/>
      <c r="AP255" s="342">
        <f ca="1">SUM(M255:V255)</f>
        <v>11197.5</v>
      </c>
      <c r="AQ255" s="342">
        <f ca="1">SUM(M256:V256)</f>
        <v>6577.2889999999998</v>
      </c>
      <c r="AR255" s="342">
        <f ca="1">M255</f>
        <v>3097.5</v>
      </c>
      <c r="AS255" s="342">
        <f ca="1">O255</f>
        <v>4050</v>
      </c>
      <c r="AT255" s="342">
        <f ca="1">Q255</f>
        <v>4050</v>
      </c>
      <c r="AU255" s="342">
        <f>S255</f>
        <v>0</v>
      </c>
      <c r="AV255" s="342">
        <f>U255</f>
        <v>0</v>
      </c>
      <c r="BB255" s="101"/>
      <c r="BC255" s="101"/>
      <c r="BD255" s="101"/>
      <c r="BE255" s="101"/>
      <c r="BF255" s="101"/>
      <c r="BG255" s="101"/>
      <c r="BH255" s="101"/>
      <c r="BI255" s="101"/>
      <c r="BJ255" s="101"/>
      <c r="BK255" s="101"/>
      <c r="BL255" s="101"/>
      <c r="BM255" s="101"/>
      <c r="BN255" s="101"/>
      <c r="BO255" s="101"/>
      <c r="BP255" s="101"/>
      <c r="BQ255" s="101"/>
      <c r="BR255" s="101"/>
      <c r="BS255" s="101"/>
      <c r="BT255" s="101"/>
      <c r="BU255" s="101"/>
      <c r="BV255" s="101"/>
      <c r="BW255" s="101"/>
      <c r="BX255" s="101"/>
      <c r="BY255" s="101"/>
    </row>
    <row r="256" spans="1:77" s="197" customFormat="1" ht="146.25" customHeight="1" outlineLevel="1" x14ac:dyDescent="0.2">
      <c r="A256" s="975"/>
      <c r="B256" s="976"/>
      <c r="C256" s="976"/>
      <c r="D256" s="979"/>
      <c r="E256" s="979"/>
      <c r="F256" s="979"/>
      <c r="G256" s="979"/>
      <c r="H256" s="979"/>
      <c r="I256" s="979"/>
      <c r="J256" s="957"/>
      <c r="K256" s="986" t="str">
        <f ca="1">Translations!$A$86</f>
        <v>Above</v>
      </c>
      <c r="L256" s="986"/>
      <c r="M256" s="969">
        <f ca="1">SUMIFS('Cost assumptions - optional'!$R:$R,'Cost assumptions - optional'!$D:$D,A255,'Cost assumptions - optional'!$A:$A,$K256,'Cost assumptions - optional'!$C:$C,$D$184)</f>
        <v>6577.2889999999998</v>
      </c>
      <c r="N256" s="969"/>
      <c r="O256" s="970">
        <f ca="1">SUMIFS('Cost assumptions - optional'!$S:$S,'Cost assumptions - optional'!$D:$D,A255,'Cost assumptions - optional'!$A:$A,$K256,'Cost assumptions - optional'!$C:$C,$D$184)</f>
        <v>0</v>
      </c>
      <c r="P256" s="970"/>
      <c r="Q256" s="970">
        <f ca="1">SUMIFS('Cost assumptions - optional'!$T:$T,'Cost assumptions - optional'!$D:$D,A255,'Cost assumptions - optional'!$A:$A,$K256,'Cost assumptions - optional'!$C:$C,$D$184)</f>
        <v>0</v>
      </c>
      <c r="R256" s="970"/>
      <c r="S256" s="973"/>
      <c r="T256" s="973"/>
      <c r="U256" s="970"/>
      <c r="V256" s="970"/>
      <c r="W256" s="983"/>
      <c r="X256" s="983"/>
      <c r="Y256" s="983"/>
      <c r="Z256" s="983"/>
      <c r="AA256" s="983"/>
      <c r="AB256" s="980"/>
      <c r="AC256" s="980"/>
      <c r="AD256" s="985"/>
      <c r="AE256" s="81"/>
      <c r="AF256" s="81"/>
      <c r="AG256" s="81"/>
      <c r="AH256" s="81"/>
      <c r="AI256" s="81"/>
      <c r="AJ256" s="81"/>
      <c r="AK256" s="81"/>
      <c r="AL256" s="81"/>
      <c r="AM256" s="81"/>
      <c r="AN256" s="167"/>
      <c r="AO256" s="81"/>
      <c r="AP256" s="342"/>
      <c r="AQ256" s="342"/>
      <c r="AR256" s="81"/>
      <c r="AS256" s="81"/>
      <c r="AT256" s="81"/>
      <c r="AU256" s="81"/>
      <c r="AV256" s="81"/>
      <c r="AW256" s="342">
        <f ca="1">M256</f>
        <v>6577.2889999999998</v>
      </c>
      <c r="AX256" s="342">
        <f ca="1">O256</f>
        <v>0</v>
      </c>
      <c r="AY256" s="342">
        <f ca="1">Q256</f>
        <v>0</v>
      </c>
      <c r="AZ256" s="342">
        <f>S256</f>
        <v>0</v>
      </c>
      <c r="BA256" s="342">
        <f>U256</f>
        <v>0</v>
      </c>
      <c r="BB256" s="101"/>
      <c r="BC256" s="101"/>
      <c r="BD256" s="101"/>
      <c r="BE256" s="101"/>
      <c r="BF256" s="101"/>
      <c r="BG256" s="101"/>
      <c r="BH256" s="101"/>
      <c r="BI256" s="101"/>
      <c r="BJ256" s="101"/>
      <c r="BK256" s="101"/>
      <c r="BL256" s="101"/>
      <c r="BM256" s="101"/>
      <c r="BN256" s="101"/>
      <c r="BO256" s="101"/>
      <c r="BP256" s="101"/>
      <c r="BQ256" s="101"/>
      <c r="BR256" s="101"/>
      <c r="BS256" s="101"/>
      <c r="BT256" s="101"/>
      <c r="BU256" s="101"/>
      <c r="BV256" s="101"/>
      <c r="BW256" s="101"/>
      <c r="BX256" s="101"/>
      <c r="BY256" s="101"/>
    </row>
    <row r="257" spans="1:77" s="197" customFormat="1" ht="30" customHeight="1" outlineLevel="1" x14ac:dyDescent="0.2">
      <c r="A257" s="975"/>
      <c r="B257" s="976"/>
      <c r="C257" s="976"/>
      <c r="D257" s="979"/>
      <c r="E257" s="979"/>
      <c r="F257" s="979"/>
      <c r="G257" s="979"/>
      <c r="H257" s="979"/>
      <c r="I257" s="979"/>
      <c r="J257" s="956" t="str">
        <f ca="1">Translations!$A$77</f>
        <v>Please select…</v>
      </c>
      <c r="K257" s="901" t="str">
        <f ca="1">Translations!$A$83</f>
        <v>Allocation</v>
      </c>
      <c r="L257" s="901"/>
      <c r="M257" s="960"/>
      <c r="N257" s="960"/>
      <c r="O257" s="982"/>
      <c r="P257" s="982"/>
      <c r="Q257" s="982"/>
      <c r="R257" s="982"/>
      <c r="S257" s="981"/>
      <c r="T257" s="981"/>
      <c r="U257" s="982"/>
      <c r="V257" s="982"/>
      <c r="W257" s="983"/>
      <c r="X257" s="983"/>
      <c r="Y257" s="983"/>
      <c r="Z257" s="983"/>
      <c r="AA257" s="983"/>
      <c r="AB257" s="978"/>
      <c r="AC257" s="978"/>
      <c r="AD257" s="984"/>
      <c r="AE257" s="121"/>
      <c r="AF257" s="121"/>
      <c r="AG257" s="121"/>
      <c r="AH257" s="81"/>
      <c r="AI257" s="81"/>
      <c r="AJ257" s="81"/>
      <c r="AK257" s="81"/>
      <c r="AL257" s="81"/>
      <c r="AM257" s="81"/>
      <c r="AN257" s="167"/>
      <c r="AO257" s="81"/>
      <c r="AP257" s="342">
        <f>SUM(M257:V257)</f>
        <v>0</v>
      </c>
      <c r="AQ257" s="342">
        <f>SUM(M258:V258)</f>
        <v>0</v>
      </c>
      <c r="AR257" s="342">
        <f>M257</f>
        <v>0</v>
      </c>
      <c r="AS257" s="342">
        <f>O257</f>
        <v>0</v>
      </c>
      <c r="AT257" s="342">
        <f>Q257</f>
        <v>0</v>
      </c>
      <c r="AU257" s="342">
        <f>S257</f>
        <v>0</v>
      </c>
      <c r="AV257" s="342">
        <f>U257</f>
        <v>0</v>
      </c>
      <c r="BB257" s="101"/>
      <c r="BC257" s="101"/>
      <c r="BD257" s="101"/>
      <c r="BE257" s="101"/>
      <c r="BF257" s="101"/>
      <c r="BG257" s="101"/>
      <c r="BH257" s="101"/>
      <c r="BI257" s="101"/>
      <c r="BJ257" s="101"/>
      <c r="BK257" s="101"/>
      <c r="BL257" s="101"/>
      <c r="BM257" s="101"/>
      <c r="BN257" s="101"/>
      <c r="BO257" s="101"/>
      <c r="BP257" s="101"/>
      <c r="BQ257" s="101"/>
      <c r="BR257" s="101"/>
      <c r="BS257" s="101"/>
      <c r="BT257" s="101"/>
      <c r="BU257" s="101"/>
      <c r="BV257" s="101"/>
      <c r="BW257" s="101"/>
      <c r="BX257" s="101"/>
      <c r="BY257" s="101"/>
    </row>
    <row r="258" spans="1:77" s="197" customFormat="1" ht="30" customHeight="1" outlineLevel="1" x14ac:dyDescent="0.2">
      <c r="A258" s="977"/>
      <c r="B258" s="957"/>
      <c r="C258" s="957"/>
      <c r="D258" s="980"/>
      <c r="E258" s="980"/>
      <c r="F258" s="980"/>
      <c r="G258" s="980"/>
      <c r="H258" s="980"/>
      <c r="I258" s="980"/>
      <c r="J258" s="957"/>
      <c r="K258" s="986" t="str">
        <f ca="1">Translations!$A$86</f>
        <v>Above</v>
      </c>
      <c r="L258" s="986"/>
      <c r="M258" s="969"/>
      <c r="N258" s="969"/>
      <c r="O258" s="970"/>
      <c r="P258" s="970"/>
      <c r="Q258" s="970"/>
      <c r="R258" s="970"/>
      <c r="S258" s="973"/>
      <c r="T258" s="973"/>
      <c r="U258" s="970"/>
      <c r="V258" s="970"/>
      <c r="W258" s="983"/>
      <c r="X258" s="983"/>
      <c r="Y258" s="983"/>
      <c r="Z258" s="983"/>
      <c r="AA258" s="983"/>
      <c r="AB258" s="980"/>
      <c r="AC258" s="980"/>
      <c r="AD258" s="985"/>
      <c r="AE258" s="81"/>
      <c r="AF258" s="81"/>
      <c r="AG258" s="81"/>
      <c r="AH258" s="81"/>
      <c r="AI258" s="81"/>
      <c r="AJ258" s="81"/>
      <c r="AK258" s="81"/>
      <c r="AL258" s="81"/>
      <c r="AM258" s="81"/>
      <c r="AN258" s="167"/>
      <c r="AO258" s="81"/>
      <c r="AP258" s="342"/>
      <c r="AQ258" s="342"/>
      <c r="AR258" s="81"/>
      <c r="AS258" s="81"/>
      <c r="AT258" s="81"/>
      <c r="AU258" s="81"/>
      <c r="AV258" s="81"/>
      <c r="AW258" s="342">
        <f>M258</f>
        <v>0</v>
      </c>
      <c r="AX258" s="342">
        <f>O258</f>
        <v>0</v>
      </c>
      <c r="AY258" s="342">
        <f>Q258</f>
        <v>0</v>
      </c>
      <c r="AZ258" s="342">
        <f>S258</f>
        <v>0</v>
      </c>
      <c r="BA258" s="342">
        <f>U258</f>
        <v>0</v>
      </c>
      <c r="BB258" s="101"/>
      <c r="BC258" s="101"/>
      <c r="BD258" s="101"/>
      <c r="BE258" s="101"/>
      <c r="BF258" s="101"/>
      <c r="BG258" s="101"/>
      <c r="BH258" s="101"/>
      <c r="BI258" s="101"/>
      <c r="BJ258" s="101"/>
      <c r="BK258" s="101"/>
      <c r="BL258" s="101"/>
      <c r="BM258" s="101"/>
      <c r="BN258" s="101"/>
      <c r="BO258" s="101"/>
      <c r="BP258" s="101"/>
      <c r="BQ258" s="101"/>
      <c r="BR258" s="101"/>
      <c r="BS258" s="101"/>
      <c r="BT258" s="101"/>
      <c r="BU258" s="101"/>
      <c r="BV258" s="101"/>
      <c r="BW258" s="101"/>
      <c r="BX258" s="101"/>
      <c r="BY258" s="101"/>
    </row>
    <row r="259" spans="1:77" s="197" customFormat="1" ht="30" customHeight="1" outlineLevel="1" x14ac:dyDescent="0.2">
      <c r="A259" s="974" t="str">
        <f ca="1">Translations!$A$77</f>
        <v>Please select…</v>
      </c>
      <c r="B259" s="956"/>
      <c r="C259" s="956"/>
      <c r="D259" s="978"/>
      <c r="E259" s="978"/>
      <c r="F259" s="978"/>
      <c r="G259" s="978"/>
      <c r="H259" s="978"/>
      <c r="I259" s="978"/>
      <c r="J259" s="956" t="s">
        <v>989</v>
      </c>
      <c r="K259" s="901" t="str">
        <f ca="1">Translations!$A$83</f>
        <v>Allocation</v>
      </c>
      <c r="L259" s="901"/>
      <c r="M259" s="960"/>
      <c r="N259" s="960"/>
      <c r="O259" s="982"/>
      <c r="P259" s="982"/>
      <c r="Q259" s="982"/>
      <c r="R259" s="982"/>
      <c r="S259" s="981"/>
      <c r="T259" s="981"/>
      <c r="U259" s="982"/>
      <c r="V259" s="982"/>
      <c r="W259" s="983"/>
      <c r="X259" s="983"/>
      <c r="Y259" s="983"/>
      <c r="Z259" s="983"/>
      <c r="AA259" s="983"/>
      <c r="AB259" s="978"/>
      <c r="AC259" s="978"/>
      <c r="AD259" s="984"/>
      <c r="AE259" s="81"/>
      <c r="AF259" s="81"/>
      <c r="AG259" s="81"/>
      <c r="AH259" s="81"/>
      <c r="AI259" s="81"/>
      <c r="AJ259" s="81"/>
      <c r="AK259" s="81"/>
      <c r="AL259" s="81"/>
      <c r="AM259" s="81"/>
      <c r="AN259" s="167"/>
      <c r="AO259" s="81"/>
      <c r="AP259" s="342">
        <f>SUM(M259:V259)</f>
        <v>0</v>
      </c>
      <c r="AQ259" s="342">
        <f>SUM(M260:V260)</f>
        <v>0</v>
      </c>
      <c r="AR259" s="342">
        <f>M259</f>
        <v>0</v>
      </c>
      <c r="AS259" s="342">
        <f>O259</f>
        <v>0</v>
      </c>
      <c r="AT259" s="342">
        <f>Q259</f>
        <v>0</v>
      </c>
      <c r="AU259" s="342">
        <f>S259</f>
        <v>0</v>
      </c>
      <c r="AV259" s="342">
        <f>U259</f>
        <v>0</v>
      </c>
      <c r="BB259" s="101"/>
      <c r="BC259" s="101"/>
      <c r="BD259" s="101"/>
      <c r="BE259" s="101"/>
      <c r="BF259" s="101"/>
      <c r="BG259" s="101"/>
      <c r="BH259" s="101"/>
      <c r="BI259" s="101"/>
      <c r="BJ259" s="101"/>
      <c r="BK259" s="101"/>
      <c r="BL259" s="101"/>
      <c r="BM259" s="101"/>
      <c r="BN259" s="101"/>
      <c r="BO259" s="101"/>
      <c r="BP259" s="101"/>
      <c r="BQ259" s="101"/>
      <c r="BR259" s="101"/>
      <c r="BS259" s="101"/>
      <c r="BT259" s="101"/>
      <c r="BU259" s="101"/>
      <c r="BV259" s="101"/>
      <c r="BW259" s="101"/>
      <c r="BX259" s="101"/>
      <c r="BY259" s="101"/>
    </row>
    <row r="260" spans="1:77" s="197" customFormat="1" ht="30" customHeight="1" outlineLevel="1" x14ac:dyDescent="0.2">
      <c r="A260" s="975"/>
      <c r="B260" s="976"/>
      <c r="C260" s="976"/>
      <c r="D260" s="979"/>
      <c r="E260" s="979"/>
      <c r="F260" s="979"/>
      <c r="G260" s="979"/>
      <c r="H260" s="979"/>
      <c r="I260" s="979"/>
      <c r="J260" s="957"/>
      <c r="K260" s="986" t="str">
        <f ca="1">Translations!$A$86</f>
        <v>Above</v>
      </c>
      <c r="L260" s="986"/>
      <c r="M260" s="969"/>
      <c r="N260" s="969"/>
      <c r="O260" s="970"/>
      <c r="P260" s="970"/>
      <c r="Q260" s="970"/>
      <c r="R260" s="970"/>
      <c r="S260" s="973"/>
      <c r="T260" s="973"/>
      <c r="U260" s="970"/>
      <c r="V260" s="970"/>
      <c r="W260" s="983"/>
      <c r="X260" s="983"/>
      <c r="Y260" s="983"/>
      <c r="Z260" s="983"/>
      <c r="AA260" s="983"/>
      <c r="AB260" s="980"/>
      <c r="AC260" s="980"/>
      <c r="AD260" s="985"/>
      <c r="AE260" s="81"/>
      <c r="AF260" s="81"/>
      <c r="AG260" s="81"/>
      <c r="AH260" s="81"/>
      <c r="AI260" s="81"/>
      <c r="AJ260" s="81"/>
      <c r="AK260" s="81"/>
      <c r="AL260" s="81"/>
      <c r="AM260" s="81"/>
      <c r="AN260" s="167"/>
      <c r="AO260" s="81"/>
      <c r="AP260" s="342"/>
      <c r="AQ260" s="342"/>
      <c r="AR260" s="81"/>
      <c r="AS260" s="81"/>
      <c r="AT260" s="81"/>
      <c r="AU260" s="81"/>
      <c r="AV260" s="81"/>
      <c r="AW260" s="342">
        <f>M260</f>
        <v>0</v>
      </c>
      <c r="AX260" s="342">
        <f>O260</f>
        <v>0</v>
      </c>
      <c r="AY260" s="342">
        <f>Q260</f>
        <v>0</v>
      </c>
      <c r="AZ260" s="342">
        <f>S260</f>
        <v>0</v>
      </c>
      <c r="BA260" s="342">
        <f>U260</f>
        <v>0</v>
      </c>
      <c r="BB260" s="101"/>
      <c r="BC260" s="101"/>
      <c r="BD260" s="101"/>
      <c r="BE260" s="101"/>
      <c r="BF260" s="101"/>
      <c r="BG260" s="101"/>
      <c r="BH260" s="101"/>
      <c r="BI260" s="101"/>
      <c r="BJ260" s="101"/>
      <c r="BK260" s="101"/>
      <c r="BL260" s="101"/>
      <c r="BM260" s="101"/>
      <c r="BN260" s="101"/>
      <c r="BO260" s="101"/>
      <c r="BP260" s="101"/>
      <c r="BQ260" s="101"/>
      <c r="BR260" s="101"/>
      <c r="BS260" s="101"/>
      <c r="BT260" s="101"/>
      <c r="BU260" s="101"/>
      <c r="BV260" s="101"/>
      <c r="BW260" s="101"/>
      <c r="BX260" s="101"/>
      <c r="BY260" s="101"/>
    </row>
    <row r="261" spans="1:77" s="197" customFormat="1" ht="30" customHeight="1" outlineLevel="1" x14ac:dyDescent="0.2">
      <c r="A261" s="975"/>
      <c r="B261" s="976"/>
      <c r="C261" s="976"/>
      <c r="D261" s="979"/>
      <c r="E261" s="979"/>
      <c r="F261" s="979"/>
      <c r="G261" s="979"/>
      <c r="H261" s="979"/>
      <c r="I261" s="979"/>
      <c r="J261" s="956" t="str">
        <f ca="1">Translations!$A$77</f>
        <v>Please select…</v>
      </c>
      <c r="K261" s="901" t="str">
        <f ca="1">Translations!$A$83</f>
        <v>Allocation</v>
      </c>
      <c r="L261" s="901"/>
      <c r="M261" s="960"/>
      <c r="N261" s="960"/>
      <c r="O261" s="982"/>
      <c r="P261" s="982"/>
      <c r="Q261" s="982"/>
      <c r="R261" s="982"/>
      <c r="S261" s="981"/>
      <c r="T261" s="981"/>
      <c r="U261" s="982"/>
      <c r="V261" s="982"/>
      <c r="W261" s="983"/>
      <c r="X261" s="983"/>
      <c r="Y261" s="983"/>
      <c r="Z261" s="983"/>
      <c r="AA261" s="983"/>
      <c r="AB261" s="983"/>
      <c r="AC261" s="983"/>
      <c r="AD261" s="991"/>
      <c r="AE261" s="81"/>
      <c r="AF261" s="81"/>
      <c r="AG261" s="81"/>
      <c r="AH261" s="81"/>
      <c r="AI261" s="81"/>
      <c r="AJ261" s="81"/>
      <c r="AK261" s="81"/>
      <c r="AL261" s="81"/>
      <c r="AM261" s="81"/>
      <c r="AN261" s="167"/>
      <c r="AO261" s="81"/>
      <c r="AP261" s="342">
        <f>SUM(M261:V261)</f>
        <v>0</v>
      </c>
      <c r="AQ261" s="342">
        <f>SUM(M262:V262)</f>
        <v>0</v>
      </c>
      <c r="AR261" s="342">
        <f>M261</f>
        <v>0</v>
      </c>
      <c r="AS261" s="342">
        <f>O261</f>
        <v>0</v>
      </c>
      <c r="AT261" s="342">
        <f>Q261</f>
        <v>0</v>
      </c>
      <c r="AU261" s="342">
        <f>S261</f>
        <v>0</v>
      </c>
      <c r="AV261" s="342">
        <f>U261</f>
        <v>0</v>
      </c>
      <c r="BB261" s="101"/>
      <c r="BC261" s="101"/>
      <c r="BD261" s="101"/>
      <c r="BE261" s="101"/>
      <c r="BF261" s="101"/>
      <c r="BG261" s="101"/>
      <c r="BH261" s="101"/>
      <c r="BI261" s="101"/>
      <c r="BJ261" s="101"/>
      <c r="BK261" s="101"/>
      <c r="BL261" s="101"/>
      <c r="BM261" s="101"/>
      <c r="BN261" s="101"/>
      <c r="BO261" s="101"/>
      <c r="BP261" s="101"/>
      <c r="BQ261" s="101"/>
      <c r="BR261" s="101"/>
      <c r="BS261" s="101"/>
      <c r="BT261" s="101"/>
      <c r="BU261" s="101"/>
      <c r="BV261" s="101"/>
      <c r="BW261" s="101"/>
      <c r="BX261" s="101"/>
      <c r="BY261" s="101"/>
    </row>
    <row r="262" spans="1:77" s="197" customFormat="1" ht="30" customHeight="1" outlineLevel="1" x14ac:dyDescent="0.2">
      <c r="A262" s="977"/>
      <c r="B262" s="957"/>
      <c r="C262" s="957"/>
      <c r="D262" s="980"/>
      <c r="E262" s="980"/>
      <c r="F262" s="980"/>
      <c r="G262" s="980"/>
      <c r="H262" s="980"/>
      <c r="I262" s="980"/>
      <c r="J262" s="957"/>
      <c r="K262" s="986" t="str">
        <f ca="1">Translations!$A$86</f>
        <v>Above</v>
      </c>
      <c r="L262" s="986"/>
      <c r="M262" s="970"/>
      <c r="N262" s="970"/>
      <c r="O262" s="970"/>
      <c r="P262" s="970"/>
      <c r="Q262" s="970"/>
      <c r="R262" s="970"/>
      <c r="S262" s="988"/>
      <c r="T262" s="988"/>
      <c r="U262" s="970"/>
      <c r="V262" s="970"/>
      <c r="W262" s="983"/>
      <c r="X262" s="983"/>
      <c r="Y262" s="983"/>
      <c r="Z262" s="983"/>
      <c r="AA262" s="983"/>
      <c r="AB262" s="983"/>
      <c r="AC262" s="983"/>
      <c r="AD262" s="991"/>
      <c r="AE262" s="81"/>
      <c r="AF262" s="81"/>
      <c r="AG262" s="81"/>
      <c r="AH262" s="81"/>
      <c r="AI262" s="81"/>
      <c r="AJ262" s="81"/>
      <c r="AK262" s="81"/>
      <c r="AL262" s="81"/>
      <c r="AM262" s="81"/>
      <c r="AN262" s="167"/>
      <c r="AO262" s="81"/>
      <c r="AP262" s="342"/>
      <c r="AQ262" s="342"/>
      <c r="AR262" s="81"/>
      <c r="AS262" s="81"/>
      <c r="AT262" s="81"/>
      <c r="AU262" s="81"/>
      <c r="AV262" s="81"/>
      <c r="AW262" s="342">
        <f>M262</f>
        <v>0</v>
      </c>
      <c r="AX262" s="342">
        <f>O262</f>
        <v>0</v>
      </c>
      <c r="AY262" s="342">
        <f>Q262</f>
        <v>0</v>
      </c>
      <c r="AZ262" s="342">
        <f>S262</f>
        <v>0</v>
      </c>
      <c r="BA262" s="342">
        <f>U262</f>
        <v>0</v>
      </c>
      <c r="BB262" s="101"/>
      <c r="BC262" s="101"/>
      <c r="BD262" s="101"/>
      <c r="BE262" s="101"/>
      <c r="BF262" s="101"/>
      <c r="BG262" s="101"/>
      <c r="BH262" s="101"/>
      <c r="BI262" s="101"/>
      <c r="BJ262" s="101"/>
      <c r="BK262" s="101"/>
      <c r="BL262" s="101"/>
      <c r="BM262" s="101"/>
      <c r="BN262" s="101"/>
      <c r="BO262" s="101"/>
      <c r="BP262" s="101"/>
      <c r="BQ262" s="101"/>
      <c r="BR262" s="101"/>
      <c r="BS262" s="101"/>
      <c r="BT262" s="101"/>
      <c r="BU262" s="101"/>
      <c r="BV262" s="101"/>
      <c r="BW262" s="101"/>
      <c r="BX262" s="101"/>
      <c r="BY262" s="101"/>
    </row>
    <row r="263" spans="1:77" x14ac:dyDescent="0.2">
      <c r="A263" s="1129" t="str">
        <f ca="1">Translations!$A$126</f>
        <v>To expand additional modules click the "+" signs in the left hand margin.</v>
      </c>
      <c r="B263" s="1110"/>
      <c r="C263" s="1110"/>
      <c r="D263" s="1110"/>
      <c r="E263" s="1110"/>
      <c r="F263" s="1110"/>
      <c r="G263" s="1110"/>
      <c r="H263" s="1110"/>
      <c r="I263" s="1110"/>
      <c r="J263" s="1110"/>
      <c r="K263" s="1110"/>
      <c r="L263" s="1110"/>
      <c r="M263" s="1110"/>
      <c r="N263" s="1110"/>
      <c r="O263" s="1110"/>
      <c r="P263" s="1110"/>
      <c r="Q263" s="1110"/>
      <c r="R263" s="1110"/>
      <c r="S263" s="1110"/>
      <c r="T263" s="1110"/>
      <c r="U263" s="1110"/>
      <c r="V263" s="1110"/>
      <c r="W263" s="1110"/>
      <c r="X263" s="1110"/>
      <c r="Y263" s="1110"/>
      <c r="Z263" s="1110"/>
      <c r="AA263" s="1110"/>
      <c r="AB263" s="1110"/>
      <c r="AC263" s="1110"/>
      <c r="AD263" s="1110"/>
    </row>
    <row r="264" spans="1:77" s="62" customFormat="1" ht="33" customHeight="1" x14ac:dyDescent="0.2">
      <c r="A264" s="782" t="str">
        <f ca="1">Translations!$A$80</f>
        <v>Module</v>
      </c>
      <c r="B264" s="783"/>
      <c r="C264" s="236"/>
      <c r="D264" s="1042" t="s">
        <v>3310</v>
      </c>
      <c r="E264" s="1043"/>
      <c r="F264" s="1043"/>
      <c r="G264" s="1043"/>
      <c r="H264" s="1043"/>
      <c r="I264" s="1043"/>
      <c r="J264" s="1044"/>
      <c r="K264" s="406"/>
      <c r="L264" s="407"/>
      <c r="M264" s="407"/>
      <c r="N264" s="407"/>
      <c r="O264" s="407"/>
      <c r="P264" s="407"/>
      <c r="Q264" s="407"/>
      <c r="R264" s="407"/>
      <c r="S264" s="407"/>
      <c r="T264" s="407"/>
      <c r="U264" s="407"/>
      <c r="V264" s="407"/>
      <c r="W264" s="407"/>
      <c r="X264" s="407"/>
      <c r="Y264" s="407"/>
      <c r="Z264" s="407"/>
      <c r="AA264" s="407"/>
      <c r="AB264" s="407"/>
      <c r="AC264" s="407"/>
      <c r="AD264" s="171"/>
      <c r="AE264" s="178"/>
      <c r="AF264" s="178"/>
      <c r="AG264" s="178"/>
      <c r="AH264" s="178"/>
      <c r="AI264" s="178"/>
      <c r="AJ264" s="178"/>
      <c r="AK264" s="178"/>
      <c r="AL264" s="81"/>
      <c r="AM264" s="81"/>
      <c r="AN264" s="167"/>
      <c r="AO264" s="273">
        <f ca="1">INDIRECT(ADDRESS(MATCH(D264,CatModules!C:C,0),2,1,1,"CatModules"))</f>
        <v>13</v>
      </c>
      <c r="AP264" s="81"/>
      <c r="AQ264" s="81"/>
      <c r="AR264" s="178"/>
      <c r="AS264" s="178"/>
      <c r="AT264" s="178"/>
      <c r="AU264" s="178"/>
      <c r="AV264" s="178"/>
      <c r="AW264" s="178"/>
      <c r="AX264" s="177"/>
      <c r="AY264" s="177"/>
      <c r="AZ264" s="177"/>
      <c r="BA264" s="177"/>
      <c r="BB264" s="177"/>
      <c r="BC264" s="177"/>
      <c r="BD264" s="177"/>
      <c r="BE264" s="79"/>
      <c r="BF264" s="79"/>
      <c r="BG264" s="79"/>
      <c r="BH264" s="79"/>
      <c r="BI264" s="79"/>
      <c r="BJ264" s="79"/>
      <c r="BK264" s="79"/>
      <c r="BL264" s="79"/>
      <c r="BM264" s="79"/>
      <c r="BN264" s="79"/>
      <c r="BO264" s="79"/>
      <c r="BP264" s="79"/>
      <c r="BQ264" s="79"/>
      <c r="BR264" s="79"/>
      <c r="BS264" s="79"/>
      <c r="BT264" s="79"/>
      <c r="BU264" s="79"/>
      <c r="BV264" s="79"/>
      <c r="BW264" s="79"/>
    </row>
    <row r="265" spans="1:77" s="138" customFormat="1" ht="18" customHeight="1" outlineLevel="1" x14ac:dyDescent="0.2">
      <c r="A265" s="217" t="str">
        <f ca="1">Translations!$A$81</f>
        <v>Measurement framework for module</v>
      </c>
      <c r="B265" s="231"/>
      <c r="C265" s="231"/>
      <c r="D265" s="231"/>
      <c r="E265" s="231"/>
      <c r="F265" s="231"/>
      <c r="G265" s="205"/>
      <c r="H265" s="205"/>
      <c r="I265" s="205"/>
      <c r="J265" s="205"/>
      <c r="K265" s="205"/>
      <c r="L265" s="205"/>
      <c r="M265" s="205"/>
      <c r="N265" s="205"/>
      <c r="O265" s="205"/>
      <c r="P265" s="205"/>
      <c r="Q265" s="205"/>
      <c r="R265" s="205"/>
      <c r="S265" s="205"/>
      <c r="T265" s="408"/>
      <c r="U265" s="408"/>
      <c r="V265" s="408"/>
      <c r="W265" s="408"/>
      <c r="X265" s="408"/>
      <c r="Y265" s="408"/>
      <c r="Z265" s="408"/>
      <c r="AA265" s="408"/>
      <c r="AB265" s="408"/>
      <c r="AC265" s="408"/>
      <c r="AD265" s="409"/>
      <c r="AE265" s="178"/>
      <c r="AF265" s="178"/>
      <c r="AG265" s="178"/>
      <c r="AH265" s="178"/>
      <c r="AI265" s="178"/>
      <c r="AJ265" s="178"/>
      <c r="AK265" s="178"/>
      <c r="AL265" s="81"/>
      <c r="AM265" s="81"/>
      <c r="AN265" s="167"/>
      <c r="AO265" s="81">
        <f ca="1">INDIRECT(ADDRESS(ROW()-1,COLUMN()))</f>
        <v>13</v>
      </c>
      <c r="AP265" s="81"/>
      <c r="AQ265" s="81"/>
      <c r="AR265" s="178"/>
      <c r="AS265" s="178"/>
      <c r="AT265" s="178"/>
      <c r="AU265" s="178"/>
      <c r="AV265" s="178"/>
      <c r="AW265" s="178"/>
      <c r="AX265" s="178"/>
      <c r="AY265" s="136"/>
      <c r="AZ265" s="136"/>
      <c r="BA265" s="136"/>
      <c r="BB265" s="136"/>
      <c r="BC265" s="136"/>
      <c r="BD265" s="136"/>
      <c r="BE265" s="136"/>
      <c r="BF265" s="137"/>
      <c r="BG265" s="137"/>
      <c r="BH265" s="137"/>
      <c r="BI265" s="137"/>
      <c r="BJ265" s="137"/>
      <c r="BK265" s="137"/>
      <c r="BL265" s="137"/>
      <c r="BM265" s="137"/>
      <c r="BN265" s="137"/>
      <c r="BO265" s="137"/>
      <c r="BP265" s="137"/>
      <c r="BQ265" s="137"/>
      <c r="BR265" s="137"/>
      <c r="BS265" s="137"/>
      <c r="BT265" s="137"/>
      <c r="BU265" s="137"/>
      <c r="BV265" s="137"/>
      <c r="BW265" s="137"/>
      <c r="BX265" s="137"/>
    </row>
    <row r="266" spans="1:77" s="63" customFormat="1" ht="24.95" customHeight="1" outlineLevel="1" x14ac:dyDescent="0.2">
      <c r="A266" s="721" t="str">
        <f ca="1">Translations!$A$50</f>
        <v xml:space="preserve">Coverage/Output indicator </v>
      </c>
      <c r="B266" s="721"/>
      <c r="C266" s="722"/>
      <c r="D266" s="720" t="str">
        <f ca="1">Translations!$A$71</f>
        <v>Responsible Principal Recipient(s)</v>
      </c>
      <c r="E266" s="720" t="str">
        <f ca="1">Translations!$A$54</f>
        <v>Geographic Area
(if Sub-national, specify under “Comments”)</v>
      </c>
      <c r="F266" s="722"/>
      <c r="G266" s="720" t="str">
        <f ca="1">Translations!$A$29</f>
        <v>Baseline</v>
      </c>
      <c r="H266" s="721"/>
      <c r="I266" s="721"/>
      <c r="J266" s="722"/>
      <c r="K266" s="709" t="str">
        <f ca="1">Translations!$A$30</f>
        <v xml:space="preserve">Targets </v>
      </c>
      <c r="L266" s="795"/>
      <c r="M266" s="795"/>
      <c r="N266" s="795"/>
      <c r="O266" s="795"/>
      <c r="P266" s="795"/>
      <c r="Q266" s="795"/>
      <c r="R266" s="795"/>
      <c r="S266" s="795"/>
      <c r="T266" s="795"/>
      <c r="U266" s="795"/>
      <c r="V266" s="710"/>
      <c r="W266" s="796" t="str">
        <f ca="1">Translations!$A$89</f>
        <v>Target assumptions</v>
      </c>
      <c r="X266" s="797"/>
      <c r="Y266" s="797"/>
      <c r="Z266" s="797"/>
      <c r="AA266" s="797"/>
      <c r="AB266" s="797"/>
      <c r="AC266" s="797"/>
      <c r="AD266" s="798"/>
      <c r="AE266" s="214"/>
      <c r="AF266" s="414"/>
      <c r="AG266" s="414"/>
      <c r="AH266" s="414"/>
      <c r="AI266" s="414"/>
      <c r="AJ266" s="414"/>
      <c r="AK266" s="414"/>
      <c r="AL266" s="413">
        <f ca="1">MATCH(AO265,CatCoverage!$A:$A,0)-1</f>
        <v>21</v>
      </c>
      <c r="AM266" s="413">
        <f ca="1">COUNTIF(CatCoverage!A:A,'Concept Note'!AO265)</f>
        <v>3</v>
      </c>
      <c r="AN266" s="1045">
        <f ca="1">MATCH(AO265,CatCoverage!$A:$A,0)-1</f>
        <v>21</v>
      </c>
      <c r="AO266" s="273">
        <f ca="1">INDIRECT(ADDRESS(ROW()-1,COLUMN()))</f>
        <v>13</v>
      </c>
      <c r="AP266" s="414"/>
      <c r="AQ266" s="414"/>
      <c r="AR266" s="414"/>
      <c r="AS266" s="414"/>
      <c r="AT266" s="1046"/>
      <c r="AU266" s="1046"/>
      <c r="AV266" s="1046"/>
      <c r="AW266" s="1046"/>
      <c r="AX266" s="1046"/>
      <c r="AY266" s="177"/>
      <c r="AZ266" s="177"/>
      <c r="BA266" s="177"/>
      <c r="BB266" s="177"/>
      <c r="BC266" s="177"/>
      <c r="BD266" s="177"/>
      <c r="BE266" s="177"/>
      <c r="BF266" s="80"/>
      <c r="BG266" s="80"/>
      <c r="BH266" s="80"/>
      <c r="BI266" s="80"/>
      <c r="BJ266" s="80"/>
      <c r="BK266" s="80"/>
      <c r="BL266" s="80"/>
      <c r="BM266" s="80"/>
      <c r="BN266" s="80"/>
      <c r="BO266" s="80"/>
      <c r="BP266" s="80"/>
      <c r="BQ266" s="80"/>
      <c r="BR266" s="80"/>
      <c r="BS266" s="80"/>
      <c r="BT266" s="80"/>
      <c r="BU266" s="80"/>
      <c r="BV266" s="80"/>
      <c r="BW266" s="80"/>
      <c r="BX266" s="80"/>
    </row>
    <row r="267" spans="1:77" s="63" customFormat="1" ht="26.25" customHeight="1" outlineLevel="1" x14ac:dyDescent="0.2">
      <c r="A267" s="787"/>
      <c r="B267" s="787"/>
      <c r="C267" s="788"/>
      <c r="D267" s="792"/>
      <c r="E267" s="792"/>
      <c r="F267" s="788"/>
      <c r="G267" s="723"/>
      <c r="H267" s="724"/>
      <c r="I267" s="724"/>
      <c r="J267" s="725"/>
      <c r="K267" s="720" t="str">
        <f ca="1">Translations!$A$106</f>
        <v>Total targets</v>
      </c>
      <c r="L267" s="722"/>
      <c r="M267" s="709" t="str">
        <f ca="1">Translations!$A$35&amp;" 1"</f>
        <v>Year  1</v>
      </c>
      <c r="N267" s="710"/>
      <c r="O267" s="709" t="str">
        <f ca="1">Translations!$A$35&amp;" 2"</f>
        <v>Year  2</v>
      </c>
      <c r="P267" s="710"/>
      <c r="Q267" s="709" t="str">
        <f ca="1">Translations!$A$35&amp;" 3"</f>
        <v>Year  3</v>
      </c>
      <c r="R267" s="710"/>
      <c r="S267" s="709" t="str">
        <f ca="1">Translations!$A$35&amp;" 4"</f>
        <v>Year  4</v>
      </c>
      <c r="T267" s="710"/>
      <c r="U267" s="709" t="str">
        <f ca="1">Translations!$A$35&amp;" 5"</f>
        <v>Year  5</v>
      </c>
      <c r="V267" s="710"/>
      <c r="W267" s="799" t="str">
        <f ca="1">Translations!$A$90</f>
        <v>Please describe: 1) overall assumptions used in calculating targets, 2) anticipated rate of scale-up, 3) population size estimates, 4) description of indicator/package of services, 5) data source, 6) other relevant information</v>
      </c>
      <c r="X267" s="800"/>
      <c r="Y267" s="800"/>
      <c r="Z267" s="800"/>
      <c r="AA267" s="800"/>
      <c r="AB267" s="800"/>
      <c r="AC267" s="800"/>
      <c r="AD267" s="801"/>
      <c r="AE267" s="214"/>
      <c r="AF267" s="414"/>
      <c r="AG267" s="414"/>
      <c r="AH267" s="414"/>
      <c r="AI267" s="414"/>
      <c r="AJ267" s="414"/>
      <c r="AK267" s="414"/>
      <c r="AL267" s="411">
        <f ca="1">INDIRECT(ADDRESS(ROW()-1,COLUMN()))</f>
        <v>21</v>
      </c>
      <c r="AM267" s="411">
        <f ca="1">INDIRECT(ADDRESS(ROW()-1,COLUMN()))</f>
        <v>3</v>
      </c>
      <c r="AN267" s="1045"/>
      <c r="AO267" s="273">
        <f ca="1">INDIRECT(ADDRESS(ROW()-1,COLUMN()))</f>
        <v>13</v>
      </c>
      <c r="AP267" s="414"/>
      <c r="AQ267" s="414"/>
      <c r="AR267" s="414"/>
      <c r="AS267" s="414"/>
      <c r="AT267" s="1046"/>
      <c r="AU267" s="1046"/>
      <c r="AV267" s="1046"/>
      <c r="AW267" s="1046"/>
      <c r="AX267" s="1046"/>
      <c r="AY267" s="177"/>
      <c r="AZ267" s="177"/>
      <c r="BA267" s="177"/>
      <c r="BB267" s="177"/>
      <c r="BC267" s="177"/>
      <c r="BD267" s="177"/>
      <c r="BE267" s="177"/>
      <c r="BF267" s="80"/>
      <c r="BG267" s="80"/>
      <c r="BH267" s="80"/>
      <c r="BI267" s="80"/>
      <c r="BJ267" s="80"/>
      <c r="BK267" s="80"/>
      <c r="BL267" s="80"/>
      <c r="BM267" s="80"/>
      <c r="BN267" s="80"/>
      <c r="BO267" s="80"/>
      <c r="BP267" s="80"/>
      <c r="BQ267" s="80"/>
      <c r="BR267" s="80"/>
      <c r="BS267" s="80"/>
      <c r="BT267" s="80"/>
      <c r="BU267" s="80"/>
      <c r="BV267" s="80"/>
      <c r="BW267" s="80"/>
      <c r="BX267" s="80"/>
    </row>
    <row r="268" spans="1:77" s="63" customFormat="1" ht="18" customHeight="1" outlineLevel="1" x14ac:dyDescent="0.2">
      <c r="A268" s="787"/>
      <c r="B268" s="787"/>
      <c r="C268" s="788"/>
      <c r="D268" s="792"/>
      <c r="E268" s="792"/>
      <c r="F268" s="788"/>
      <c r="G268" s="403" t="s">
        <v>15</v>
      </c>
      <c r="H268" s="729" t="s">
        <v>14</v>
      </c>
      <c r="I268" s="729" t="str">
        <f ca="1">Translations!$A$33</f>
        <v xml:space="preserve">Year </v>
      </c>
      <c r="J268" s="729" t="str">
        <f ca="1">Translations!$A$34</f>
        <v>Source</v>
      </c>
      <c r="K268" s="792"/>
      <c r="L268" s="788"/>
      <c r="M268" s="229" t="s">
        <v>15</v>
      </c>
      <c r="N268" s="777" t="s">
        <v>14</v>
      </c>
      <c r="O268" s="229" t="s">
        <v>15</v>
      </c>
      <c r="P268" s="777" t="s">
        <v>14</v>
      </c>
      <c r="Q268" s="229" t="s">
        <v>15</v>
      </c>
      <c r="R268" s="777" t="s">
        <v>14</v>
      </c>
      <c r="S268" s="229" t="s">
        <v>15</v>
      </c>
      <c r="T268" s="777" t="s">
        <v>14</v>
      </c>
      <c r="U268" s="229" t="s">
        <v>15</v>
      </c>
      <c r="V268" s="777" t="s">
        <v>14</v>
      </c>
      <c r="W268" s="799"/>
      <c r="X268" s="800"/>
      <c r="Y268" s="800"/>
      <c r="Z268" s="800"/>
      <c r="AA268" s="800"/>
      <c r="AB268" s="800"/>
      <c r="AC268" s="800"/>
      <c r="AD268" s="801"/>
      <c r="AE268" s="214"/>
      <c r="AF268" s="414"/>
      <c r="AG268" s="414"/>
      <c r="AH268" s="414"/>
      <c r="AI268" s="414"/>
      <c r="AJ268" s="414"/>
      <c r="AK268" s="414"/>
      <c r="AL268" s="411">
        <f t="shared" ref="AL268:AM310" ca="1" si="76">INDIRECT(ADDRESS(ROW()-1,COLUMN()))</f>
        <v>21</v>
      </c>
      <c r="AM268" s="411">
        <f t="shared" ca="1" si="76"/>
        <v>3</v>
      </c>
      <c r="AN268" s="1045"/>
      <c r="AO268" s="273">
        <f t="shared" ref="AO268:AO318" ca="1" si="77">INDIRECT(ADDRESS(ROW()-1,COLUMN()))</f>
        <v>13</v>
      </c>
      <c r="AP268" s="414"/>
      <c r="AQ268" s="414"/>
      <c r="AR268" s="414"/>
      <c r="AS268" s="414"/>
      <c r="AT268" s="1046"/>
      <c r="AU268" s="1046"/>
      <c r="AV268" s="1046"/>
      <c r="AW268" s="1046"/>
      <c r="AX268" s="1046"/>
      <c r="AY268" s="177"/>
      <c r="AZ268" s="177"/>
      <c r="BA268" s="177"/>
      <c r="BB268" s="177"/>
      <c r="BC268" s="177"/>
      <c r="BD268" s="177"/>
      <c r="BE268" s="177"/>
      <c r="BF268" s="80"/>
      <c r="BG268" s="80"/>
      <c r="BH268" s="80"/>
      <c r="BI268" s="80"/>
      <c r="BJ268" s="80"/>
      <c r="BK268" s="80"/>
      <c r="BL268" s="80"/>
      <c r="BM268" s="80"/>
      <c r="BN268" s="80"/>
      <c r="BO268" s="80"/>
      <c r="BP268" s="80"/>
      <c r="BQ268" s="80"/>
      <c r="BR268" s="80"/>
      <c r="BS268" s="80"/>
      <c r="BT268" s="80"/>
      <c r="BU268" s="80"/>
      <c r="BV268" s="80"/>
      <c r="BW268" s="80"/>
      <c r="BX268" s="80"/>
    </row>
    <row r="269" spans="1:77" s="63" customFormat="1" ht="18" customHeight="1" outlineLevel="1" x14ac:dyDescent="0.2">
      <c r="A269" s="724"/>
      <c r="B269" s="724"/>
      <c r="C269" s="725"/>
      <c r="D269" s="723"/>
      <c r="E269" s="723"/>
      <c r="F269" s="725"/>
      <c r="G269" s="410" t="s">
        <v>13</v>
      </c>
      <c r="H269" s="730"/>
      <c r="I269" s="730"/>
      <c r="J269" s="730"/>
      <c r="K269" s="723"/>
      <c r="L269" s="725"/>
      <c r="M269" s="230" t="s">
        <v>13</v>
      </c>
      <c r="N269" s="778"/>
      <c r="O269" s="230" t="s">
        <v>13</v>
      </c>
      <c r="P269" s="778"/>
      <c r="Q269" s="230" t="s">
        <v>13</v>
      </c>
      <c r="R269" s="778"/>
      <c r="S269" s="230" t="s">
        <v>13</v>
      </c>
      <c r="T269" s="778"/>
      <c r="U269" s="230" t="s">
        <v>13</v>
      </c>
      <c r="V269" s="778"/>
      <c r="W269" s="802"/>
      <c r="X269" s="803"/>
      <c r="Y269" s="803"/>
      <c r="Z269" s="803"/>
      <c r="AA269" s="803"/>
      <c r="AB269" s="803"/>
      <c r="AC269" s="803"/>
      <c r="AD269" s="804"/>
      <c r="AE269" s="214"/>
      <c r="AF269" s="414"/>
      <c r="AG269" s="414"/>
      <c r="AH269" s="414"/>
      <c r="AI269" s="414"/>
      <c r="AJ269" s="414"/>
      <c r="AK269" s="414"/>
      <c r="AL269" s="411">
        <f t="shared" ca="1" si="76"/>
        <v>21</v>
      </c>
      <c r="AM269" s="411">
        <f t="shared" ca="1" si="76"/>
        <v>3</v>
      </c>
      <c r="AN269" s="1045"/>
      <c r="AO269" s="273">
        <f t="shared" ca="1" si="77"/>
        <v>13</v>
      </c>
      <c r="AP269" s="414"/>
      <c r="AQ269" s="414"/>
      <c r="AR269" s="414"/>
      <c r="AS269" s="414"/>
      <c r="AT269" s="1046"/>
      <c r="AU269" s="1046"/>
      <c r="AV269" s="1046"/>
      <c r="AW269" s="1046"/>
      <c r="AX269" s="1046"/>
      <c r="AY269" s="177"/>
      <c r="AZ269" s="177"/>
      <c r="BA269" s="177"/>
      <c r="BB269" s="177"/>
      <c r="BC269" s="177"/>
      <c r="BD269" s="177"/>
      <c r="BE269" s="177"/>
      <c r="BF269" s="80"/>
      <c r="BG269" s="80"/>
      <c r="BH269" s="80"/>
      <c r="BI269" s="80"/>
      <c r="BJ269" s="80"/>
      <c r="BK269" s="80"/>
      <c r="BL269" s="80"/>
      <c r="BM269" s="80"/>
      <c r="BN269" s="80"/>
      <c r="BO269" s="80"/>
      <c r="BP269" s="80"/>
      <c r="BQ269" s="80"/>
      <c r="BR269" s="80"/>
      <c r="BS269" s="80"/>
      <c r="BT269" s="80"/>
      <c r="BU269" s="80"/>
      <c r="BV269" s="80"/>
      <c r="BW269" s="80"/>
      <c r="BX269" s="80"/>
    </row>
    <row r="270" spans="1:77" s="73" customFormat="1" ht="15" hidden="1" customHeight="1" outlineLevel="2" x14ac:dyDescent="0.2">
      <c r="A270" s="1001" t="str">
        <f ca="1">IFERROR(INDIRECT(ADDRESS(AN270,4,1,TRUE,"CatCoverage")),"")</f>
        <v xml:space="preserve">KP-1e: Percentage of other vulnerable populations reached with HIV prevention programs - defined package of services </v>
      </c>
      <c r="B270" s="1002"/>
      <c r="C270" s="1002"/>
      <c r="D270" s="1007" t="str">
        <f ca="1">Translations!$A$77</f>
        <v>Please select…</v>
      </c>
      <c r="E270" s="1010" t="str">
        <f ca="1">Translations!$A$77</f>
        <v>Please select…</v>
      </c>
      <c r="F270" s="1011"/>
      <c r="G270" s="764"/>
      <c r="H270" s="731" t="str">
        <f>IF($G272&lt;&gt;"",$G270/$G272,"")</f>
        <v/>
      </c>
      <c r="I270" s="767"/>
      <c r="J270" s="770" t="str">
        <f ca="1">Translations!$A$77</f>
        <v>Please select…</v>
      </c>
      <c r="K270" s="1016" t="str">
        <f ca="1">Translations!$A$84</f>
        <v>Allocation + other sources</v>
      </c>
      <c r="L270" s="1017"/>
      <c r="M270" s="237"/>
      <c r="N270" s="1020" t="str">
        <f>IF(M271&lt;&gt;"",M270/M271,"")</f>
        <v/>
      </c>
      <c r="O270" s="239"/>
      <c r="P270" s="1020" t="str">
        <f>IF(O271&lt;&gt;"",O270/O271,"")</f>
        <v/>
      </c>
      <c r="Q270" s="239"/>
      <c r="R270" s="1020" t="str">
        <f>IF(Q271&lt;&gt;"",Q270/Q271,"")</f>
        <v/>
      </c>
      <c r="S270" s="239"/>
      <c r="T270" s="1020" t="str">
        <f>IF(S271&lt;&gt;"",S270/S271,"")</f>
        <v/>
      </c>
      <c r="U270" s="239"/>
      <c r="V270" s="731" t="str">
        <f t="shared" ref="V270" si="78">IF(U271&lt;&gt;"",U270/U271,"")</f>
        <v/>
      </c>
      <c r="W270" s="1024"/>
      <c r="X270" s="1025"/>
      <c r="Y270" s="1025"/>
      <c r="Z270" s="1025"/>
      <c r="AA270" s="1025"/>
      <c r="AB270" s="1025"/>
      <c r="AC270" s="1025"/>
      <c r="AD270" s="1026"/>
      <c r="AE270" s="119"/>
      <c r="AF270" s="412"/>
      <c r="AG270" s="412"/>
      <c r="AH270" s="412"/>
      <c r="AI270" s="412"/>
      <c r="AJ270" s="166"/>
      <c r="AK270" s="166"/>
      <c r="AL270" s="411">
        <f t="shared" ca="1" si="76"/>
        <v>21</v>
      </c>
      <c r="AM270" s="411">
        <f t="shared" ca="1" si="76"/>
        <v>3</v>
      </c>
      <c r="AN270" s="1033">
        <f ca="1">IFERROR(IF(INDIRECT(ADDRESS(ROW()-4,COLUMN()))+1&lt;=AL270+AM270,INDIRECT(ADDRESS(ROW()-4,COLUMN()))+1,""),"")</f>
        <v>22</v>
      </c>
      <c r="AO270" s="273">
        <f ca="1">INDIRECT(ADDRESS(ROW()-1,COLUMN()))</f>
        <v>13</v>
      </c>
      <c r="AP270" s="412"/>
      <c r="AQ270" s="412"/>
      <c r="AR270" s="412"/>
      <c r="AS270" s="412"/>
      <c r="AT270" s="1034"/>
      <c r="AU270" s="1034"/>
      <c r="AV270" s="1034"/>
      <c r="AW270" s="1034"/>
      <c r="AX270" s="1034"/>
      <c r="AY270" s="177"/>
      <c r="AZ270" s="177"/>
      <c r="BA270" s="177"/>
      <c r="BB270" s="177"/>
      <c r="BC270" s="177"/>
      <c r="BD270" s="177"/>
      <c r="BE270" s="177"/>
    </row>
    <row r="271" spans="1:77" s="73" customFormat="1" hidden="1" outlineLevel="2" x14ac:dyDescent="0.2">
      <c r="A271" s="1003"/>
      <c r="B271" s="1004"/>
      <c r="C271" s="1004"/>
      <c r="D271" s="1008"/>
      <c r="E271" s="1012"/>
      <c r="F271" s="1013"/>
      <c r="G271" s="765"/>
      <c r="H271" s="766"/>
      <c r="I271" s="768"/>
      <c r="J271" s="771"/>
      <c r="K271" s="1018"/>
      <c r="L271" s="1019"/>
      <c r="M271" s="238"/>
      <c r="N271" s="1021"/>
      <c r="O271" s="240"/>
      <c r="P271" s="1021"/>
      <c r="Q271" s="240"/>
      <c r="R271" s="1021"/>
      <c r="S271" s="240"/>
      <c r="T271" s="1021"/>
      <c r="U271" s="240"/>
      <c r="V271" s="732"/>
      <c r="W271" s="1027"/>
      <c r="X271" s="1028"/>
      <c r="Y271" s="1028"/>
      <c r="Z271" s="1028"/>
      <c r="AA271" s="1028"/>
      <c r="AB271" s="1028"/>
      <c r="AC271" s="1028"/>
      <c r="AD271" s="1029"/>
      <c r="AE271" s="119"/>
      <c r="AF271" s="412"/>
      <c r="AG271" s="412"/>
      <c r="AH271" s="412"/>
      <c r="AI271" s="412"/>
      <c r="AJ271" s="166"/>
      <c r="AK271" s="166"/>
      <c r="AL271" s="411">
        <f t="shared" ca="1" si="76"/>
        <v>21</v>
      </c>
      <c r="AM271" s="411">
        <f t="shared" ca="1" si="76"/>
        <v>3</v>
      </c>
      <c r="AN271" s="1033"/>
      <c r="AO271" s="273">
        <f t="shared" ca="1" si="77"/>
        <v>13</v>
      </c>
      <c r="AP271" s="412"/>
      <c r="AQ271" s="412"/>
      <c r="AR271" s="412"/>
      <c r="AS271" s="412"/>
      <c r="AT271" s="1034"/>
      <c r="AU271" s="1034"/>
      <c r="AV271" s="1034"/>
      <c r="AW271" s="1034"/>
      <c r="AX271" s="1034"/>
      <c r="AY271" s="177"/>
      <c r="AZ271" s="177"/>
      <c r="BA271" s="177"/>
      <c r="BB271" s="177"/>
      <c r="BC271" s="177"/>
      <c r="BD271" s="177"/>
      <c r="BE271" s="177"/>
    </row>
    <row r="272" spans="1:77" s="73" customFormat="1" ht="15" hidden="1" customHeight="1" outlineLevel="2" x14ac:dyDescent="0.2">
      <c r="A272" s="1003"/>
      <c r="B272" s="1004"/>
      <c r="C272" s="1004"/>
      <c r="D272" s="1008"/>
      <c r="E272" s="1012"/>
      <c r="F272" s="1013"/>
      <c r="G272" s="764"/>
      <c r="H272" s="766"/>
      <c r="I272" s="768"/>
      <c r="J272" s="771"/>
      <c r="K272" s="1035" t="str">
        <f ca="1">Translations!$A$85</f>
        <v xml:space="preserve">Allocation + above + other </v>
      </c>
      <c r="L272" s="1036"/>
      <c r="M272" s="237"/>
      <c r="N272" s="1020" t="str">
        <f>IF(M273&lt;&gt;"",M272/M273,"")</f>
        <v/>
      </c>
      <c r="O272" s="239"/>
      <c r="P272" s="1020" t="str">
        <f>IF(O273&lt;&gt;"",O272/O273,"")</f>
        <v/>
      </c>
      <c r="Q272" s="239"/>
      <c r="R272" s="1020" t="str">
        <f>IF(Q273&lt;&gt;"",Q272/Q273,"")</f>
        <v/>
      </c>
      <c r="S272" s="239"/>
      <c r="T272" s="1020" t="str">
        <f>IF(S273&lt;&gt;"",S272/S273,"")</f>
        <v/>
      </c>
      <c r="U272" s="239"/>
      <c r="V272" s="731" t="str">
        <f t="shared" ref="V272" si="79">IF(U273&lt;&gt;"",U272/U273,"")</f>
        <v/>
      </c>
      <c r="W272" s="1027"/>
      <c r="X272" s="1028"/>
      <c r="Y272" s="1028"/>
      <c r="Z272" s="1028"/>
      <c r="AA272" s="1028"/>
      <c r="AB272" s="1028"/>
      <c r="AC272" s="1028"/>
      <c r="AD272" s="1029"/>
      <c r="AE272" s="119"/>
      <c r="AF272" s="412"/>
      <c r="AG272" s="412"/>
      <c r="AH272" s="412"/>
      <c r="AI272" s="412"/>
      <c r="AJ272" s="412"/>
      <c r="AK272" s="412"/>
      <c r="AL272" s="411">
        <f t="shared" ca="1" si="76"/>
        <v>21</v>
      </c>
      <c r="AM272" s="411">
        <f t="shared" ca="1" si="76"/>
        <v>3</v>
      </c>
      <c r="AN272" s="1033"/>
      <c r="AO272" s="273">
        <f t="shared" ca="1" si="77"/>
        <v>13</v>
      </c>
      <c r="AP272" s="412"/>
      <c r="AQ272" s="412"/>
      <c r="AR272" s="412"/>
      <c r="AS272" s="412"/>
      <c r="AT272" s="1034"/>
      <c r="AU272" s="1034"/>
      <c r="AV272" s="1034"/>
      <c r="AW272" s="1034"/>
      <c r="AX272" s="1034"/>
      <c r="AY272" s="177"/>
      <c r="AZ272" s="177"/>
      <c r="BA272" s="177"/>
      <c r="BB272" s="177"/>
      <c r="BC272" s="177"/>
      <c r="BD272" s="177"/>
      <c r="BE272" s="177"/>
    </row>
    <row r="273" spans="1:57" s="73" customFormat="1" hidden="1" outlineLevel="2" x14ac:dyDescent="0.2">
      <c r="A273" s="1005"/>
      <c r="B273" s="1006"/>
      <c r="C273" s="1006"/>
      <c r="D273" s="1009"/>
      <c r="E273" s="1014"/>
      <c r="F273" s="1015"/>
      <c r="G273" s="765"/>
      <c r="H273" s="732"/>
      <c r="I273" s="769"/>
      <c r="J273" s="772"/>
      <c r="K273" s="1037"/>
      <c r="L273" s="1038"/>
      <c r="M273" s="238"/>
      <c r="N273" s="1021"/>
      <c r="O273" s="240"/>
      <c r="P273" s="1021"/>
      <c r="Q273" s="240"/>
      <c r="R273" s="1021"/>
      <c r="S273" s="240"/>
      <c r="T273" s="1021"/>
      <c r="U273" s="240"/>
      <c r="V273" s="732"/>
      <c r="W273" s="1030"/>
      <c r="X273" s="1031"/>
      <c r="Y273" s="1031"/>
      <c r="Z273" s="1031"/>
      <c r="AA273" s="1031"/>
      <c r="AB273" s="1031"/>
      <c r="AC273" s="1031"/>
      <c r="AD273" s="1032"/>
      <c r="AE273" s="119"/>
      <c r="AF273" s="412"/>
      <c r="AG273" s="412"/>
      <c r="AH273" s="412"/>
      <c r="AI273" s="412"/>
      <c r="AJ273" s="412"/>
      <c r="AK273" s="412"/>
      <c r="AL273" s="411">
        <f t="shared" ca="1" si="76"/>
        <v>21</v>
      </c>
      <c r="AM273" s="411">
        <f t="shared" ca="1" si="76"/>
        <v>3</v>
      </c>
      <c r="AN273" s="1033"/>
      <c r="AO273" s="273">
        <f t="shared" ca="1" si="77"/>
        <v>13</v>
      </c>
      <c r="AP273" s="412"/>
      <c r="AQ273" s="412"/>
      <c r="AR273" s="412"/>
      <c r="AS273" s="412"/>
      <c r="AT273" s="1034"/>
      <c r="AU273" s="1034"/>
      <c r="AV273" s="1034"/>
      <c r="AW273" s="1034"/>
      <c r="AX273" s="1034"/>
      <c r="AY273" s="177"/>
      <c r="AZ273" s="177"/>
      <c r="BA273" s="177"/>
      <c r="BB273" s="177"/>
      <c r="BC273" s="177"/>
      <c r="BD273" s="177"/>
      <c r="BE273" s="177"/>
    </row>
    <row r="274" spans="1:57" s="73" customFormat="1" ht="15" hidden="1" customHeight="1" outlineLevel="2" x14ac:dyDescent="0.2">
      <c r="A274" s="1001" t="str">
        <f ca="1">IFERROR(INDIRECT(ADDRESS(AN274,4,1,TRUE,"CatCoverage")),"")</f>
        <v xml:space="preserve">KP-2e: Percentage of other vulnerable populations reached with HIV prevention programs - individual and/or smaller group level interventions </v>
      </c>
      <c r="B274" s="1002"/>
      <c r="C274" s="1002"/>
      <c r="D274" s="1007" t="str">
        <f ca="1">Translations!$A$77</f>
        <v>Please select…</v>
      </c>
      <c r="E274" s="1010" t="str">
        <f ca="1">Translations!$A$77</f>
        <v>Please select…</v>
      </c>
      <c r="F274" s="1011"/>
      <c r="G274" s="764"/>
      <c r="H274" s="731" t="str">
        <f>IF($G276&lt;&gt;"",$G274/$G276,"")</f>
        <v/>
      </c>
      <c r="I274" s="767"/>
      <c r="J274" s="770" t="str">
        <f ca="1">Translations!$A$77</f>
        <v>Please select…</v>
      </c>
      <c r="K274" s="1016" t="str">
        <f ca="1">Translations!$A$84</f>
        <v>Allocation + other sources</v>
      </c>
      <c r="L274" s="1017"/>
      <c r="M274" s="237"/>
      <c r="N274" s="1020"/>
      <c r="O274" s="239"/>
      <c r="P274" s="1020" t="str">
        <f>IF(O275&lt;&gt;"",O274/O275,"")</f>
        <v/>
      </c>
      <c r="Q274" s="239"/>
      <c r="R274" s="1020" t="str">
        <f>IF(Q275&lt;&gt;"",Q274/Q275,"")</f>
        <v/>
      </c>
      <c r="S274" s="239"/>
      <c r="T274" s="1020" t="str">
        <f>IF(S275&lt;&gt;"",S274/S275,"")</f>
        <v/>
      </c>
      <c r="U274" s="239"/>
      <c r="V274" s="731" t="str">
        <f t="shared" ref="V274" si="80">IF(U275&lt;&gt;"",U274/U275,"")</f>
        <v/>
      </c>
      <c r="W274" s="1024"/>
      <c r="X274" s="1025"/>
      <c r="Y274" s="1025"/>
      <c r="Z274" s="1025"/>
      <c r="AA274" s="1025"/>
      <c r="AB274" s="1025"/>
      <c r="AC274" s="1025"/>
      <c r="AD274" s="1026"/>
      <c r="AE274" s="119"/>
      <c r="AF274" s="412"/>
      <c r="AG274" s="412"/>
      <c r="AH274" s="412"/>
      <c r="AI274" s="412"/>
      <c r="AJ274" s="412"/>
      <c r="AK274" s="412"/>
      <c r="AL274" s="411">
        <f t="shared" ca="1" si="76"/>
        <v>21</v>
      </c>
      <c r="AM274" s="411">
        <f t="shared" ca="1" si="76"/>
        <v>3</v>
      </c>
      <c r="AN274" s="1033">
        <f t="shared" ref="AN274" ca="1" si="81">IFERROR(IF(INDIRECT(ADDRESS(ROW()-4,COLUMN()))+1&lt;=AL274+AM274,INDIRECT(ADDRESS(ROW()-4,COLUMN()))+1,""),"")</f>
        <v>23</v>
      </c>
      <c r="AO274" s="273">
        <f t="shared" ca="1" si="77"/>
        <v>13</v>
      </c>
      <c r="AP274" s="412"/>
      <c r="AQ274" s="412"/>
      <c r="AR274" s="412"/>
      <c r="AS274" s="412"/>
      <c r="AT274" s="1034"/>
      <c r="AU274" s="1034"/>
      <c r="AV274" s="1034"/>
      <c r="AW274" s="1034"/>
      <c r="AX274" s="1034"/>
      <c r="AY274" s="177"/>
      <c r="AZ274" s="177"/>
      <c r="BA274" s="177"/>
      <c r="BB274" s="177"/>
      <c r="BC274" s="177"/>
      <c r="BD274" s="177"/>
      <c r="BE274" s="177"/>
    </row>
    <row r="275" spans="1:57" s="73" customFormat="1" hidden="1" outlineLevel="2" x14ac:dyDescent="0.2">
      <c r="A275" s="1003"/>
      <c r="B275" s="1004"/>
      <c r="C275" s="1004"/>
      <c r="D275" s="1008"/>
      <c r="E275" s="1012"/>
      <c r="F275" s="1013"/>
      <c r="G275" s="765"/>
      <c r="H275" s="766"/>
      <c r="I275" s="768"/>
      <c r="J275" s="771"/>
      <c r="K275" s="1018"/>
      <c r="L275" s="1019"/>
      <c r="M275" s="238"/>
      <c r="N275" s="1021"/>
      <c r="O275" s="240"/>
      <c r="P275" s="1021"/>
      <c r="Q275" s="240"/>
      <c r="R275" s="1021"/>
      <c r="S275" s="240"/>
      <c r="T275" s="1021"/>
      <c r="U275" s="240"/>
      <c r="V275" s="732"/>
      <c r="W275" s="1027"/>
      <c r="X275" s="1028"/>
      <c r="Y275" s="1028"/>
      <c r="Z275" s="1028"/>
      <c r="AA275" s="1028"/>
      <c r="AB275" s="1028"/>
      <c r="AC275" s="1028"/>
      <c r="AD275" s="1029"/>
      <c r="AE275" s="119"/>
      <c r="AF275" s="412"/>
      <c r="AG275" s="412"/>
      <c r="AH275" s="412"/>
      <c r="AI275" s="412"/>
      <c r="AJ275" s="412"/>
      <c r="AK275" s="412"/>
      <c r="AL275" s="411">
        <f t="shared" ca="1" si="76"/>
        <v>21</v>
      </c>
      <c r="AM275" s="411">
        <f t="shared" ca="1" si="76"/>
        <v>3</v>
      </c>
      <c r="AN275" s="1033"/>
      <c r="AO275" s="273">
        <f t="shared" ca="1" si="77"/>
        <v>13</v>
      </c>
      <c r="AP275" s="412"/>
      <c r="AQ275" s="412"/>
      <c r="AR275" s="412"/>
      <c r="AS275" s="412"/>
      <c r="AT275" s="1034"/>
      <c r="AU275" s="1034"/>
      <c r="AV275" s="1034"/>
      <c r="AW275" s="1034"/>
      <c r="AX275" s="1034"/>
      <c r="AY275" s="177"/>
      <c r="AZ275" s="177"/>
      <c r="BA275" s="177"/>
      <c r="BB275" s="177"/>
      <c r="BC275" s="177"/>
      <c r="BD275" s="177"/>
      <c r="BE275" s="177"/>
    </row>
    <row r="276" spans="1:57" s="73" customFormat="1" ht="15" hidden="1" customHeight="1" outlineLevel="2" x14ac:dyDescent="0.2">
      <c r="A276" s="1003"/>
      <c r="B276" s="1004"/>
      <c r="C276" s="1004"/>
      <c r="D276" s="1008"/>
      <c r="E276" s="1012"/>
      <c r="F276" s="1013"/>
      <c r="G276" s="764"/>
      <c r="H276" s="766"/>
      <c r="I276" s="768"/>
      <c r="J276" s="771"/>
      <c r="K276" s="1035" t="str">
        <f ca="1">Translations!$A$85</f>
        <v xml:space="preserve">Allocation + above + other </v>
      </c>
      <c r="L276" s="1036"/>
      <c r="M276" s="237"/>
      <c r="N276" s="1020" t="str">
        <f>IF(M277&lt;&gt;"",M276/M277,"")</f>
        <v/>
      </c>
      <c r="O276" s="239"/>
      <c r="P276" s="1020" t="str">
        <f>IF(O277&lt;&gt;"",O276/O277,"")</f>
        <v/>
      </c>
      <c r="Q276" s="239"/>
      <c r="R276" s="1020" t="str">
        <f>IF(Q277&lt;&gt;"",Q276/Q277,"")</f>
        <v/>
      </c>
      <c r="S276" s="239"/>
      <c r="T276" s="1020" t="str">
        <f>IF(S277&lt;&gt;"",S276/S277,"")</f>
        <v/>
      </c>
      <c r="U276" s="239"/>
      <c r="V276" s="731" t="str">
        <f t="shared" ref="V276" si="82">IF(U277&lt;&gt;"",U276/U277,"")</f>
        <v/>
      </c>
      <c r="W276" s="1027"/>
      <c r="X276" s="1028"/>
      <c r="Y276" s="1028"/>
      <c r="Z276" s="1028"/>
      <c r="AA276" s="1028"/>
      <c r="AB276" s="1028"/>
      <c r="AC276" s="1028"/>
      <c r="AD276" s="1029"/>
      <c r="AE276" s="119"/>
      <c r="AF276" s="412"/>
      <c r="AG276" s="412"/>
      <c r="AH276" s="412"/>
      <c r="AI276" s="412"/>
      <c r="AJ276" s="412"/>
      <c r="AK276" s="412"/>
      <c r="AL276" s="411">
        <f t="shared" ca="1" si="76"/>
        <v>21</v>
      </c>
      <c r="AM276" s="411">
        <f t="shared" ca="1" si="76"/>
        <v>3</v>
      </c>
      <c r="AN276" s="1033"/>
      <c r="AO276" s="273">
        <f t="shared" ca="1" si="77"/>
        <v>13</v>
      </c>
      <c r="AP276" s="412"/>
      <c r="AQ276" s="412"/>
      <c r="AR276" s="412"/>
      <c r="AS276" s="412"/>
      <c r="AT276" s="1034"/>
      <c r="AU276" s="1034"/>
      <c r="AV276" s="1034"/>
      <c r="AW276" s="1034"/>
      <c r="AX276" s="1034"/>
      <c r="AY276" s="177"/>
      <c r="AZ276" s="177"/>
      <c r="BA276" s="177"/>
      <c r="BB276" s="177"/>
      <c r="BC276" s="177"/>
      <c r="BD276" s="177"/>
      <c r="BE276" s="177"/>
    </row>
    <row r="277" spans="1:57" s="73" customFormat="1" hidden="1" outlineLevel="2" x14ac:dyDescent="0.2">
      <c r="A277" s="1005"/>
      <c r="B277" s="1006"/>
      <c r="C277" s="1006"/>
      <c r="D277" s="1009"/>
      <c r="E277" s="1014"/>
      <c r="F277" s="1015"/>
      <c r="G277" s="765"/>
      <c r="H277" s="732"/>
      <c r="I277" s="769"/>
      <c r="J277" s="772"/>
      <c r="K277" s="1037"/>
      <c r="L277" s="1038"/>
      <c r="M277" s="238"/>
      <c r="N277" s="1021"/>
      <c r="O277" s="240"/>
      <c r="P277" s="1021"/>
      <c r="Q277" s="240"/>
      <c r="R277" s="1021"/>
      <c r="S277" s="240"/>
      <c r="T277" s="1021"/>
      <c r="U277" s="240"/>
      <c r="V277" s="732"/>
      <c r="W277" s="1030"/>
      <c r="X277" s="1031"/>
      <c r="Y277" s="1031"/>
      <c r="Z277" s="1031"/>
      <c r="AA277" s="1031"/>
      <c r="AB277" s="1031"/>
      <c r="AC277" s="1031"/>
      <c r="AD277" s="1032"/>
      <c r="AE277" s="119"/>
      <c r="AF277" s="412"/>
      <c r="AG277" s="412"/>
      <c r="AH277" s="412"/>
      <c r="AI277" s="412"/>
      <c r="AJ277" s="412"/>
      <c r="AK277" s="412"/>
      <c r="AL277" s="411">
        <f t="shared" ca="1" si="76"/>
        <v>21</v>
      </c>
      <c r="AM277" s="411">
        <f t="shared" ca="1" si="76"/>
        <v>3</v>
      </c>
      <c r="AN277" s="1033"/>
      <c r="AO277" s="273">
        <f t="shared" ca="1" si="77"/>
        <v>13</v>
      </c>
      <c r="AP277" s="412"/>
      <c r="AQ277" s="412"/>
      <c r="AR277" s="412"/>
      <c r="AS277" s="412"/>
      <c r="AT277" s="1034"/>
      <c r="AU277" s="1034"/>
      <c r="AV277" s="1034"/>
      <c r="AW277" s="1034"/>
      <c r="AX277" s="1034"/>
      <c r="AY277" s="177"/>
      <c r="AZ277" s="177"/>
      <c r="BA277" s="177"/>
      <c r="BB277" s="177"/>
      <c r="BC277" s="177"/>
      <c r="BD277" s="177"/>
      <c r="BE277" s="177"/>
    </row>
    <row r="278" spans="1:57" s="73" customFormat="1" ht="15" hidden="1" customHeight="1" outlineLevel="2" x14ac:dyDescent="0.2">
      <c r="A278" s="1001" t="str">
        <f ca="1">IFERROR(INDIRECT(ADDRESS(AN278,4,1,TRUE,"CatCoverage")),"")</f>
        <v xml:space="preserve">KP-3e: Percentage of other vulnerable populations that have received an HIV test during the reporting period and know their results </v>
      </c>
      <c r="B278" s="1002"/>
      <c r="C278" s="1002"/>
      <c r="D278" s="1007" t="str">
        <f ca="1">Translations!$A$77</f>
        <v>Please select…</v>
      </c>
      <c r="E278" s="1010" t="str">
        <f ca="1">Translations!$A$77</f>
        <v>Please select…</v>
      </c>
      <c r="F278" s="1011"/>
      <c r="G278" s="764"/>
      <c r="H278" s="731" t="str">
        <f>IF($G280&lt;&gt;"",$G278/$G280,"")</f>
        <v/>
      </c>
      <c r="I278" s="767"/>
      <c r="J278" s="770" t="str">
        <f ca="1">Translations!$A$77</f>
        <v>Please select…</v>
      </c>
      <c r="K278" s="1016" t="str">
        <f ca="1">Translations!$A$84</f>
        <v>Allocation + other sources</v>
      </c>
      <c r="L278" s="1017"/>
      <c r="M278" s="237"/>
      <c r="N278" s="1020" t="str">
        <f>IF(M279&lt;&gt;"",M278/M279,"")</f>
        <v/>
      </c>
      <c r="O278" s="239"/>
      <c r="P278" s="1020" t="str">
        <f>IF(O279&lt;&gt;"",O278/O279,"")</f>
        <v/>
      </c>
      <c r="Q278" s="239"/>
      <c r="R278" s="1020" t="str">
        <f>IF(Q279&lt;&gt;"",Q278/Q279,"")</f>
        <v/>
      </c>
      <c r="S278" s="239"/>
      <c r="T278" s="1020" t="str">
        <f>IF(S279&lt;&gt;"",S278/S279,"")</f>
        <v/>
      </c>
      <c r="U278" s="239"/>
      <c r="V278" s="731" t="str">
        <f t="shared" ref="V278" si="83">IF(U279&lt;&gt;"",U278/U279,"")</f>
        <v/>
      </c>
      <c r="W278" s="1024"/>
      <c r="X278" s="1025"/>
      <c r="Y278" s="1025"/>
      <c r="Z278" s="1025"/>
      <c r="AA278" s="1025"/>
      <c r="AB278" s="1025"/>
      <c r="AC278" s="1025"/>
      <c r="AD278" s="1026"/>
      <c r="AE278" s="119"/>
      <c r="AF278" s="412"/>
      <c r="AG278" s="412"/>
      <c r="AH278" s="412"/>
      <c r="AI278" s="412"/>
      <c r="AJ278" s="412"/>
      <c r="AK278" s="412"/>
      <c r="AL278" s="411">
        <f t="shared" ca="1" si="76"/>
        <v>21</v>
      </c>
      <c r="AM278" s="411">
        <f t="shared" ca="1" si="76"/>
        <v>3</v>
      </c>
      <c r="AN278" s="1033">
        <f t="shared" ref="AN278" ca="1" si="84">IFERROR(IF(INDIRECT(ADDRESS(ROW()-4,COLUMN()))+1&lt;=AL278+AM278,INDIRECT(ADDRESS(ROW()-4,COLUMN()))+1,""),"")</f>
        <v>24</v>
      </c>
      <c r="AO278" s="273">
        <f t="shared" ca="1" si="77"/>
        <v>13</v>
      </c>
      <c r="AP278" s="412"/>
      <c r="AQ278" s="412"/>
      <c r="AR278" s="412"/>
      <c r="AS278" s="412"/>
      <c r="AT278" s="1034"/>
      <c r="AU278" s="1034"/>
      <c r="AV278" s="1034"/>
      <c r="AW278" s="1034"/>
      <c r="AX278" s="1034"/>
      <c r="AY278" s="177"/>
      <c r="AZ278" s="177"/>
      <c r="BA278" s="177"/>
      <c r="BB278" s="177"/>
      <c r="BC278" s="177"/>
      <c r="BD278" s="177"/>
      <c r="BE278" s="177"/>
    </row>
    <row r="279" spans="1:57" s="73" customFormat="1" hidden="1" outlineLevel="2" x14ac:dyDescent="0.2">
      <c r="A279" s="1003"/>
      <c r="B279" s="1004"/>
      <c r="C279" s="1004"/>
      <c r="D279" s="1008"/>
      <c r="E279" s="1012"/>
      <c r="F279" s="1013"/>
      <c r="G279" s="765"/>
      <c r="H279" s="766"/>
      <c r="I279" s="768"/>
      <c r="J279" s="771"/>
      <c r="K279" s="1018"/>
      <c r="L279" s="1019"/>
      <c r="M279" s="238"/>
      <c r="N279" s="1021"/>
      <c r="O279" s="240"/>
      <c r="P279" s="1021"/>
      <c r="Q279" s="240"/>
      <c r="R279" s="1021"/>
      <c r="S279" s="240"/>
      <c r="T279" s="1021"/>
      <c r="U279" s="240"/>
      <c r="V279" s="732"/>
      <c r="W279" s="1027"/>
      <c r="X279" s="1028"/>
      <c r="Y279" s="1028"/>
      <c r="Z279" s="1028"/>
      <c r="AA279" s="1028"/>
      <c r="AB279" s="1028"/>
      <c r="AC279" s="1028"/>
      <c r="AD279" s="1029"/>
      <c r="AE279" s="119"/>
      <c r="AF279" s="412"/>
      <c r="AG279" s="412"/>
      <c r="AH279" s="412"/>
      <c r="AI279" s="412"/>
      <c r="AJ279" s="412"/>
      <c r="AK279" s="412"/>
      <c r="AL279" s="411">
        <f t="shared" ca="1" si="76"/>
        <v>21</v>
      </c>
      <c r="AM279" s="411">
        <f t="shared" ca="1" si="76"/>
        <v>3</v>
      </c>
      <c r="AN279" s="1033"/>
      <c r="AO279" s="273">
        <f t="shared" ca="1" si="77"/>
        <v>13</v>
      </c>
      <c r="AP279" s="412"/>
      <c r="AQ279" s="412"/>
      <c r="AR279" s="412"/>
      <c r="AS279" s="412"/>
      <c r="AT279" s="1034"/>
      <c r="AU279" s="1034"/>
      <c r="AV279" s="1034"/>
      <c r="AW279" s="1034"/>
      <c r="AX279" s="1034"/>
      <c r="AY279" s="177"/>
      <c r="AZ279" s="177"/>
      <c r="BA279" s="177"/>
      <c r="BB279" s="177"/>
      <c r="BC279" s="177"/>
      <c r="BD279" s="177"/>
      <c r="BE279" s="177"/>
    </row>
    <row r="280" spans="1:57" s="73" customFormat="1" ht="15" hidden="1" customHeight="1" outlineLevel="2" x14ac:dyDescent="0.2">
      <c r="A280" s="1003"/>
      <c r="B280" s="1004"/>
      <c r="C280" s="1004"/>
      <c r="D280" s="1008"/>
      <c r="E280" s="1012"/>
      <c r="F280" s="1013"/>
      <c r="G280" s="764"/>
      <c r="H280" s="766"/>
      <c r="I280" s="768"/>
      <c r="J280" s="771"/>
      <c r="K280" s="1035" t="str">
        <f ca="1">Translations!$A$85</f>
        <v xml:space="preserve">Allocation + above + other </v>
      </c>
      <c r="L280" s="1036"/>
      <c r="M280" s="237"/>
      <c r="N280" s="1020" t="str">
        <f>IF(M281&lt;&gt;"",M280/M281,"")</f>
        <v/>
      </c>
      <c r="O280" s="239"/>
      <c r="P280" s="1020" t="str">
        <f>IF(O281&lt;&gt;"",O280/O281,"")</f>
        <v/>
      </c>
      <c r="Q280" s="239"/>
      <c r="R280" s="1020" t="str">
        <f>IF(Q281&lt;&gt;"",Q280/Q281,"")</f>
        <v/>
      </c>
      <c r="S280" s="239"/>
      <c r="T280" s="1020" t="str">
        <f>IF(S281&lt;&gt;"",S280/S281,"")</f>
        <v/>
      </c>
      <c r="U280" s="239"/>
      <c r="V280" s="731" t="str">
        <f t="shared" ref="V280" si="85">IF(U281&lt;&gt;"",U280/U281,"")</f>
        <v/>
      </c>
      <c r="W280" s="1027"/>
      <c r="X280" s="1028"/>
      <c r="Y280" s="1028"/>
      <c r="Z280" s="1028"/>
      <c r="AA280" s="1028"/>
      <c r="AB280" s="1028"/>
      <c r="AC280" s="1028"/>
      <c r="AD280" s="1029"/>
      <c r="AE280" s="119"/>
      <c r="AF280" s="412"/>
      <c r="AG280" s="412"/>
      <c r="AH280" s="412"/>
      <c r="AI280" s="412"/>
      <c r="AJ280" s="412"/>
      <c r="AK280" s="412"/>
      <c r="AL280" s="411">
        <f t="shared" ca="1" si="76"/>
        <v>21</v>
      </c>
      <c r="AM280" s="411">
        <f t="shared" ca="1" si="76"/>
        <v>3</v>
      </c>
      <c r="AN280" s="1033"/>
      <c r="AO280" s="273">
        <f t="shared" ca="1" si="77"/>
        <v>13</v>
      </c>
      <c r="AP280" s="412"/>
      <c r="AQ280" s="412"/>
      <c r="AR280" s="412"/>
      <c r="AS280" s="412"/>
      <c r="AT280" s="1034"/>
      <c r="AU280" s="1034"/>
      <c r="AV280" s="1034"/>
      <c r="AW280" s="1034"/>
      <c r="AX280" s="1034"/>
      <c r="AY280" s="177"/>
      <c r="AZ280" s="177"/>
      <c r="BA280" s="177"/>
      <c r="BB280" s="177"/>
      <c r="BC280" s="177"/>
      <c r="BD280" s="177"/>
      <c r="BE280" s="177"/>
    </row>
    <row r="281" spans="1:57" s="73" customFormat="1" hidden="1" outlineLevel="2" x14ac:dyDescent="0.2">
      <c r="A281" s="1005"/>
      <c r="B281" s="1006"/>
      <c r="C281" s="1006"/>
      <c r="D281" s="1009"/>
      <c r="E281" s="1014"/>
      <c r="F281" s="1015"/>
      <c r="G281" s="765"/>
      <c r="H281" s="732"/>
      <c r="I281" s="769"/>
      <c r="J281" s="772"/>
      <c r="K281" s="1037"/>
      <c r="L281" s="1038"/>
      <c r="M281" s="238"/>
      <c r="N281" s="1021"/>
      <c r="O281" s="240"/>
      <c r="P281" s="1021"/>
      <c r="Q281" s="240"/>
      <c r="R281" s="1021"/>
      <c r="S281" s="240"/>
      <c r="T281" s="1021"/>
      <c r="U281" s="240"/>
      <c r="V281" s="732"/>
      <c r="W281" s="1030"/>
      <c r="X281" s="1031"/>
      <c r="Y281" s="1031"/>
      <c r="Z281" s="1031"/>
      <c r="AA281" s="1031"/>
      <c r="AB281" s="1031"/>
      <c r="AC281" s="1031"/>
      <c r="AD281" s="1032"/>
      <c r="AE281" s="119"/>
      <c r="AF281" s="412"/>
      <c r="AG281" s="412"/>
      <c r="AH281" s="412"/>
      <c r="AI281" s="412"/>
      <c r="AJ281" s="412"/>
      <c r="AK281" s="412"/>
      <c r="AL281" s="411">
        <f t="shared" ca="1" si="76"/>
        <v>21</v>
      </c>
      <c r="AM281" s="411">
        <f t="shared" ca="1" si="76"/>
        <v>3</v>
      </c>
      <c r="AN281" s="1033"/>
      <c r="AO281" s="273">
        <f t="shared" ca="1" si="77"/>
        <v>13</v>
      </c>
      <c r="AP281" s="412"/>
      <c r="AQ281" s="412"/>
      <c r="AR281" s="412"/>
      <c r="AS281" s="412"/>
      <c r="AT281" s="1034"/>
      <c r="AU281" s="1034"/>
      <c r="AV281" s="1034"/>
      <c r="AW281" s="1034"/>
      <c r="AX281" s="1034"/>
      <c r="AY281" s="177"/>
      <c r="AZ281" s="177"/>
      <c r="BA281" s="177"/>
      <c r="BB281" s="177"/>
      <c r="BC281" s="177"/>
      <c r="BD281" s="177"/>
      <c r="BE281" s="177"/>
    </row>
    <row r="282" spans="1:57" s="73" customFormat="1" ht="37.5" customHeight="1" outlineLevel="1" collapsed="1" x14ac:dyDescent="0.2">
      <c r="A282" s="1001" t="s">
        <v>4187</v>
      </c>
      <c r="B282" s="1002"/>
      <c r="C282" s="1002"/>
      <c r="D282" s="1007" t="s">
        <v>989</v>
      </c>
      <c r="E282" s="1010" t="s">
        <v>3893</v>
      </c>
      <c r="F282" s="1011"/>
      <c r="G282" s="764"/>
      <c r="H282" s="731" t="str">
        <f>IF($G284&lt;&gt;"",$G282/$G284,"")</f>
        <v/>
      </c>
      <c r="I282" s="767"/>
      <c r="J282" s="770" t="str">
        <f ca="1">Translations!$A$77</f>
        <v>Please select…</v>
      </c>
      <c r="K282" s="1016" t="str">
        <f ca="1">Translations!$A$84</f>
        <v>Allocation + other sources</v>
      </c>
      <c r="L282" s="1017"/>
      <c r="M282" s="237">
        <v>1380</v>
      </c>
      <c r="N282" s="1020">
        <v>1</v>
      </c>
      <c r="O282" s="237">
        <v>1380</v>
      </c>
      <c r="P282" s="1020">
        <f>IF(O283&lt;&gt;"",O282/O283,"")</f>
        <v>1</v>
      </c>
      <c r="Q282" s="237">
        <v>1380</v>
      </c>
      <c r="R282" s="1020">
        <f>IF(Q283&lt;&gt;"",Q282/Q283,"")</f>
        <v>1</v>
      </c>
      <c r="S282" s="239"/>
      <c r="T282" s="1020" t="str">
        <f>IF(S283&lt;&gt;"",S282/S283,"")</f>
        <v/>
      </c>
      <c r="U282" s="239"/>
      <c r="V282" s="731" t="str">
        <f t="shared" ref="V282" si="86">IF(U283&lt;&gt;"",U282/U283,"")</f>
        <v/>
      </c>
      <c r="W282" s="1024" t="s">
        <v>4419</v>
      </c>
      <c r="X282" s="1025"/>
      <c r="Y282" s="1025"/>
      <c r="Z282" s="1025"/>
      <c r="AA282" s="1025"/>
      <c r="AB282" s="1025"/>
      <c r="AC282" s="1025"/>
      <c r="AD282" s="1026"/>
      <c r="AE282" s="119"/>
      <c r="AF282" s="412"/>
      <c r="AG282" s="412"/>
      <c r="AH282" s="412"/>
      <c r="AI282" s="412"/>
      <c r="AJ282" s="412"/>
      <c r="AK282" s="412"/>
      <c r="AL282" s="411">
        <f t="shared" ca="1" si="76"/>
        <v>21</v>
      </c>
      <c r="AM282" s="411">
        <f t="shared" ca="1" si="76"/>
        <v>3</v>
      </c>
      <c r="AN282" s="1033" t="str">
        <f t="shared" ref="AN282" ca="1" si="87">IFERROR(IF(INDIRECT(ADDRESS(ROW()-4,COLUMN()))+1&lt;=AL282+AM282,INDIRECT(ADDRESS(ROW()-4,COLUMN()))+1,""),"")</f>
        <v/>
      </c>
      <c r="AO282" s="273">
        <f t="shared" ca="1" si="77"/>
        <v>13</v>
      </c>
      <c r="AP282" s="412"/>
      <c r="AQ282" s="412"/>
      <c r="AR282" s="412"/>
      <c r="AS282" s="412"/>
      <c r="AT282" s="1034"/>
      <c r="AU282" s="1034"/>
      <c r="AV282" s="1034"/>
      <c r="AW282" s="1034"/>
      <c r="AX282" s="1034"/>
      <c r="AY282" s="177"/>
      <c r="AZ282" s="177"/>
      <c r="BA282" s="177"/>
      <c r="BB282" s="177"/>
      <c r="BC282" s="177"/>
      <c r="BD282" s="177"/>
      <c r="BE282" s="177"/>
    </row>
    <row r="283" spans="1:57" s="73" customFormat="1" ht="37.5" customHeight="1" outlineLevel="1" x14ac:dyDescent="0.2">
      <c r="A283" s="1003"/>
      <c r="B283" s="1004"/>
      <c r="C283" s="1004"/>
      <c r="D283" s="1008"/>
      <c r="E283" s="1012"/>
      <c r="F283" s="1013"/>
      <c r="G283" s="765"/>
      <c r="H283" s="766"/>
      <c r="I283" s="768"/>
      <c r="J283" s="771"/>
      <c r="K283" s="1018"/>
      <c r="L283" s="1019"/>
      <c r="M283" s="238">
        <f>M282</f>
        <v>1380</v>
      </c>
      <c r="N283" s="1021"/>
      <c r="O283" s="238">
        <f>O282</f>
        <v>1380</v>
      </c>
      <c r="P283" s="1021"/>
      <c r="Q283" s="238">
        <f>Q282</f>
        <v>1380</v>
      </c>
      <c r="R283" s="1021"/>
      <c r="S283" s="240"/>
      <c r="T283" s="1021"/>
      <c r="U283" s="240"/>
      <c r="V283" s="732"/>
      <c r="W283" s="1027"/>
      <c r="X283" s="1028"/>
      <c r="Y283" s="1028"/>
      <c r="Z283" s="1028"/>
      <c r="AA283" s="1028"/>
      <c r="AB283" s="1028"/>
      <c r="AC283" s="1028"/>
      <c r="AD283" s="1029"/>
      <c r="AE283" s="119"/>
      <c r="AF283" s="412"/>
      <c r="AG283" s="412"/>
      <c r="AH283" s="412"/>
      <c r="AI283" s="412"/>
      <c r="AJ283" s="412"/>
      <c r="AK283" s="412"/>
      <c r="AL283" s="411">
        <f t="shared" ca="1" si="76"/>
        <v>21</v>
      </c>
      <c r="AM283" s="411">
        <f t="shared" ca="1" si="76"/>
        <v>3</v>
      </c>
      <c r="AN283" s="1033"/>
      <c r="AO283" s="273">
        <f t="shared" ca="1" si="77"/>
        <v>13</v>
      </c>
      <c r="AP283" s="412"/>
      <c r="AQ283" s="412"/>
      <c r="AR283" s="412"/>
      <c r="AS283" s="412"/>
      <c r="AT283" s="1034"/>
      <c r="AU283" s="1034"/>
      <c r="AV283" s="1034"/>
      <c r="AW283" s="1034"/>
      <c r="AX283" s="1034"/>
      <c r="AY283" s="177"/>
      <c r="AZ283" s="177"/>
      <c r="BA283" s="177"/>
      <c r="BB283" s="177"/>
      <c r="BC283" s="177"/>
      <c r="BD283" s="177"/>
      <c r="BE283" s="177"/>
    </row>
    <row r="284" spans="1:57" s="73" customFormat="1" ht="37.5" customHeight="1" outlineLevel="1" x14ac:dyDescent="0.2">
      <c r="A284" s="1003"/>
      <c r="B284" s="1004"/>
      <c r="C284" s="1004"/>
      <c r="D284" s="1008"/>
      <c r="E284" s="1012"/>
      <c r="F284" s="1013"/>
      <c r="G284" s="764"/>
      <c r="H284" s="766"/>
      <c r="I284" s="768"/>
      <c r="J284" s="771"/>
      <c r="K284" s="1035" t="str">
        <f ca="1">Translations!$A$85</f>
        <v xml:space="preserve">Allocation + above + other </v>
      </c>
      <c r="L284" s="1036"/>
      <c r="M284" s="237"/>
      <c r="N284" s="1020" t="str">
        <f>IF(M285&lt;&gt;"",M284/M285,"")</f>
        <v/>
      </c>
      <c r="O284" s="239"/>
      <c r="P284" s="1020" t="str">
        <f>IF(O285&lt;&gt;"",O284/O285,"")</f>
        <v/>
      </c>
      <c r="Q284" s="239"/>
      <c r="R284" s="1020" t="str">
        <f>IF(Q285&lt;&gt;"",Q284/Q285,"")</f>
        <v/>
      </c>
      <c r="S284" s="239"/>
      <c r="T284" s="1020" t="str">
        <f>IF(S285&lt;&gt;"",S284/S285,"")</f>
        <v/>
      </c>
      <c r="U284" s="239"/>
      <c r="V284" s="731" t="str">
        <f t="shared" ref="V284" si="88">IF(U285&lt;&gt;"",U284/U285,"")</f>
        <v/>
      </c>
      <c r="W284" s="1027"/>
      <c r="X284" s="1028"/>
      <c r="Y284" s="1028"/>
      <c r="Z284" s="1028"/>
      <c r="AA284" s="1028"/>
      <c r="AB284" s="1028"/>
      <c r="AC284" s="1028"/>
      <c r="AD284" s="1029"/>
      <c r="AE284" s="119"/>
      <c r="AF284" s="412"/>
      <c r="AG284" s="412"/>
      <c r="AH284" s="412"/>
      <c r="AI284" s="412"/>
      <c r="AJ284" s="412"/>
      <c r="AK284" s="412"/>
      <c r="AL284" s="411">
        <f t="shared" ca="1" si="76"/>
        <v>21</v>
      </c>
      <c r="AM284" s="411">
        <f t="shared" ca="1" si="76"/>
        <v>3</v>
      </c>
      <c r="AN284" s="1033"/>
      <c r="AO284" s="273">
        <f t="shared" ca="1" si="77"/>
        <v>13</v>
      </c>
      <c r="AP284" s="412"/>
      <c r="AQ284" s="412"/>
      <c r="AR284" s="412"/>
      <c r="AS284" s="412"/>
      <c r="AT284" s="1034"/>
      <c r="AU284" s="1034"/>
      <c r="AV284" s="1034"/>
      <c r="AW284" s="1034"/>
      <c r="AX284" s="1034"/>
      <c r="AY284" s="177"/>
      <c r="AZ284" s="177"/>
      <c r="BA284" s="177"/>
      <c r="BB284" s="177"/>
      <c r="BC284" s="177"/>
      <c r="BD284" s="177"/>
      <c r="BE284" s="177"/>
    </row>
    <row r="285" spans="1:57" s="73" customFormat="1" ht="37.5" customHeight="1" outlineLevel="1" x14ac:dyDescent="0.2">
      <c r="A285" s="1005"/>
      <c r="B285" s="1006"/>
      <c r="C285" s="1006"/>
      <c r="D285" s="1009"/>
      <c r="E285" s="1014"/>
      <c r="F285" s="1015"/>
      <c r="G285" s="765"/>
      <c r="H285" s="732"/>
      <c r="I285" s="769"/>
      <c r="J285" s="772"/>
      <c r="K285" s="1037"/>
      <c r="L285" s="1038"/>
      <c r="M285" s="238"/>
      <c r="N285" s="1021"/>
      <c r="O285" s="240"/>
      <c r="P285" s="1021"/>
      <c r="Q285" s="240"/>
      <c r="R285" s="1021"/>
      <c r="S285" s="240"/>
      <c r="T285" s="1021"/>
      <c r="U285" s="240"/>
      <c r="V285" s="732"/>
      <c r="W285" s="1030"/>
      <c r="X285" s="1031"/>
      <c r="Y285" s="1031"/>
      <c r="Z285" s="1031"/>
      <c r="AA285" s="1031"/>
      <c r="AB285" s="1031"/>
      <c r="AC285" s="1031"/>
      <c r="AD285" s="1032"/>
      <c r="AE285" s="119"/>
      <c r="AF285" s="412"/>
      <c r="AG285" s="412"/>
      <c r="AH285" s="412"/>
      <c r="AI285" s="412"/>
      <c r="AJ285" s="412"/>
      <c r="AK285" s="412"/>
      <c r="AL285" s="411">
        <f t="shared" ca="1" si="76"/>
        <v>21</v>
      </c>
      <c r="AM285" s="411">
        <f t="shared" ca="1" si="76"/>
        <v>3</v>
      </c>
      <c r="AN285" s="1033"/>
      <c r="AO285" s="273">
        <f t="shared" ca="1" si="77"/>
        <v>13</v>
      </c>
      <c r="AP285" s="412"/>
      <c r="AQ285" s="412"/>
      <c r="AR285" s="412"/>
      <c r="AS285" s="412"/>
      <c r="AT285" s="1034"/>
      <c r="AU285" s="1034"/>
      <c r="AV285" s="1034"/>
      <c r="AW285" s="1034"/>
      <c r="AX285" s="1034"/>
      <c r="AY285" s="177"/>
      <c r="AZ285" s="177"/>
      <c r="BA285" s="177"/>
      <c r="BB285" s="177"/>
      <c r="BC285" s="177"/>
      <c r="BD285" s="177"/>
      <c r="BE285" s="177"/>
    </row>
    <row r="286" spans="1:57" s="73" customFormat="1" ht="15" customHeight="1" outlineLevel="1" x14ac:dyDescent="0.2">
      <c r="A286" s="1001" t="s">
        <v>4420</v>
      </c>
      <c r="B286" s="1002"/>
      <c r="C286" s="1002"/>
      <c r="D286" s="1007" t="s">
        <v>989</v>
      </c>
      <c r="E286" s="1010" t="s">
        <v>3893</v>
      </c>
      <c r="F286" s="1011"/>
      <c r="G286" s="764"/>
      <c r="H286" s="731" t="str">
        <f>IF($G288&lt;&gt;"",$G286/$G288,"")</f>
        <v/>
      </c>
      <c r="I286" s="767"/>
      <c r="J286" s="770" t="str">
        <f ca="1">Translations!$A$77</f>
        <v>Please select…</v>
      </c>
      <c r="K286" s="1016" t="str">
        <f ca="1">Translations!$A$84</f>
        <v>Allocation + other sources</v>
      </c>
      <c r="L286" s="1017"/>
      <c r="M286" s="237">
        <v>552</v>
      </c>
      <c r="N286" s="1020" t="str">
        <f>IF(M287&lt;&gt;"",M286/M287,"")</f>
        <v/>
      </c>
      <c r="O286" s="239">
        <f>M286</f>
        <v>552</v>
      </c>
      <c r="P286" s="1020" t="str">
        <f>IF(O287&lt;&gt;"",O286/O287,"")</f>
        <v/>
      </c>
      <c r="Q286" s="239">
        <f>O286</f>
        <v>552</v>
      </c>
      <c r="R286" s="1020" t="str">
        <f>IF(Q287&lt;&gt;"",Q286/Q287,"")</f>
        <v/>
      </c>
      <c r="S286" s="239"/>
      <c r="T286" s="1020" t="str">
        <f>IF(S287&lt;&gt;"",S286/S287,"")</f>
        <v/>
      </c>
      <c r="U286" s="239"/>
      <c r="V286" s="731" t="str">
        <f t="shared" ref="V286" si="89">IF(U287&lt;&gt;"",U286/U287,"")</f>
        <v/>
      </c>
      <c r="W286" s="1024" t="s">
        <v>4421</v>
      </c>
      <c r="X286" s="1025"/>
      <c r="Y286" s="1025"/>
      <c r="Z286" s="1025"/>
      <c r="AA286" s="1025"/>
      <c r="AB286" s="1025"/>
      <c r="AC286" s="1025"/>
      <c r="AD286" s="1026"/>
      <c r="AE286" s="119"/>
      <c r="AF286" s="412"/>
      <c r="AG286" s="412"/>
      <c r="AH286" s="412"/>
      <c r="AI286" s="412"/>
      <c r="AJ286" s="412"/>
      <c r="AK286" s="412"/>
      <c r="AL286" s="411">
        <f t="shared" ca="1" si="76"/>
        <v>21</v>
      </c>
      <c r="AM286" s="411">
        <f t="shared" ca="1" si="76"/>
        <v>3</v>
      </c>
      <c r="AN286" s="1033" t="str">
        <f t="shared" ref="AN286" ca="1" si="90">IFERROR(IF(INDIRECT(ADDRESS(ROW()-4,COLUMN()))+1&lt;=AL286+AM286,INDIRECT(ADDRESS(ROW()-4,COLUMN()))+1,""),"")</f>
        <v/>
      </c>
      <c r="AO286" s="273">
        <f t="shared" ca="1" si="77"/>
        <v>13</v>
      </c>
      <c r="AP286" s="412"/>
      <c r="AQ286" s="412"/>
      <c r="AR286" s="412"/>
      <c r="AS286" s="412"/>
      <c r="AT286" s="1034"/>
      <c r="AU286" s="1034"/>
      <c r="AV286" s="1034"/>
      <c r="AW286" s="1034"/>
      <c r="AX286" s="1034"/>
      <c r="AY286" s="177"/>
      <c r="AZ286" s="177"/>
      <c r="BA286" s="177"/>
      <c r="BB286" s="177"/>
      <c r="BC286" s="177"/>
      <c r="BD286" s="177"/>
      <c r="BE286" s="177"/>
    </row>
    <row r="287" spans="1:57" s="73" customFormat="1" outlineLevel="1" x14ac:dyDescent="0.2">
      <c r="A287" s="1003"/>
      <c r="B287" s="1004"/>
      <c r="C287" s="1004"/>
      <c r="D287" s="1008"/>
      <c r="E287" s="1012"/>
      <c r="F287" s="1013"/>
      <c r="G287" s="765"/>
      <c r="H287" s="766"/>
      <c r="I287" s="768"/>
      <c r="J287" s="771"/>
      <c r="K287" s="1018"/>
      <c r="L287" s="1019"/>
      <c r="M287" s="238"/>
      <c r="N287" s="1021"/>
      <c r="O287" s="240"/>
      <c r="P287" s="1021"/>
      <c r="Q287" s="240"/>
      <c r="R287" s="1021"/>
      <c r="S287" s="240"/>
      <c r="T287" s="1021"/>
      <c r="U287" s="240"/>
      <c r="V287" s="732"/>
      <c r="W287" s="1027"/>
      <c r="X287" s="1028"/>
      <c r="Y287" s="1028"/>
      <c r="Z287" s="1028"/>
      <c r="AA287" s="1028"/>
      <c r="AB287" s="1028"/>
      <c r="AC287" s="1028"/>
      <c r="AD287" s="1029"/>
      <c r="AE287" s="119"/>
      <c r="AF287" s="412"/>
      <c r="AG287" s="412"/>
      <c r="AH287" s="412"/>
      <c r="AI287" s="412"/>
      <c r="AJ287" s="412"/>
      <c r="AK287" s="412"/>
      <c r="AL287" s="411">
        <f t="shared" ca="1" si="76"/>
        <v>21</v>
      </c>
      <c r="AM287" s="411">
        <f t="shared" ca="1" si="76"/>
        <v>3</v>
      </c>
      <c r="AN287" s="1033"/>
      <c r="AO287" s="273">
        <f t="shared" ca="1" si="77"/>
        <v>13</v>
      </c>
      <c r="AP287" s="412"/>
      <c r="AQ287" s="412"/>
      <c r="AR287" s="412"/>
      <c r="AS287" s="412"/>
      <c r="AT287" s="1034"/>
      <c r="AU287" s="1034"/>
      <c r="AV287" s="1034"/>
      <c r="AW287" s="1034"/>
      <c r="AX287" s="1034"/>
      <c r="AY287" s="177"/>
      <c r="AZ287" s="177"/>
      <c r="BA287" s="177"/>
      <c r="BB287" s="177"/>
      <c r="BC287" s="177"/>
      <c r="BD287" s="177"/>
      <c r="BE287" s="177"/>
    </row>
    <row r="288" spans="1:57" s="73" customFormat="1" ht="15" customHeight="1" outlineLevel="1" x14ac:dyDescent="0.2">
      <c r="A288" s="1003"/>
      <c r="B288" s="1004"/>
      <c r="C288" s="1004"/>
      <c r="D288" s="1008"/>
      <c r="E288" s="1012"/>
      <c r="F288" s="1013"/>
      <c r="G288" s="764"/>
      <c r="H288" s="766"/>
      <c r="I288" s="768"/>
      <c r="J288" s="771"/>
      <c r="K288" s="1035" t="str">
        <f ca="1">Translations!$A$85</f>
        <v xml:space="preserve">Allocation + above + other </v>
      </c>
      <c r="L288" s="1036"/>
      <c r="M288" s="237"/>
      <c r="N288" s="1020" t="str">
        <f>IF(M289&lt;&gt;"",M288/M289,"")</f>
        <v/>
      </c>
      <c r="O288" s="239"/>
      <c r="P288" s="1020" t="str">
        <f>IF(O289&lt;&gt;"",O288/O289,"")</f>
        <v/>
      </c>
      <c r="Q288" s="239"/>
      <c r="R288" s="1020" t="str">
        <f>IF(Q289&lt;&gt;"",Q288/Q289,"")</f>
        <v/>
      </c>
      <c r="S288" s="239"/>
      <c r="T288" s="1020" t="str">
        <f>IF(S289&lt;&gt;"",S288/S289,"")</f>
        <v/>
      </c>
      <c r="U288" s="239"/>
      <c r="V288" s="731" t="str">
        <f t="shared" ref="V288" si="91">IF(U289&lt;&gt;"",U288/U289,"")</f>
        <v/>
      </c>
      <c r="W288" s="1027"/>
      <c r="X288" s="1028"/>
      <c r="Y288" s="1028"/>
      <c r="Z288" s="1028"/>
      <c r="AA288" s="1028"/>
      <c r="AB288" s="1028"/>
      <c r="AC288" s="1028"/>
      <c r="AD288" s="1029"/>
      <c r="AE288" s="119"/>
      <c r="AF288" s="412"/>
      <c r="AG288" s="412"/>
      <c r="AH288" s="412"/>
      <c r="AI288" s="412"/>
      <c r="AJ288" s="412"/>
      <c r="AK288" s="412"/>
      <c r="AL288" s="411">
        <f t="shared" ca="1" si="76"/>
        <v>21</v>
      </c>
      <c r="AM288" s="411">
        <f t="shared" ca="1" si="76"/>
        <v>3</v>
      </c>
      <c r="AN288" s="1033"/>
      <c r="AO288" s="273">
        <f t="shared" ca="1" si="77"/>
        <v>13</v>
      </c>
      <c r="AP288" s="412"/>
      <c r="AQ288" s="412"/>
      <c r="AR288" s="412"/>
      <c r="AS288" s="412"/>
      <c r="AT288" s="1034"/>
      <c r="AU288" s="1034"/>
      <c r="AV288" s="1034"/>
      <c r="AW288" s="1034"/>
      <c r="AX288" s="1034"/>
      <c r="AY288" s="177"/>
      <c r="AZ288" s="177"/>
      <c r="BA288" s="177"/>
      <c r="BB288" s="177"/>
      <c r="BC288" s="177"/>
      <c r="BD288" s="177"/>
      <c r="BE288" s="177"/>
    </row>
    <row r="289" spans="1:57" s="73" customFormat="1" outlineLevel="1" x14ac:dyDescent="0.2">
      <c r="A289" s="1005"/>
      <c r="B289" s="1006"/>
      <c r="C289" s="1006"/>
      <c r="D289" s="1009"/>
      <c r="E289" s="1014"/>
      <c r="F289" s="1015"/>
      <c r="G289" s="765"/>
      <c r="H289" s="732"/>
      <c r="I289" s="769"/>
      <c r="J289" s="772"/>
      <c r="K289" s="1037"/>
      <c r="L289" s="1038"/>
      <c r="M289" s="238"/>
      <c r="N289" s="1021"/>
      <c r="O289" s="240"/>
      <c r="P289" s="1021"/>
      <c r="Q289" s="240"/>
      <c r="R289" s="1021"/>
      <c r="S289" s="240"/>
      <c r="T289" s="1021"/>
      <c r="U289" s="240"/>
      <c r="V289" s="732"/>
      <c r="W289" s="1030"/>
      <c r="X289" s="1031"/>
      <c r="Y289" s="1031"/>
      <c r="Z289" s="1031"/>
      <c r="AA289" s="1031"/>
      <c r="AB289" s="1031"/>
      <c r="AC289" s="1031"/>
      <c r="AD289" s="1032"/>
      <c r="AE289" s="119"/>
      <c r="AF289" s="412"/>
      <c r="AG289" s="412"/>
      <c r="AH289" s="412"/>
      <c r="AI289" s="412"/>
      <c r="AJ289" s="412"/>
      <c r="AK289" s="412"/>
      <c r="AL289" s="411">
        <f t="shared" ca="1" si="76"/>
        <v>21</v>
      </c>
      <c r="AM289" s="411">
        <f t="shared" ca="1" si="76"/>
        <v>3</v>
      </c>
      <c r="AN289" s="1033"/>
      <c r="AO289" s="273">
        <f t="shared" ca="1" si="77"/>
        <v>13</v>
      </c>
      <c r="AP289" s="412"/>
      <c r="AQ289" s="412"/>
      <c r="AR289" s="412"/>
      <c r="AS289" s="412"/>
      <c r="AT289" s="1034"/>
      <c r="AU289" s="1034"/>
      <c r="AV289" s="1034"/>
      <c r="AW289" s="1034"/>
      <c r="AX289" s="1034"/>
      <c r="AY289" s="177"/>
      <c r="AZ289" s="177"/>
      <c r="BA289" s="177"/>
      <c r="BB289" s="177"/>
      <c r="BC289" s="177"/>
      <c r="BD289" s="177"/>
      <c r="BE289" s="177"/>
    </row>
    <row r="290" spans="1:57" s="73" customFormat="1" ht="15" customHeight="1" outlineLevel="1" x14ac:dyDescent="0.2">
      <c r="A290" s="746" t="s">
        <v>4422</v>
      </c>
      <c r="B290" s="747"/>
      <c r="C290" s="1039"/>
      <c r="D290" s="1007" t="s">
        <v>989</v>
      </c>
      <c r="E290" s="1010" t="s">
        <v>3893</v>
      </c>
      <c r="F290" s="1011"/>
      <c r="G290" s="764"/>
      <c r="H290" s="731" t="str">
        <f>IF($G292&lt;&gt;"",$G290/$G292,"")</f>
        <v/>
      </c>
      <c r="I290" s="767"/>
      <c r="J290" s="770" t="str">
        <f ca="1">Translations!$A$77</f>
        <v>Please select…</v>
      </c>
      <c r="K290" s="1016" t="str">
        <f ca="1">Translations!$A$84</f>
        <v>Allocation + other sources</v>
      </c>
      <c r="L290" s="1017"/>
      <c r="M290" s="237">
        <v>9008</v>
      </c>
      <c r="N290" s="1020" t="str">
        <f>IF(M291&lt;&gt;"",M290/M291,"")</f>
        <v/>
      </c>
      <c r="O290" s="239">
        <v>13512</v>
      </c>
      <c r="P290" s="1020" t="str">
        <f>IF(O291&lt;&gt;"",O290/O291,"")</f>
        <v/>
      </c>
      <c r="Q290" s="239">
        <v>13512</v>
      </c>
      <c r="R290" s="1020" t="str">
        <f>IF(Q291&lt;&gt;"",Q290/Q291,"")</f>
        <v/>
      </c>
      <c r="S290" s="239"/>
      <c r="T290" s="1020" t="str">
        <f>IF(S291&lt;&gt;"",S290/S291,"")</f>
        <v/>
      </c>
      <c r="U290" s="239"/>
      <c r="V290" s="731" t="str">
        <f t="shared" ref="V290" si="92">IF(U291&lt;&gt;"",U290/U291,"")</f>
        <v/>
      </c>
      <c r="W290" s="1024" t="s">
        <v>4423</v>
      </c>
      <c r="X290" s="1025"/>
      <c r="Y290" s="1025"/>
      <c r="Z290" s="1025"/>
      <c r="AA290" s="1025"/>
      <c r="AB290" s="1025"/>
      <c r="AC290" s="1025"/>
      <c r="AD290" s="1026"/>
      <c r="AE290" s="119"/>
      <c r="AF290" s="412"/>
      <c r="AG290" s="412"/>
      <c r="AH290" s="412"/>
      <c r="AI290" s="412"/>
      <c r="AJ290" s="412"/>
      <c r="AK290" s="412"/>
      <c r="AL290" s="411">
        <f t="shared" ca="1" si="76"/>
        <v>21</v>
      </c>
      <c r="AM290" s="411">
        <f t="shared" ca="1" si="76"/>
        <v>3</v>
      </c>
      <c r="AN290" s="1033" t="str">
        <f t="shared" ref="AN290" ca="1" si="93">IFERROR(IF(INDIRECT(ADDRESS(ROW()-4,COLUMN()))+1&lt;=AL290+AM290,INDIRECT(ADDRESS(ROW()-4,COLUMN()))+1,""),"")</f>
        <v/>
      </c>
      <c r="AO290" s="273">
        <f t="shared" ca="1" si="77"/>
        <v>13</v>
      </c>
      <c r="AP290" s="412"/>
      <c r="AQ290" s="412"/>
      <c r="AR290" s="412"/>
      <c r="AS290" s="412"/>
      <c r="AT290" s="1034"/>
      <c r="AU290" s="1034"/>
      <c r="AV290" s="1034"/>
      <c r="AW290" s="1034"/>
      <c r="AX290" s="1034"/>
      <c r="AY290" s="177"/>
      <c r="AZ290" s="177"/>
      <c r="BA290" s="177"/>
      <c r="BB290" s="177"/>
      <c r="BC290" s="177"/>
      <c r="BD290" s="177"/>
      <c r="BE290" s="177"/>
    </row>
    <row r="291" spans="1:57" s="73" customFormat="1" outlineLevel="1" x14ac:dyDescent="0.2">
      <c r="A291" s="749"/>
      <c r="B291" s="750"/>
      <c r="C291" s="1040"/>
      <c r="D291" s="1008"/>
      <c r="E291" s="1012"/>
      <c r="F291" s="1013"/>
      <c r="G291" s="765"/>
      <c r="H291" s="766"/>
      <c r="I291" s="768"/>
      <c r="J291" s="771"/>
      <c r="K291" s="1018"/>
      <c r="L291" s="1019"/>
      <c r="M291" s="238"/>
      <c r="N291" s="1021"/>
      <c r="O291" s="240"/>
      <c r="P291" s="1021"/>
      <c r="Q291" s="240"/>
      <c r="R291" s="1021"/>
      <c r="S291" s="240"/>
      <c r="T291" s="1021"/>
      <c r="U291" s="240"/>
      <c r="V291" s="732"/>
      <c r="W291" s="1027"/>
      <c r="X291" s="1028"/>
      <c r="Y291" s="1028"/>
      <c r="Z291" s="1028"/>
      <c r="AA291" s="1028"/>
      <c r="AB291" s="1028"/>
      <c r="AC291" s="1028"/>
      <c r="AD291" s="1029"/>
      <c r="AE291" s="119"/>
      <c r="AF291" s="412"/>
      <c r="AG291" s="412"/>
      <c r="AH291" s="412"/>
      <c r="AI291" s="412"/>
      <c r="AJ291" s="412"/>
      <c r="AK291" s="412"/>
      <c r="AL291" s="411">
        <f t="shared" ca="1" si="76"/>
        <v>21</v>
      </c>
      <c r="AM291" s="411">
        <f t="shared" ca="1" si="76"/>
        <v>3</v>
      </c>
      <c r="AN291" s="1033"/>
      <c r="AO291" s="273">
        <f t="shared" ca="1" si="77"/>
        <v>13</v>
      </c>
      <c r="AP291" s="412"/>
      <c r="AQ291" s="412"/>
      <c r="AR291" s="412"/>
      <c r="AS291" s="412"/>
      <c r="AT291" s="1034"/>
      <c r="AU291" s="1034"/>
      <c r="AV291" s="1034"/>
      <c r="AW291" s="1034"/>
      <c r="AX291" s="1034"/>
      <c r="AY291" s="177"/>
      <c r="AZ291" s="177"/>
      <c r="BA291" s="177"/>
      <c r="BB291" s="177"/>
      <c r="BC291" s="177"/>
      <c r="BD291" s="177"/>
      <c r="BE291" s="177"/>
    </row>
    <row r="292" spans="1:57" s="73" customFormat="1" ht="15" customHeight="1" outlineLevel="1" x14ac:dyDescent="0.2">
      <c r="A292" s="749"/>
      <c r="B292" s="750"/>
      <c r="C292" s="1040"/>
      <c r="D292" s="1008"/>
      <c r="E292" s="1012"/>
      <c r="F292" s="1013"/>
      <c r="G292" s="764"/>
      <c r="H292" s="766"/>
      <c r="I292" s="768"/>
      <c r="J292" s="771"/>
      <c r="K292" s="1035" t="str">
        <f ca="1">Translations!$A$85</f>
        <v xml:space="preserve">Allocation + above + other </v>
      </c>
      <c r="L292" s="1036"/>
      <c r="M292" s="237"/>
      <c r="N292" s="1020" t="str">
        <f>IF(M293&lt;&gt;"",M292/M293,"")</f>
        <v/>
      </c>
      <c r="O292" s="239"/>
      <c r="P292" s="1020" t="str">
        <f>IF(O293&lt;&gt;"",O292/O293,"")</f>
        <v/>
      </c>
      <c r="Q292" s="239"/>
      <c r="R292" s="1020" t="str">
        <f>IF(Q293&lt;&gt;"",Q292/Q293,"")</f>
        <v/>
      </c>
      <c r="S292" s="239"/>
      <c r="T292" s="1020" t="str">
        <f>IF(S293&lt;&gt;"",S292/S293,"")</f>
        <v/>
      </c>
      <c r="U292" s="239"/>
      <c r="V292" s="731" t="str">
        <f t="shared" ref="V292" si="94">IF(U293&lt;&gt;"",U292/U293,"")</f>
        <v/>
      </c>
      <c r="W292" s="1027"/>
      <c r="X292" s="1028"/>
      <c r="Y292" s="1028"/>
      <c r="Z292" s="1028"/>
      <c r="AA292" s="1028"/>
      <c r="AB292" s="1028"/>
      <c r="AC292" s="1028"/>
      <c r="AD292" s="1029"/>
      <c r="AE292" s="119"/>
      <c r="AF292" s="412"/>
      <c r="AG292" s="412"/>
      <c r="AH292" s="412"/>
      <c r="AI292" s="412"/>
      <c r="AJ292" s="412"/>
      <c r="AK292" s="412"/>
      <c r="AL292" s="411">
        <f t="shared" ca="1" si="76"/>
        <v>21</v>
      </c>
      <c r="AM292" s="411">
        <f t="shared" ca="1" si="76"/>
        <v>3</v>
      </c>
      <c r="AN292" s="1033"/>
      <c r="AO292" s="273">
        <f t="shared" ca="1" si="77"/>
        <v>13</v>
      </c>
      <c r="AP292" s="412"/>
      <c r="AQ292" s="412"/>
      <c r="AR292" s="412"/>
      <c r="AS292" s="412"/>
      <c r="AT292" s="1034"/>
      <c r="AU292" s="1034"/>
      <c r="AV292" s="1034"/>
      <c r="AW292" s="1034"/>
      <c r="AX292" s="1034"/>
      <c r="AY292" s="177"/>
      <c r="AZ292" s="177"/>
      <c r="BA292" s="177"/>
      <c r="BB292" s="177"/>
      <c r="BC292" s="177"/>
      <c r="BD292" s="177"/>
      <c r="BE292" s="177"/>
    </row>
    <row r="293" spans="1:57" s="73" customFormat="1" ht="19.5" customHeight="1" outlineLevel="1" x14ac:dyDescent="0.2">
      <c r="A293" s="752"/>
      <c r="B293" s="753"/>
      <c r="C293" s="1041"/>
      <c r="D293" s="1009"/>
      <c r="E293" s="1014"/>
      <c r="F293" s="1015"/>
      <c r="G293" s="765"/>
      <c r="H293" s="732"/>
      <c r="I293" s="769"/>
      <c r="J293" s="772"/>
      <c r="K293" s="1037"/>
      <c r="L293" s="1038"/>
      <c r="M293" s="238"/>
      <c r="N293" s="1021"/>
      <c r="O293" s="240"/>
      <c r="P293" s="1021"/>
      <c r="Q293" s="240"/>
      <c r="R293" s="1021"/>
      <c r="S293" s="240"/>
      <c r="T293" s="1021"/>
      <c r="U293" s="240"/>
      <c r="V293" s="732"/>
      <c r="W293" s="1030"/>
      <c r="X293" s="1031"/>
      <c r="Y293" s="1031"/>
      <c r="Z293" s="1031"/>
      <c r="AA293" s="1031"/>
      <c r="AB293" s="1031"/>
      <c r="AC293" s="1031"/>
      <c r="AD293" s="1032"/>
      <c r="AE293" s="119"/>
      <c r="AF293" s="412"/>
      <c r="AG293" s="412"/>
      <c r="AH293" s="412"/>
      <c r="AI293" s="412"/>
      <c r="AJ293" s="412"/>
      <c r="AK293" s="412"/>
      <c r="AL293" s="411">
        <f t="shared" ca="1" si="76"/>
        <v>21</v>
      </c>
      <c r="AM293" s="411">
        <f t="shared" ca="1" si="76"/>
        <v>3</v>
      </c>
      <c r="AN293" s="1033"/>
      <c r="AO293" s="273">
        <f t="shared" ca="1" si="77"/>
        <v>13</v>
      </c>
      <c r="AP293" s="412"/>
      <c r="AQ293" s="412"/>
      <c r="AR293" s="412"/>
      <c r="AS293" s="412"/>
      <c r="AT293" s="1034"/>
      <c r="AU293" s="1034"/>
      <c r="AV293" s="1034"/>
      <c r="AW293" s="1034"/>
      <c r="AX293" s="1034"/>
      <c r="AY293" s="177"/>
      <c r="AZ293" s="177"/>
      <c r="BA293" s="177"/>
      <c r="BB293" s="177"/>
      <c r="BC293" s="177"/>
      <c r="BD293" s="177"/>
      <c r="BE293" s="177"/>
    </row>
    <row r="294" spans="1:57" s="73" customFormat="1" ht="15" customHeight="1" outlineLevel="1" x14ac:dyDescent="0.2">
      <c r="A294" s="746" t="s">
        <v>4424</v>
      </c>
      <c r="B294" s="747"/>
      <c r="C294" s="1039"/>
      <c r="D294" s="1007" t="s">
        <v>989</v>
      </c>
      <c r="E294" s="1010" t="s">
        <v>3893</v>
      </c>
      <c r="F294" s="1011"/>
      <c r="G294" s="764"/>
      <c r="H294" s="731" t="str">
        <f>IF($G296&lt;&gt;"",$G294/$G296,"")</f>
        <v/>
      </c>
      <c r="I294" s="767"/>
      <c r="J294" s="770" t="str">
        <f ca="1">Translations!$A$77</f>
        <v>Please select…</v>
      </c>
      <c r="K294" s="1016" t="str">
        <f ca="1">Translations!$A$84</f>
        <v>Allocation + other sources</v>
      </c>
      <c r="L294" s="1017"/>
      <c r="M294" s="237">
        <v>5335</v>
      </c>
      <c r="N294" s="1020" t="str">
        <f>IF(M295&lt;&gt;"",M294/M295,"")</f>
        <v/>
      </c>
      <c r="O294" s="239">
        <v>8002</v>
      </c>
      <c r="P294" s="1020" t="str">
        <f>IF(O295&lt;&gt;"",O294/O295,"")</f>
        <v/>
      </c>
      <c r="Q294" s="239">
        <v>8002</v>
      </c>
      <c r="R294" s="1020" t="str">
        <f>IF(Q295&lt;&gt;"",Q294/Q295,"")</f>
        <v/>
      </c>
      <c r="S294" s="239"/>
      <c r="T294" s="1020" t="str">
        <f>IF(S295&lt;&gt;"",S294/S295,"")</f>
        <v/>
      </c>
      <c r="U294" s="239"/>
      <c r="V294" s="731" t="str">
        <f t="shared" ref="V294" si="95">IF(U295&lt;&gt;"",U294/U295,"")</f>
        <v/>
      </c>
      <c r="W294" s="1024" t="s">
        <v>4425</v>
      </c>
      <c r="X294" s="1025"/>
      <c r="Y294" s="1025"/>
      <c r="Z294" s="1025"/>
      <c r="AA294" s="1025"/>
      <c r="AB294" s="1025"/>
      <c r="AC294" s="1025"/>
      <c r="AD294" s="1026"/>
      <c r="AE294" s="119"/>
      <c r="AF294" s="412"/>
      <c r="AG294" s="412"/>
      <c r="AH294" s="412"/>
      <c r="AI294" s="412"/>
      <c r="AJ294" s="412"/>
      <c r="AK294" s="412"/>
      <c r="AL294" s="411">
        <f t="shared" ca="1" si="76"/>
        <v>21</v>
      </c>
      <c r="AM294" s="411">
        <f t="shared" ca="1" si="76"/>
        <v>3</v>
      </c>
      <c r="AN294" s="1033" t="str">
        <f t="shared" ref="AN294" ca="1" si="96">IFERROR(IF(INDIRECT(ADDRESS(ROW()-4,COLUMN()))+1&lt;=AL294+AM294,INDIRECT(ADDRESS(ROW()-4,COLUMN()))+1,""),"")</f>
        <v/>
      </c>
      <c r="AO294" s="273">
        <f t="shared" ca="1" si="77"/>
        <v>13</v>
      </c>
      <c r="AP294" s="412"/>
      <c r="AQ294" s="412"/>
      <c r="AR294" s="412"/>
      <c r="AS294" s="412"/>
      <c r="AT294" s="1034"/>
      <c r="AU294" s="1034"/>
      <c r="AV294" s="1034"/>
      <c r="AW294" s="1034"/>
      <c r="AX294" s="1034"/>
      <c r="AY294" s="177"/>
      <c r="AZ294" s="177"/>
      <c r="BA294" s="177"/>
      <c r="BB294" s="177"/>
      <c r="BC294" s="177"/>
      <c r="BD294" s="177"/>
      <c r="BE294" s="177"/>
    </row>
    <row r="295" spans="1:57" s="73" customFormat="1" outlineLevel="1" x14ac:dyDescent="0.2">
      <c r="A295" s="749"/>
      <c r="B295" s="750"/>
      <c r="C295" s="1040"/>
      <c r="D295" s="1008"/>
      <c r="E295" s="1012"/>
      <c r="F295" s="1013"/>
      <c r="G295" s="765"/>
      <c r="H295" s="766"/>
      <c r="I295" s="768"/>
      <c r="J295" s="771"/>
      <c r="K295" s="1018"/>
      <c r="L295" s="1019"/>
      <c r="M295" s="238"/>
      <c r="N295" s="1021"/>
      <c r="O295" s="240"/>
      <c r="P295" s="1021"/>
      <c r="Q295" s="240"/>
      <c r="R295" s="1021"/>
      <c r="S295" s="240"/>
      <c r="T295" s="1021"/>
      <c r="U295" s="240"/>
      <c r="V295" s="732"/>
      <c r="W295" s="1027"/>
      <c r="X295" s="1028"/>
      <c r="Y295" s="1028"/>
      <c r="Z295" s="1028"/>
      <c r="AA295" s="1028"/>
      <c r="AB295" s="1028"/>
      <c r="AC295" s="1028"/>
      <c r="AD295" s="1029"/>
      <c r="AE295" s="119"/>
      <c r="AF295" s="412"/>
      <c r="AG295" s="412"/>
      <c r="AH295" s="412"/>
      <c r="AI295" s="412"/>
      <c r="AJ295" s="412"/>
      <c r="AK295" s="412"/>
      <c r="AL295" s="411">
        <f t="shared" ca="1" si="76"/>
        <v>21</v>
      </c>
      <c r="AM295" s="411">
        <f t="shared" ca="1" si="76"/>
        <v>3</v>
      </c>
      <c r="AN295" s="1033"/>
      <c r="AO295" s="273">
        <f t="shared" ca="1" si="77"/>
        <v>13</v>
      </c>
      <c r="AP295" s="412"/>
      <c r="AQ295" s="412"/>
      <c r="AR295" s="412"/>
      <c r="AS295" s="412"/>
      <c r="AT295" s="1034"/>
      <c r="AU295" s="1034"/>
      <c r="AV295" s="1034"/>
      <c r="AW295" s="1034"/>
      <c r="AX295" s="1034"/>
      <c r="AY295" s="177"/>
      <c r="AZ295" s="177"/>
      <c r="BA295" s="177"/>
      <c r="BB295" s="177"/>
      <c r="BC295" s="177"/>
      <c r="BD295" s="177"/>
      <c r="BE295" s="177"/>
    </row>
    <row r="296" spans="1:57" s="73" customFormat="1" ht="15" customHeight="1" outlineLevel="1" x14ac:dyDescent="0.2">
      <c r="A296" s="749"/>
      <c r="B296" s="750"/>
      <c r="C296" s="1040"/>
      <c r="D296" s="1008"/>
      <c r="E296" s="1012"/>
      <c r="F296" s="1013"/>
      <c r="G296" s="764"/>
      <c r="H296" s="766"/>
      <c r="I296" s="768"/>
      <c r="J296" s="771"/>
      <c r="K296" s="1035" t="str">
        <f ca="1">Translations!$A$85</f>
        <v xml:space="preserve">Allocation + above + other </v>
      </c>
      <c r="L296" s="1036"/>
      <c r="M296" s="237"/>
      <c r="N296" s="1020" t="str">
        <f>IF(M297&lt;&gt;"",M296/M297,"")</f>
        <v/>
      </c>
      <c r="O296" s="239"/>
      <c r="P296" s="1020" t="str">
        <f>IF(O297&lt;&gt;"",O296/O297,"")</f>
        <v/>
      </c>
      <c r="Q296" s="239"/>
      <c r="R296" s="1020" t="str">
        <f>IF(Q297&lt;&gt;"",Q296/Q297,"")</f>
        <v/>
      </c>
      <c r="S296" s="239"/>
      <c r="T296" s="1020" t="str">
        <f>IF(S297&lt;&gt;"",S296/S297,"")</f>
        <v/>
      </c>
      <c r="U296" s="239"/>
      <c r="V296" s="731" t="str">
        <f t="shared" ref="V296" si="97">IF(U297&lt;&gt;"",U296/U297,"")</f>
        <v/>
      </c>
      <c r="W296" s="1027"/>
      <c r="X296" s="1028"/>
      <c r="Y296" s="1028"/>
      <c r="Z296" s="1028"/>
      <c r="AA296" s="1028"/>
      <c r="AB296" s="1028"/>
      <c r="AC296" s="1028"/>
      <c r="AD296" s="1029"/>
      <c r="AE296" s="119"/>
      <c r="AF296" s="412"/>
      <c r="AG296" s="412"/>
      <c r="AH296" s="412"/>
      <c r="AI296" s="412"/>
      <c r="AJ296" s="412"/>
      <c r="AK296" s="412"/>
      <c r="AL296" s="411">
        <f t="shared" ca="1" si="76"/>
        <v>21</v>
      </c>
      <c r="AM296" s="411">
        <f t="shared" ca="1" si="76"/>
        <v>3</v>
      </c>
      <c r="AN296" s="1033"/>
      <c r="AO296" s="273">
        <f t="shared" ca="1" si="77"/>
        <v>13</v>
      </c>
      <c r="AP296" s="412"/>
      <c r="AQ296" s="412"/>
      <c r="AR296" s="412"/>
      <c r="AS296" s="412"/>
      <c r="AT296" s="1034"/>
      <c r="AU296" s="1034"/>
      <c r="AV296" s="1034"/>
      <c r="AW296" s="1034"/>
      <c r="AX296" s="1034"/>
      <c r="AY296" s="177"/>
      <c r="AZ296" s="177"/>
      <c r="BA296" s="177"/>
      <c r="BB296" s="177"/>
      <c r="BC296" s="177"/>
      <c r="BD296" s="177"/>
      <c r="BE296" s="177"/>
    </row>
    <row r="297" spans="1:57" s="73" customFormat="1" ht="22.5" customHeight="1" outlineLevel="1" x14ac:dyDescent="0.2">
      <c r="A297" s="752"/>
      <c r="B297" s="753"/>
      <c r="C297" s="1041"/>
      <c r="D297" s="1009"/>
      <c r="E297" s="1014"/>
      <c r="F297" s="1015"/>
      <c r="G297" s="765"/>
      <c r="H297" s="732"/>
      <c r="I297" s="769"/>
      <c r="J297" s="772"/>
      <c r="K297" s="1037"/>
      <c r="L297" s="1038"/>
      <c r="M297" s="238"/>
      <c r="N297" s="1021"/>
      <c r="O297" s="240"/>
      <c r="P297" s="1021"/>
      <c r="Q297" s="240"/>
      <c r="R297" s="1021"/>
      <c r="S297" s="240"/>
      <c r="T297" s="1021"/>
      <c r="U297" s="240"/>
      <c r="V297" s="732"/>
      <c r="W297" s="1030"/>
      <c r="X297" s="1031"/>
      <c r="Y297" s="1031"/>
      <c r="Z297" s="1031"/>
      <c r="AA297" s="1031"/>
      <c r="AB297" s="1031"/>
      <c r="AC297" s="1031"/>
      <c r="AD297" s="1032"/>
      <c r="AE297" s="119"/>
      <c r="AF297" s="412"/>
      <c r="AG297" s="412"/>
      <c r="AH297" s="412"/>
      <c r="AI297" s="412"/>
      <c r="AJ297" s="412"/>
      <c r="AK297" s="412"/>
      <c r="AL297" s="411">
        <f t="shared" ca="1" si="76"/>
        <v>21</v>
      </c>
      <c r="AM297" s="411">
        <f t="shared" ca="1" si="76"/>
        <v>3</v>
      </c>
      <c r="AN297" s="1033"/>
      <c r="AO297" s="273">
        <f t="shared" ca="1" si="77"/>
        <v>13</v>
      </c>
      <c r="AP297" s="412"/>
      <c r="AQ297" s="412"/>
      <c r="AR297" s="412"/>
      <c r="AS297" s="412"/>
      <c r="AT297" s="1034"/>
      <c r="AU297" s="1034"/>
      <c r="AV297" s="1034"/>
      <c r="AW297" s="1034"/>
      <c r="AX297" s="1034"/>
      <c r="AY297" s="177"/>
      <c r="AZ297" s="177"/>
      <c r="BA297" s="177"/>
      <c r="BB297" s="177"/>
      <c r="BC297" s="177"/>
      <c r="BD297" s="177"/>
      <c r="BE297" s="177"/>
    </row>
    <row r="298" spans="1:57" s="73" customFormat="1" ht="15" hidden="1" customHeight="1" outlineLevel="2" x14ac:dyDescent="0.2">
      <c r="A298" s="746"/>
      <c r="B298" s="747"/>
      <c r="C298" s="1039"/>
      <c r="D298" s="1007" t="str">
        <f ca="1">Translations!$A$77</f>
        <v>Please select…</v>
      </c>
      <c r="E298" s="1010" t="str">
        <f ca="1">Translations!$A$77</f>
        <v>Please select…</v>
      </c>
      <c r="F298" s="1011"/>
      <c r="G298" s="764"/>
      <c r="H298" s="731" t="str">
        <f>IF($G300&lt;&gt;"",$G298/$G300,"")</f>
        <v/>
      </c>
      <c r="I298" s="767"/>
      <c r="J298" s="770" t="str">
        <f ca="1">Translations!$A$77</f>
        <v>Please select…</v>
      </c>
      <c r="K298" s="1016" t="str">
        <f ca="1">Translations!$A$84</f>
        <v>Allocation + other sources</v>
      </c>
      <c r="L298" s="1017"/>
      <c r="M298" s="237"/>
      <c r="N298" s="1020" t="str">
        <f>IF(M299&lt;&gt;"",M298/M299,"")</f>
        <v/>
      </c>
      <c r="O298" s="239"/>
      <c r="P298" s="1020" t="str">
        <f>IF(O299&lt;&gt;"",O298/O299,"")</f>
        <v/>
      </c>
      <c r="Q298" s="239"/>
      <c r="R298" s="1020" t="str">
        <f>IF(Q299&lt;&gt;"",Q298/Q299,"")</f>
        <v/>
      </c>
      <c r="S298" s="239"/>
      <c r="T298" s="1022" t="str">
        <f>IF(S299&lt;&gt;"",S298/S299,"")</f>
        <v/>
      </c>
      <c r="U298" s="239"/>
      <c r="V298" s="731" t="str">
        <f t="shared" ref="V298" si="98">IF(U299&lt;&gt;"",U298/U299,"")</f>
        <v/>
      </c>
      <c r="W298" s="1024"/>
      <c r="X298" s="1025"/>
      <c r="Y298" s="1025"/>
      <c r="Z298" s="1025"/>
      <c r="AA298" s="1025"/>
      <c r="AB298" s="1025"/>
      <c r="AC298" s="1025"/>
      <c r="AD298" s="1026"/>
      <c r="AE298" s="119"/>
      <c r="AF298" s="412"/>
      <c r="AG298" s="412"/>
      <c r="AH298" s="412"/>
      <c r="AI298" s="412"/>
      <c r="AJ298" s="412"/>
      <c r="AK298" s="412"/>
      <c r="AL298" s="411">
        <f t="shared" ca="1" si="76"/>
        <v>21</v>
      </c>
      <c r="AM298" s="411">
        <f t="shared" ca="1" si="76"/>
        <v>3</v>
      </c>
      <c r="AN298" s="1033" t="str">
        <f t="shared" ref="AN298" ca="1" si="99">IFERROR(IF(INDIRECT(ADDRESS(ROW()-4,COLUMN()))+1&lt;=AL298+AM298,INDIRECT(ADDRESS(ROW()-4,COLUMN()))+1,""),"")</f>
        <v/>
      </c>
      <c r="AO298" s="273">
        <f t="shared" ca="1" si="77"/>
        <v>13</v>
      </c>
      <c r="AP298" s="412"/>
      <c r="AQ298" s="412"/>
      <c r="AR298" s="412"/>
      <c r="AS298" s="412"/>
      <c r="AT298" s="1034"/>
      <c r="AU298" s="1034"/>
      <c r="AV298" s="1034"/>
      <c r="AW298" s="1034"/>
      <c r="AX298" s="1034"/>
      <c r="AY298" s="177"/>
      <c r="AZ298" s="177"/>
      <c r="BA298" s="177"/>
      <c r="BB298" s="177"/>
      <c r="BC298" s="177"/>
      <c r="BD298" s="177"/>
      <c r="BE298" s="177"/>
    </row>
    <row r="299" spans="1:57" s="73" customFormat="1" hidden="1" outlineLevel="2" x14ac:dyDescent="0.2">
      <c r="A299" s="749"/>
      <c r="B299" s="750"/>
      <c r="C299" s="1040"/>
      <c r="D299" s="1008"/>
      <c r="E299" s="1012"/>
      <c r="F299" s="1013"/>
      <c r="G299" s="765"/>
      <c r="H299" s="766"/>
      <c r="I299" s="768"/>
      <c r="J299" s="771"/>
      <c r="K299" s="1018"/>
      <c r="L299" s="1019"/>
      <c r="M299" s="238"/>
      <c r="N299" s="1021"/>
      <c r="O299" s="240"/>
      <c r="P299" s="1021"/>
      <c r="Q299" s="240"/>
      <c r="R299" s="1021"/>
      <c r="S299" s="240"/>
      <c r="T299" s="1023"/>
      <c r="U299" s="240"/>
      <c r="V299" s="732"/>
      <c r="W299" s="1027"/>
      <c r="X299" s="1028"/>
      <c r="Y299" s="1028"/>
      <c r="Z299" s="1028"/>
      <c r="AA299" s="1028"/>
      <c r="AB299" s="1028"/>
      <c r="AC299" s="1028"/>
      <c r="AD299" s="1029"/>
      <c r="AE299" s="119"/>
      <c r="AF299" s="412"/>
      <c r="AG299" s="412"/>
      <c r="AH299" s="412"/>
      <c r="AI299" s="412"/>
      <c r="AJ299" s="412"/>
      <c r="AK299" s="412"/>
      <c r="AL299" s="411">
        <f t="shared" ca="1" si="76"/>
        <v>21</v>
      </c>
      <c r="AM299" s="411">
        <f t="shared" ca="1" si="76"/>
        <v>3</v>
      </c>
      <c r="AN299" s="1033"/>
      <c r="AO299" s="273">
        <f t="shared" ca="1" si="77"/>
        <v>13</v>
      </c>
      <c r="AP299" s="412"/>
      <c r="AQ299" s="412"/>
      <c r="AR299" s="412"/>
      <c r="AS299" s="412"/>
      <c r="AT299" s="1034"/>
      <c r="AU299" s="1034"/>
      <c r="AV299" s="1034"/>
      <c r="AW299" s="1034"/>
      <c r="AX299" s="1034"/>
      <c r="AY299" s="177"/>
      <c r="AZ299" s="177"/>
      <c r="BA299" s="177"/>
      <c r="BB299" s="177"/>
      <c r="BC299" s="177"/>
      <c r="BD299" s="177"/>
      <c r="BE299" s="177"/>
    </row>
    <row r="300" spans="1:57" s="73" customFormat="1" ht="15" hidden="1" customHeight="1" outlineLevel="2" x14ac:dyDescent="0.2">
      <c r="A300" s="749"/>
      <c r="B300" s="750"/>
      <c r="C300" s="1040"/>
      <c r="D300" s="1008"/>
      <c r="E300" s="1012"/>
      <c r="F300" s="1013"/>
      <c r="G300" s="764"/>
      <c r="H300" s="766"/>
      <c r="I300" s="768"/>
      <c r="J300" s="771"/>
      <c r="K300" s="1035" t="str">
        <f ca="1">Translations!$A$85</f>
        <v xml:space="preserve">Allocation + above + other </v>
      </c>
      <c r="L300" s="1036"/>
      <c r="M300" s="237"/>
      <c r="N300" s="1020" t="str">
        <f>IF(M301&lt;&gt;"",M300/M301,"")</f>
        <v/>
      </c>
      <c r="O300" s="239"/>
      <c r="P300" s="1020" t="str">
        <f>IF(O301&lt;&gt;"",O300/O301,"")</f>
        <v/>
      </c>
      <c r="Q300" s="239"/>
      <c r="R300" s="1020" t="str">
        <f>IF(Q301&lt;&gt;"",Q300/Q301,"")</f>
        <v/>
      </c>
      <c r="S300" s="239"/>
      <c r="T300" s="1022" t="str">
        <f>IF(S301&lt;&gt;"",S300/S301,"")</f>
        <v/>
      </c>
      <c r="U300" s="239"/>
      <c r="V300" s="731" t="str">
        <f t="shared" ref="V300" si="100">IF(U301&lt;&gt;"",U300/U301,"")</f>
        <v/>
      </c>
      <c r="W300" s="1027"/>
      <c r="X300" s="1028"/>
      <c r="Y300" s="1028"/>
      <c r="Z300" s="1028"/>
      <c r="AA300" s="1028"/>
      <c r="AB300" s="1028"/>
      <c r="AC300" s="1028"/>
      <c r="AD300" s="1029"/>
      <c r="AE300" s="119"/>
      <c r="AF300" s="412"/>
      <c r="AG300" s="412"/>
      <c r="AH300" s="412"/>
      <c r="AI300" s="412"/>
      <c r="AJ300" s="412"/>
      <c r="AK300" s="412"/>
      <c r="AL300" s="411">
        <f t="shared" ca="1" si="76"/>
        <v>21</v>
      </c>
      <c r="AM300" s="411">
        <f t="shared" ca="1" si="76"/>
        <v>3</v>
      </c>
      <c r="AN300" s="1033"/>
      <c r="AO300" s="273">
        <f t="shared" ca="1" si="77"/>
        <v>13</v>
      </c>
      <c r="AP300" s="412"/>
      <c r="AQ300" s="412"/>
      <c r="AR300" s="412"/>
      <c r="AS300" s="412"/>
      <c r="AT300" s="1034"/>
      <c r="AU300" s="1034"/>
      <c r="AV300" s="1034"/>
      <c r="AW300" s="1034"/>
      <c r="AX300" s="1034"/>
      <c r="AY300" s="177"/>
      <c r="AZ300" s="177"/>
      <c r="BA300" s="177"/>
      <c r="BB300" s="177"/>
      <c r="BC300" s="177"/>
      <c r="BD300" s="177"/>
      <c r="BE300" s="177"/>
    </row>
    <row r="301" spans="1:57" s="73" customFormat="1" hidden="1" outlineLevel="2" x14ac:dyDescent="0.2">
      <c r="A301" s="752"/>
      <c r="B301" s="753"/>
      <c r="C301" s="1041"/>
      <c r="D301" s="1009"/>
      <c r="E301" s="1014"/>
      <c r="F301" s="1015"/>
      <c r="G301" s="765"/>
      <c r="H301" s="732"/>
      <c r="I301" s="769"/>
      <c r="J301" s="772"/>
      <c r="K301" s="1037"/>
      <c r="L301" s="1038"/>
      <c r="M301" s="238"/>
      <c r="N301" s="1021"/>
      <c r="O301" s="240"/>
      <c r="P301" s="1021"/>
      <c r="Q301" s="240"/>
      <c r="R301" s="1021"/>
      <c r="S301" s="240"/>
      <c r="T301" s="1023"/>
      <c r="U301" s="240"/>
      <c r="V301" s="732"/>
      <c r="W301" s="1030"/>
      <c r="X301" s="1031"/>
      <c r="Y301" s="1031"/>
      <c r="Z301" s="1031"/>
      <c r="AA301" s="1031"/>
      <c r="AB301" s="1031"/>
      <c r="AC301" s="1031"/>
      <c r="AD301" s="1032"/>
      <c r="AE301" s="119"/>
      <c r="AF301" s="412"/>
      <c r="AG301" s="412"/>
      <c r="AH301" s="412"/>
      <c r="AI301" s="412"/>
      <c r="AJ301" s="412"/>
      <c r="AK301" s="412"/>
      <c r="AL301" s="411">
        <f t="shared" ca="1" si="76"/>
        <v>21</v>
      </c>
      <c r="AM301" s="411">
        <f t="shared" ca="1" si="76"/>
        <v>3</v>
      </c>
      <c r="AN301" s="1033"/>
      <c r="AO301" s="273">
        <f t="shared" ca="1" si="77"/>
        <v>13</v>
      </c>
      <c r="AP301" s="412"/>
      <c r="AQ301" s="412"/>
      <c r="AR301" s="412"/>
      <c r="AS301" s="412"/>
      <c r="AT301" s="1034"/>
      <c r="AU301" s="1034"/>
      <c r="AV301" s="1034"/>
      <c r="AW301" s="1034"/>
      <c r="AX301" s="1034"/>
      <c r="AY301" s="177"/>
      <c r="AZ301" s="177"/>
      <c r="BA301" s="177"/>
      <c r="BB301" s="177"/>
      <c r="BC301" s="177"/>
      <c r="BD301" s="177"/>
      <c r="BE301" s="177"/>
    </row>
    <row r="302" spans="1:57" s="73" customFormat="1" ht="15" hidden="1" customHeight="1" outlineLevel="2" x14ac:dyDescent="0.2">
      <c r="A302" s="1001"/>
      <c r="B302" s="1002"/>
      <c r="C302" s="1002"/>
      <c r="D302" s="1007" t="str">
        <f ca="1">Translations!$A$77</f>
        <v>Please select…</v>
      </c>
      <c r="E302" s="1010" t="str">
        <f ca="1">Translations!$A$77</f>
        <v>Please select…</v>
      </c>
      <c r="F302" s="1011"/>
      <c r="G302" s="764"/>
      <c r="H302" s="731" t="str">
        <f>IF($G304&lt;&gt;"",$G302/$G304,"")</f>
        <v/>
      </c>
      <c r="I302" s="767"/>
      <c r="J302" s="770" t="str">
        <f ca="1">Translations!$A$77</f>
        <v>Please select…</v>
      </c>
      <c r="K302" s="1016" t="str">
        <f ca="1">Translations!$A$84</f>
        <v>Allocation + other sources</v>
      </c>
      <c r="L302" s="1017"/>
      <c r="M302" s="237"/>
      <c r="N302" s="1020" t="str">
        <f>IF(M303&lt;&gt;"",M302/M303,"")</f>
        <v/>
      </c>
      <c r="O302" s="239"/>
      <c r="P302" s="1020" t="str">
        <f>IF(O303&lt;&gt;"",O302/O303,"")</f>
        <v/>
      </c>
      <c r="Q302" s="239"/>
      <c r="R302" s="1020" t="str">
        <f>IF(Q303&lt;&gt;"",Q302/Q303,"")</f>
        <v/>
      </c>
      <c r="S302" s="239"/>
      <c r="T302" s="1022" t="str">
        <f>IF(S303&lt;&gt;"",S302/S303,"")</f>
        <v/>
      </c>
      <c r="U302" s="239"/>
      <c r="V302" s="731" t="str">
        <f t="shared" ref="V302" si="101">IF(U303&lt;&gt;"",U302/U303,"")</f>
        <v/>
      </c>
      <c r="W302" s="1024"/>
      <c r="X302" s="1025"/>
      <c r="Y302" s="1025"/>
      <c r="Z302" s="1025"/>
      <c r="AA302" s="1025"/>
      <c r="AB302" s="1025"/>
      <c r="AC302" s="1025"/>
      <c r="AD302" s="1026"/>
      <c r="AE302" s="119"/>
      <c r="AF302" s="412"/>
      <c r="AG302" s="412"/>
      <c r="AH302" s="412"/>
      <c r="AI302" s="412"/>
      <c r="AJ302" s="412"/>
      <c r="AK302" s="412"/>
      <c r="AL302" s="411">
        <f t="shared" ca="1" si="76"/>
        <v>21</v>
      </c>
      <c r="AM302" s="411">
        <f t="shared" ca="1" si="76"/>
        <v>3</v>
      </c>
      <c r="AN302" s="1033" t="str">
        <f t="shared" ref="AN302" ca="1" si="102">IFERROR(IF(INDIRECT(ADDRESS(ROW()-4,COLUMN()))+1&lt;=AL302+AM302,INDIRECT(ADDRESS(ROW()-4,COLUMN()))+1,""),"")</f>
        <v/>
      </c>
      <c r="AO302" s="273">
        <f t="shared" ca="1" si="77"/>
        <v>13</v>
      </c>
      <c r="AP302" s="412"/>
      <c r="AQ302" s="412"/>
      <c r="AR302" s="412"/>
      <c r="AS302" s="412"/>
      <c r="AT302" s="1034"/>
      <c r="AU302" s="1034"/>
      <c r="AV302" s="1034"/>
      <c r="AW302" s="1034"/>
      <c r="AX302" s="1034"/>
      <c r="AY302" s="177"/>
      <c r="AZ302" s="177"/>
      <c r="BA302" s="177"/>
      <c r="BB302" s="177"/>
      <c r="BC302" s="177"/>
      <c r="BD302" s="177"/>
      <c r="BE302" s="177"/>
    </row>
    <row r="303" spans="1:57" s="73" customFormat="1" hidden="1" outlineLevel="2" x14ac:dyDescent="0.2">
      <c r="A303" s="1003"/>
      <c r="B303" s="1004"/>
      <c r="C303" s="1004"/>
      <c r="D303" s="1008"/>
      <c r="E303" s="1012"/>
      <c r="F303" s="1013"/>
      <c r="G303" s="765"/>
      <c r="H303" s="766"/>
      <c r="I303" s="768"/>
      <c r="J303" s="771"/>
      <c r="K303" s="1018"/>
      <c r="L303" s="1019"/>
      <c r="M303" s="238"/>
      <c r="N303" s="1021"/>
      <c r="O303" s="240"/>
      <c r="P303" s="1021"/>
      <c r="Q303" s="240"/>
      <c r="R303" s="1021"/>
      <c r="S303" s="240"/>
      <c r="T303" s="1023"/>
      <c r="U303" s="240"/>
      <c r="V303" s="732"/>
      <c r="W303" s="1027"/>
      <c r="X303" s="1028"/>
      <c r="Y303" s="1028"/>
      <c r="Z303" s="1028"/>
      <c r="AA303" s="1028"/>
      <c r="AB303" s="1028"/>
      <c r="AC303" s="1028"/>
      <c r="AD303" s="1029"/>
      <c r="AE303" s="119"/>
      <c r="AF303" s="412"/>
      <c r="AG303" s="412"/>
      <c r="AH303" s="412"/>
      <c r="AI303" s="412"/>
      <c r="AJ303" s="412"/>
      <c r="AK303" s="412"/>
      <c r="AL303" s="411">
        <f t="shared" ca="1" si="76"/>
        <v>21</v>
      </c>
      <c r="AM303" s="411">
        <f t="shared" ca="1" si="76"/>
        <v>3</v>
      </c>
      <c r="AN303" s="1033"/>
      <c r="AO303" s="273">
        <f t="shared" ca="1" si="77"/>
        <v>13</v>
      </c>
      <c r="AP303" s="412"/>
      <c r="AQ303" s="412"/>
      <c r="AR303" s="412"/>
      <c r="AS303" s="412"/>
      <c r="AT303" s="1034"/>
      <c r="AU303" s="1034"/>
      <c r="AV303" s="1034"/>
      <c r="AW303" s="1034"/>
      <c r="AX303" s="1034"/>
      <c r="AY303" s="177"/>
      <c r="AZ303" s="177"/>
      <c r="BA303" s="177"/>
      <c r="BB303" s="177"/>
      <c r="BC303" s="177"/>
      <c r="BD303" s="177"/>
      <c r="BE303" s="177"/>
    </row>
    <row r="304" spans="1:57" s="73" customFormat="1" ht="15" hidden="1" customHeight="1" outlineLevel="2" x14ac:dyDescent="0.2">
      <c r="A304" s="1003"/>
      <c r="B304" s="1004"/>
      <c r="C304" s="1004"/>
      <c r="D304" s="1008"/>
      <c r="E304" s="1012"/>
      <c r="F304" s="1013"/>
      <c r="G304" s="764"/>
      <c r="H304" s="766"/>
      <c r="I304" s="768"/>
      <c r="J304" s="771"/>
      <c r="K304" s="1035" t="str">
        <f ca="1">Translations!$A$85</f>
        <v xml:space="preserve">Allocation + above + other </v>
      </c>
      <c r="L304" s="1036"/>
      <c r="M304" s="237"/>
      <c r="N304" s="1020" t="str">
        <f>IF(M305&lt;&gt;"",M304/M305,"")</f>
        <v/>
      </c>
      <c r="O304" s="239"/>
      <c r="P304" s="1020" t="str">
        <f>IF(O305&lt;&gt;"",O304/O305,"")</f>
        <v/>
      </c>
      <c r="Q304" s="239"/>
      <c r="R304" s="1020" t="str">
        <f>IF(Q305&lt;&gt;"",Q304/Q305,"")</f>
        <v/>
      </c>
      <c r="S304" s="239"/>
      <c r="T304" s="1022" t="str">
        <f>IF(S305&lt;&gt;"",S304/S305,"")</f>
        <v/>
      </c>
      <c r="U304" s="239"/>
      <c r="V304" s="731" t="str">
        <f t="shared" ref="V304" si="103">IF(U305&lt;&gt;"",U304/U305,"")</f>
        <v/>
      </c>
      <c r="W304" s="1027"/>
      <c r="X304" s="1028"/>
      <c r="Y304" s="1028"/>
      <c r="Z304" s="1028"/>
      <c r="AA304" s="1028"/>
      <c r="AB304" s="1028"/>
      <c r="AC304" s="1028"/>
      <c r="AD304" s="1029"/>
      <c r="AE304" s="119"/>
      <c r="AF304" s="412"/>
      <c r="AG304" s="412"/>
      <c r="AH304" s="412"/>
      <c r="AI304" s="412"/>
      <c r="AJ304" s="412"/>
      <c r="AK304" s="412"/>
      <c r="AL304" s="411">
        <f t="shared" ca="1" si="76"/>
        <v>21</v>
      </c>
      <c r="AM304" s="411">
        <f t="shared" ca="1" si="76"/>
        <v>3</v>
      </c>
      <c r="AN304" s="1033"/>
      <c r="AO304" s="273">
        <f t="shared" ca="1" si="77"/>
        <v>13</v>
      </c>
      <c r="AP304" s="412"/>
      <c r="AQ304" s="412"/>
      <c r="AR304" s="412"/>
      <c r="AS304" s="412"/>
      <c r="AT304" s="1034"/>
      <c r="AU304" s="1034"/>
      <c r="AV304" s="1034"/>
      <c r="AW304" s="1034"/>
      <c r="AX304" s="1034"/>
      <c r="AY304" s="177"/>
      <c r="AZ304" s="177"/>
      <c r="BA304" s="177"/>
      <c r="BB304" s="177"/>
      <c r="BC304" s="177"/>
      <c r="BD304" s="177"/>
      <c r="BE304" s="177"/>
    </row>
    <row r="305" spans="1:77" s="73" customFormat="1" hidden="1" outlineLevel="2" x14ac:dyDescent="0.2">
      <c r="A305" s="1005"/>
      <c r="B305" s="1006"/>
      <c r="C305" s="1006"/>
      <c r="D305" s="1009"/>
      <c r="E305" s="1014"/>
      <c r="F305" s="1015"/>
      <c r="G305" s="765"/>
      <c r="H305" s="732"/>
      <c r="I305" s="769"/>
      <c r="J305" s="772"/>
      <c r="K305" s="1037"/>
      <c r="L305" s="1038"/>
      <c r="M305" s="238"/>
      <c r="N305" s="1021"/>
      <c r="O305" s="240"/>
      <c r="P305" s="1021"/>
      <c r="Q305" s="240"/>
      <c r="R305" s="1021"/>
      <c r="S305" s="240"/>
      <c r="T305" s="1023"/>
      <c r="U305" s="240"/>
      <c r="V305" s="732"/>
      <c r="W305" s="1030"/>
      <c r="X305" s="1031"/>
      <c r="Y305" s="1031"/>
      <c r="Z305" s="1031"/>
      <c r="AA305" s="1031"/>
      <c r="AB305" s="1031"/>
      <c r="AC305" s="1031"/>
      <c r="AD305" s="1032"/>
      <c r="AE305" s="119"/>
      <c r="AF305" s="412"/>
      <c r="AG305" s="412"/>
      <c r="AH305" s="412"/>
      <c r="AI305" s="412"/>
      <c r="AJ305" s="412"/>
      <c r="AK305" s="412"/>
      <c r="AL305" s="411">
        <f t="shared" ca="1" si="76"/>
        <v>21</v>
      </c>
      <c r="AM305" s="411">
        <f t="shared" ca="1" si="76"/>
        <v>3</v>
      </c>
      <c r="AN305" s="1033"/>
      <c r="AO305" s="273">
        <f t="shared" ca="1" si="77"/>
        <v>13</v>
      </c>
      <c r="AP305" s="412"/>
      <c r="AQ305" s="412"/>
      <c r="AR305" s="412"/>
      <c r="AS305" s="412"/>
      <c r="AT305" s="1034"/>
      <c r="AU305" s="1034"/>
      <c r="AV305" s="1034"/>
      <c r="AW305" s="1034"/>
      <c r="AX305" s="1034"/>
      <c r="AY305" s="177"/>
      <c r="AZ305" s="177"/>
      <c r="BA305" s="177"/>
      <c r="BB305" s="177"/>
      <c r="BC305" s="177"/>
      <c r="BD305" s="177"/>
      <c r="BE305" s="177"/>
    </row>
    <row r="306" spans="1:77" s="73" customFormat="1" ht="15" hidden="1" customHeight="1" outlineLevel="2" x14ac:dyDescent="0.2">
      <c r="A306" s="1001" t="str">
        <f ca="1">IFERROR(INDIRECT(ADDRESS(AN306,4,1,TRUE,"CatCoverage")),"")</f>
        <v/>
      </c>
      <c r="B306" s="1002"/>
      <c r="C306" s="1002"/>
      <c r="D306" s="1007" t="str">
        <f ca="1">Translations!$A$77</f>
        <v>Please select…</v>
      </c>
      <c r="E306" s="1010" t="str">
        <f ca="1">Translations!$A$77</f>
        <v>Please select…</v>
      </c>
      <c r="F306" s="1011"/>
      <c r="G306" s="764"/>
      <c r="H306" s="731" t="str">
        <f>IF($G308&lt;&gt;"",$G306/$G308,"")</f>
        <v/>
      </c>
      <c r="I306" s="767"/>
      <c r="J306" s="770" t="str">
        <f ca="1">Translations!$A$77</f>
        <v>Please select…</v>
      </c>
      <c r="K306" s="1016" t="str">
        <f ca="1">Translations!$A$84</f>
        <v>Allocation + other sources</v>
      </c>
      <c r="L306" s="1017"/>
      <c r="M306" s="237"/>
      <c r="N306" s="1020" t="str">
        <f>IF(M307&lt;&gt;"",M306/M307,"")</f>
        <v/>
      </c>
      <c r="O306" s="239"/>
      <c r="P306" s="1020" t="str">
        <f>IF(O307&lt;&gt;"",O306/O307,"")</f>
        <v/>
      </c>
      <c r="Q306" s="239"/>
      <c r="R306" s="1020" t="str">
        <f>IF(Q307&lt;&gt;"",Q306/Q307,"")</f>
        <v/>
      </c>
      <c r="S306" s="239"/>
      <c r="T306" s="1022" t="str">
        <f>IF(S307&lt;&gt;"",S306/S307,"")</f>
        <v/>
      </c>
      <c r="U306" s="239"/>
      <c r="V306" s="731" t="str">
        <f t="shared" ref="V306" si="104">IF(U307&lt;&gt;"",U306/U307,"")</f>
        <v/>
      </c>
      <c r="W306" s="1024"/>
      <c r="X306" s="1025"/>
      <c r="Y306" s="1025"/>
      <c r="Z306" s="1025"/>
      <c r="AA306" s="1025"/>
      <c r="AB306" s="1025"/>
      <c r="AC306" s="1025"/>
      <c r="AD306" s="1026"/>
      <c r="AE306" s="119"/>
      <c r="AF306" s="412"/>
      <c r="AG306" s="412"/>
      <c r="AH306" s="412"/>
      <c r="AI306" s="412"/>
      <c r="AJ306" s="412"/>
      <c r="AK306" s="412"/>
      <c r="AL306" s="411">
        <f t="shared" ca="1" si="76"/>
        <v>21</v>
      </c>
      <c r="AM306" s="411">
        <f t="shared" ca="1" si="76"/>
        <v>3</v>
      </c>
      <c r="AN306" s="1033" t="str">
        <f t="shared" ref="AN306" ca="1" si="105">IFERROR(IF(INDIRECT(ADDRESS(ROW()-4,COLUMN()))+1&lt;=AL306+AM306,INDIRECT(ADDRESS(ROW()-4,COLUMN()))+1,""),"")</f>
        <v/>
      </c>
      <c r="AO306" s="273">
        <f t="shared" ca="1" si="77"/>
        <v>13</v>
      </c>
      <c r="AP306" s="412"/>
      <c r="AQ306" s="412"/>
      <c r="AR306" s="412"/>
      <c r="AS306" s="412"/>
      <c r="AT306" s="1034"/>
      <c r="AU306" s="1034"/>
      <c r="AV306" s="1034"/>
      <c r="AW306" s="1034"/>
      <c r="AX306" s="1034"/>
      <c r="AY306" s="177"/>
      <c r="AZ306" s="177"/>
      <c r="BA306" s="177"/>
      <c r="BB306" s="177"/>
      <c r="BC306" s="177"/>
      <c r="BD306" s="177"/>
      <c r="BE306" s="177"/>
    </row>
    <row r="307" spans="1:77" s="73" customFormat="1" hidden="1" outlineLevel="2" x14ac:dyDescent="0.2">
      <c r="A307" s="1003"/>
      <c r="B307" s="1004"/>
      <c r="C307" s="1004"/>
      <c r="D307" s="1008"/>
      <c r="E307" s="1012"/>
      <c r="F307" s="1013"/>
      <c r="G307" s="765"/>
      <c r="H307" s="766"/>
      <c r="I307" s="768"/>
      <c r="J307" s="771"/>
      <c r="K307" s="1018"/>
      <c r="L307" s="1019"/>
      <c r="M307" s="238"/>
      <c r="N307" s="1021"/>
      <c r="O307" s="240"/>
      <c r="P307" s="1021"/>
      <c r="Q307" s="240"/>
      <c r="R307" s="1021"/>
      <c r="S307" s="240"/>
      <c r="T307" s="1023"/>
      <c r="U307" s="240"/>
      <c r="V307" s="732"/>
      <c r="W307" s="1027"/>
      <c r="X307" s="1028"/>
      <c r="Y307" s="1028"/>
      <c r="Z307" s="1028"/>
      <c r="AA307" s="1028"/>
      <c r="AB307" s="1028"/>
      <c r="AC307" s="1028"/>
      <c r="AD307" s="1029"/>
      <c r="AE307" s="119"/>
      <c r="AF307" s="412"/>
      <c r="AG307" s="412"/>
      <c r="AH307" s="412"/>
      <c r="AI307" s="412"/>
      <c r="AJ307" s="412"/>
      <c r="AK307" s="412"/>
      <c r="AL307" s="411">
        <f t="shared" ca="1" si="76"/>
        <v>21</v>
      </c>
      <c r="AM307" s="411">
        <f t="shared" ca="1" si="76"/>
        <v>3</v>
      </c>
      <c r="AN307" s="1033"/>
      <c r="AO307" s="273">
        <f t="shared" ca="1" si="77"/>
        <v>13</v>
      </c>
      <c r="AP307" s="412"/>
      <c r="AQ307" s="412"/>
      <c r="AR307" s="412"/>
      <c r="AS307" s="412"/>
      <c r="AT307" s="1034"/>
      <c r="AU307" s="1034"/>
      <c r="AV307" s="1034"/>
      <c r="AW307" s="1034"/>
      <c r="AX307" s="1034"/>
      <c r="AY307" s="177"/>
      <c r="AZ307" s="177"/>
      <c r="BA307" s="177"/>
      <c r="BB307" s="177"/>
      <c r="BC307" s="177"/>
      <c r="BD307" s="177"/>
      <c r="BE307" s="177"/>
    </row>
    <row r="308" spans="1:77" s="73" customFormat="1" ht="15" hidden="1" customHeight="1" outlineLevel="2" x14ac:dyDescent="0.2">
      <c r="A308" s="1003"/>
      <c r="B308" s="1004"/>
      <c r="C308" s="1004"/>
      <c r="D308" s="1008"/>
      <c r="E308" s="1012"/>
      <c r="F308" s="1013"/>
      <c r="G308" s="764"/>
      <c r="H308" s="766"/>
      <c r="I308" s="768"/>
      <c r="J308" s="771"/>
      <c r="K308" s="1035" t="str">
        <f ca="1">Translations!$A$85</f>
        <v xml:space="preserve">Allocation + above + other </v>
      </c>
      <c r="L308" s="1036"/>
      <c r="M308" s="237"/>
      <c r="N308" s="1020" t="str">
        <f>IF(M309&lt;&gt;"",M308/M309,"")</f>
        <v/>
      </c>
      <c r="O308" s="239"/>
      <c r="P308" s="1020" t="str">
        <f>IF(O309&lt;&gt;"",O308/O309,"")</f>
        <v/>
      </c>
      <c r="Q308" s="239"/>
      <c r="R308" s="1020" t="str">
        <f>IF(Q309&lt;&gt;"",Q308/Q309,"")</f>
        <v/>
      </c>
      <c r="S308" s="239"/>
      <c r="T308" s="1022" t="str">
        <f>IF(S309&lt;&gt;"",S308/S309,"")</f>
        <v/>
      </c>
      <c r="U308" s="239"/>
      <c r="V308" s="731" t="str">
        <f t="shared" ref="V308" si="106">IF(U309&lt;&gt;"",U308/U309,"")</f>
        <v/>
      </c>
      <c r="W308" s="1027"/>
      <c r="X308" s="1028"/>
      <c r="Y308" s="1028"/>
      <c r="Z308" s="1028"/>
      <c r="AA308" s="1028"/>
      <c r="AB308" s="1028"/>
      <c r="AC308" s="1028"/>
      <c r="AD308" s="1029"/>
      <c r="AE308" s="119"/>
      <c r="AF308" s="412"/>
      <c r="AG308" s="412"/>
      <c r="AH308" s="412"/>
      <c r="AI308" s="412"/>
      <c r="AJ308" s="412"/>
      <c r="AK308" s="412"/>
      <c r="AL308" s="411">
        <f t="shared" ca="1" si="76"/>
        <v>21</v>
      </c>
      <c r="AM308" s="411">
        <f t="shared" ca="1" si="76"/>
        <v>3</v>
      </c>
      <c r="AN308" s="1033"/>
      <c r="AO308" s="273">
        <f t="shared" ca="1" si="77"/>
        <v>13</v>
      </c>
      <c r="AP308" s="412"/>
      <c r="AQ308" s="412"/>
      <c r="AR308" s="412"/>
      <c r="AS308" s="412"/>
      <c r="AT308" s="1034"/>
      <c r="AU308" s="1034"/>
      <c r="AV308" s="1034"/>
      <c r="AW308" s="1034"/>
      <c r="AX308" s="1034"/>
      <c r="AY308" s="177"/>
      <c r="AZ308" s="177"/>
      <c r="BA308" s="177"/>
      <c r="BB308" s="177"/>
      <c r="BC308" s="177"/>
      <c r="BD308" s="177"/>
      <c r="BE308" s="177"/>
    </row>
    <row r="309" spans="1:77" s="73" customFormat="1" hidden="1" outlineLevel="2" x14ac:dyDescent="0.2">
      <c r="A309" s="1005"/>
      <c r="B309" s="1006"/>
      <c r="C309" s="1006"/>
      <c r="D309" s="1009"/>
      <c r="E309" s="1014"/>
      <c r="F309" s="1015"/>
      <c r="G309" s="765"/>
      <c r="H309" s="732"/>
      <c r="I309" s="769"/>
      <c r="J309" s="772"/>
      <c r="K309" s="1037"/>
      <c r="L309" s="1038"/>
      <c r="M309" s="238"/>
      <c r="N309" s="1021"/>
      <c r="O309" s="240"/>
      <c r="P309" s="1021"/>
      <c r="Q309" s="240"/>
      <c r="R309" s="1021"/>
      <c r="S309" s="240"/>
      <c r="T309" s="1023"/>
      <c r="U309" s="240"/>
      <c r="V309" s="732"/>
      <c r="W309" s="1030"/>
      <c r="X309" s="1031"/>
      <c r="Y309" s="1031"/>
      <c r="Z309" s="1031"/>
      <c r="AA309" s="1031"/>
      <c r="AB309" s="1031"/>
      <c r="AC309" s="1031"/>
      <c r="AD309" s="1032"/>
      <c r="AE309" s="119"/>
      <c r="AF309" s="412"/>
      <c r="AG309" s="412"/>
      <c r="AH309" s="412"/>
      <c r="AI309" s="412"/>
      <c r="AJ309" s="412"/>
      <c r="AK309" s="412"/>
      <c r="AL309" s="411">
        <f t="shared" ca="1" si="76"/>
        <v>21</v>
      </c>
      <c r="AM309" s="411">
        <f t="shared" ca="1" si="76"/>
        <v>3</v>
      </c>
      <c r="AN309" s="1033"/>
      <c r="AO309" s="273">
        <f t="shared" ca="1" si="77"/>
        <v>13</v>
      </c>
      <c r="AP309" s="412"/>
      <c r="AQ309" s="412"/>
      <c r="AR309" s="412"/>
      <c r="AS309" s="412"/>
      <c r="AT309" s="1034"/>
      <c r="AU309" s="1034"/>
      <c r="AV309" s="1034"/>
      <c r="AW309" s="1034"/>
      <c r="AX309" s="1034"/>
      <c r="AY309" s="177"/>
      <c r="AZ309" s="177"/>
      <c r="BA309" s="177"/>
      <c r="BB309" s="177"/>
      <c r="BC309" s="177"/>
      <c r="BD309" s="177"/>
      <c r="BE309" s="177"/>
    </row>
    <row r="310" spans="1:77" s="73" customFormat="1" ht="15" hidden="1" customHeight="1" outlineLevel="2" x14ac:dyDescent="0.2">
      <c r="A310" s="1001" t="str">
        <f ca="1">IFERROR(INDIRECT(ADDRESS(AN310,4,1,TRUE,"CatCoverage")),"")</f>
        <v/>
      </c>
      <c r="B310" s="1002"/>
      <c r="C310" s="1002"/>
      <c r="D310" s="1007" t="str">
        <f ca="1">Translations!$A$77</f>
        <v>Please select…</v>
      </c>
      <c r="E310" s="1010" t="str">
        <f ca="1">Translations!$A$77</f>
        <v>Please select…</v>
      </c>
      <c r="F310" s="1011"/>
      <c r="G310" s="764"/>
      <c r="H310" s="731" t="str">
        <f>IF($G312&lt;&gt;"",$G310/$G312,"")</f>
        <v/>
      </c>
      <c r="I310" s="767"/>
      <c r="J310" s="770" t="str">
        <f ca="1">Translations!$A$77</f>
        <v>Please select…</v>
      </c>
      <c r="K310" s="1016" t="str">
        <f ca="1">Translations!$A$84</f>
        <v>Allocation + other sources</v>
      </c>
      <c r="L310" s="1017"/>
      <c r="M310" s="237"/>
      <c r="N310" s="1020" t="str">
        <f>IF(M311&lt;&gt;"",M310/M311,"")</f>
        <v/>
      </c>
      <c r="O310" s="239"/>
      <c r="P310" s="1020" t="str">
        <f>IF(O311&lt;&gt;"",O310/O311,"")</f>
        <v/>
      </c>
      <c r="Q310" s="239"/>
      <c r="R310" s="1020" t="str">
        <f>IF(Q311&lt;&gt;"",Q310/Q311,"")</f>
        <v/>
      </c>
      <c r="S310" s="239"/>
      <c r="T310" s="1022" t="str">
        <f>IF(S311&lt;&gt;"",S310/S311,"")</f>
        <v/>
      </c>
      <c r="U310" s="239"/>
      <c r="V310" s="731" t="str">
        <f t="shared" ref="V310" si="107">IF(U311&lt;&gt;"",U310/U311,"")</f>
        <v/>
      </c>
      <c r="W310" s="1024"/>
      <c r="X310" s="1025"/>
      <c r="Y310" s="1025"/>
      <c r="Z310" s="1025"/>
      <c r="AA310" s="1025"/>
      <c r="AB310" s="1025"/>
      <c r="AC310" s="1025"/>
      <c r="AD310" s="1026"/>
      <c r="AE310" s="119"/>
      <c r="AF310" s="412"/>
      <c r="AG310" s="412"/>
      <c r="AH310" s="412"/>
      <c r="AI310" s="412"/>
      <c r="AJ310" s="412"/>
      <c r="AK310" s="412"/>
      <c r="AL310" s="411">
        <f t="shared" ca="1" si="76"/>
        <v>21</v>
      </c>
      <c r="AM310" s="411">
        <f t="shared" ca="1" si="76"/>
        <v>3</v>
      </c>
      <c r="AN310" s="1033" t="str">
        <f t="shared" ref="AN310" ca="1" si="108">IFERROR(IF(INDIRECT(ADDRESS(ROW()-4,COLUMN()))+1&lt;=AL310+AM310,INDIRECT(ADDRESS(ROW()-4,COLUMN()))+1,""),"")</f>
        <v/>
      </c>
      <c r="AO310" s="273">
        <f t="shared" ca="1" si="77"/>
        <v>13</v>
      </c>
      <c r="AP310" s="412"/>
      <c r="AQ310" s="412"/>
      <c r="AR310" s="412"/>
      <c r="AS310" s="412"/>
      <c r="AT310" s="1034"/>
      <c r="AU310" s="1034"/>
      <c r="AV310" s="1034"/>
      <c r="AW310" s="1034"/>
      <c r="AX310" s="1034"/>
      <c r="AY310" s="177"/>
      <c r="AZ310" s="177"/>
      <c r="BA310" s="177"/>
      <c r="BB310" s="177"/>
      <c r="BC310" s="177"/>
      <c r="BD310" s="177"/>
      <c r="BE310" s="177"/>
    </row>
    <row r="311" spans="1:77" s="73" customFormat="1" hidden="1" outlineLevel="2" x14ac:dyDescent="0.2">
      <c r="A311" s="1003"/>
      <c r="B311" s="1004"/>
      <c r="C311" s="1004"/>
      <c r="D311" s="1008"/>
      <c r="E311" s="1012"/>
      <c r="F311" s="1013"/>
      <c r="G311" s="765"/>
      <c r="H311" s="766"/>
      <c r="I311" s="768"/>
      <c r="J311" s="771"/>
      <c r="K311" s="1018"/>
      <c r="L311" s="1019"/>
      <c r="M311" s="238"/>
      <c r="N311" s="1021"/>
      <c r="O311" s="240"/>
      <c r="P311" s="1021"/>
      <c r="Q311" s="240"/>
      <c r="R311" s="1021"/>
      <c r="S311" s="240"/>
      <c r="T311" s="1023"/>
      <c r="U311" s="240"/>
      <c r="V311" s="732"/>
      <c r="W311" s="1027"/>
      <c r="X311" s="1028"/>
      <c r="Y311" s="1028"/>
      <c r="Z311" s="1028"/>
      <c r="AA311" s="1028"/>
      <c r="AB311" s="1028"/>
      <c r="AC311" s="1028"/>
      <c r="AD311" s="1029"/>
      <c r="AE311" s="119"/>
      <c r="AF311" s="412"/>
      <c r="AG311" s="412"/>
      <c r="AH311" s="412"/>
      <c r="AI311" s="412"/>
      <c r="AJ311" s="412"/>
      <c r="AK311" s="412"/>
      <c r="AL311" s="411">
        <f t="shared" ref="AL311:AM313" ca="1" si="109">INDIRECT(ADDRESS(ROW()-1,COLUMN()))</f>
        <v>21</v>
      </c>
      <c r="AM311" s="411">
        <f t="shared" ca="1" si="109"/>
        <v>3</v>
      </c>
      <c r="AN311" s="1033"/>
      <c r="AO311" s="273">
        <f t="shared" ca="1" si="77"/>
        <v>13</v>
      </c>
      <c r="AP311" s="412"/>
      <c r="AQ311" s="412"/>
      <c r="AR311" s="412"/>
      <c r="AS311" s="412"/>
      <c r="AT311" s="1034"/>
      <c r="AU311" s="1034"/>
      <c r="AV311" s="1034"/>
      <c r="AW311" s="1034"/>
      <c r="AX311" s="1034"/>
      <c r="AY311" s="177"/>
      <c r="AZ311" s="177"/>
      <c r="BA311" s="177"/>
      <c r="BB311" s="177"/>
      <c r="BC311" s="177"/>
      <c r="BD311" s="177"/>
      <c r="BE311" s="177"/>
    </row>
    <row r="312" spans="1:77" s="73" customFormat="1" ht="15" hidden="1" customHeight="1" outlineLevel="2" x14ac:dyDescent="0.2">
      <c r="A312" s="1003"/>
      <c r="B312" s="1004"/>
      <c r="C312" s="1004"/>
      <c r="D312" s="1008"/>
      <c r="E312" s="1012"/>
      <c r="F312" s="1013"/>
      <c r="G312" s="764"/>
      <c r="H312" s="766"/>
      <c r="I312" s="768"/>
      <c r="J312" s="771"/>
      <c r="K312" s="1035" t="str">
        <f ca="1">Translations!$A$85</f>
        <v xml:space="preserve">Allocation + above + other </v>
      </c>
      <c r="L312" s="1036"/>
      <c r="M312" s="237"/>
      <c r="N312" s="1020" t="str">
        <f>IF(M313&lt;&gt;"",M312/M313,"")</f>
        <v/>
      </c>
      <c r="O312" s="239"/>
      <c r="P312" s="1020" t="str">
        <f>IF(O313&lt;&gt;"",O312/O313,"")</f>
        <v/>
      </c>
      <c r="Q312" s="239"/>
      <c r="R312" s="1020" t="str">
        <f>IF(Q313&lt;&gt;"",Q312/Q313,"")</f>
        <v/>
      </c>
      <c r="S312" s="239"/>
      <c r="T312" s="1022" t="str">
        <f>IF(S313&lt;&gt;"",S312/S313,"")</f>
        <v/>
      </c>
      <c r="U312" s="239"/>
      <c r="V312" s="731" t="str">
        <f t="shared" ref="V312" si="110">IF(U313&lt;&gt;"",U312/U313,"")</f>
        <v/>
      </c>
      <c r="W312" s="1027"/>
      <c r="X312" s="1028"/>
      <c r="Y312" s="1028"/>
      <c r="Z312" s="1028"/>
      <c r="AA312" s="1028"/>
      <c r="AB312" s="1028"/>
      <c r="AC312" s="1028"/>
      <c r="AD312" s="1029"/>
      <c r="AE312" s="119"/>
      <c r="AF312" s="412"/>
      <c r="AG312" s="412"/>
      <c r="AH312" s="412"/>
      <c r="AI312" s="412"/>
      <c r="AJ312" s="412"/>
      <c r="AK312" s="412"/>
      <c r="AL312" s="411">
        <f t="shared" ca="1" si="109"/>
        <v>21</v>
      </c>
      <c r="AM312" s="411">
        <f t="shared" ca="1" si="109"/>
        <v>3</v>
      </c>
      <c r="AN312" s="1033"/>
      <c r="AO312" s="273">
        <f t="shared" ca="1" si="77"/>
        <v>13</v>
      </c>
      <c r="AP312" s="412"/>
      <c r="AQ312" s="412"/>
      <c r="AR312" s="412"/>
      <c r="AS312" s="412"/>
      <c r="AT312" s="1034"/>
      <c r="AU312" s="1034"/>
      <c r="AV312" s="1034"/>
      <c r="AW312" s="1034"/>
      <c r="AX312" s="1034"/>
      <c r="AY312" s="177"/>
      <c r="AZ312" s="177"/>
      <c r="BA312" s="177"/>
      <c r="BB312" s="177"/>
      <c r="BC312" s="177"/>
      <c r="BD312" s="177"/>
      <c r="BE312" s="177"/>
    </row>
    <row r="313" spans="1:77" s="73" customFormat="1" hidden="1" outlineLevel="2" x14ac:dyDescent="0.2">
      <c r="A313" s="1005"/>
      <c r="B313" s="1006"/>
      <c r="C313" s="1006"/>
      <c r="D313" s="1009"/>
      <c r="E313" s="1014"/>
      <c r="F313" s="1015"/>
      <c r="G313" s="765"/>
      <c r="H313" s="732"/>
      <c r="I313" s="769"/>
      <c r="J313" s="772"/>
      <c r="K313" s="1037"/>
      <c r="L313" s="1038"/>
      <c r="M313" s="238"/>
      <c r="N313" s="1021"/>
      <c r="O313" s="240"/>
      <c r="P313" s="1021"/>
      <c r="Q313" s="240"/>
      <c r="R313" s="1021"/>
      <c r="S313" s="240"/>
      <c r="T313" s="1023"/>
      <c r="U313" s="240"/>
      <c r="V313" s="732"/>
      <c r="W313" s="1030"/>
      <c r="X313" s="1031"/>
      <c r="Y313" s="1031"/>
      <c r="Z313" s="1031"/>
      <c r="AA313" s="1031"/>
      <c r="AB313" s="1031"/>
      <c r="AC313" s="1031"/>
      <c r="AD313" s="1032"/>
      <c r="AE313" s="119"/>
      <c r="AF313" s="412"/>
      <c r="AG313" s="412"/>
      <c r="AH313" s="412"/>
      <c r="AI313" s="412"/>
      <c r="AJ313" s="412"/>
      <c r="AK313" s="412"/>
      <c r="AL313" s="411">
        <f t="shared" ca="1" si="109"/>
        <v>21</v>
      </c>
      <c r="AM313" s="411">
        <f t="shared" ca="1" si="109"/>
        <v>3</v>
      </c>
      <c r="AN313" s="1033"/>
      <c r="AO313" s="273">
        <f t="shared" ca="1" si="77"/>
        <v>13</v>
      </c>
      <c r="AP313" s="412"/>
      <c r="AQ313" s="412"/>
      <c r="AR313" s="412"/>
      <c r="AS313" s="412"/>
      <c r="AT313" s="1034"/>
      <c r="AU313" s="1034"/>
      <c r="AV313" s="1034"/>
      <c r="AW313" s="1034"/>
      <c r="AX313" s="1034"/>
      <c r="AY313" s="177"/>
      <c r="AZ313" s="177"/>
      <c r="BA313" s="177"/>
      <c r="BB313" s="177"/>
      <c r="BC313" s="177"/>
      <c r="BD313" s="177"/>
      <c r="BE313" s="177"/>
    </row>
    <row r="314" spans="1:77" s="73" customFormat="1" outlineLevel="1" collapsed="1" x14ac:dyDescent="0.2">
      <c r="A314" s="1083" t="str">
        <f ca="1">Translations!$A$125</f>
        <v>* Indicators with an (*) will require disaggregated results during grant implementation.</v>
      </c>
      <c r="B314" s="1084"/>
      <c r="C314" s="1084"/>
      <c r="D314" s="1084"/>
      <c r="E314" s="1084"/>
      <c r="F314" s="1084"/>
      <c r="G314" s="1084"/>
      <c r="H314" s="1084"/>
      <c r="I314" s="1084"/>
      <c r="J314" s="1084"/>
      <c r="K314" s="1084"/>
      <c r="L314" s="1084"/>
      <c r="M314" s="1084"/>
      <c r="N314" s="1084"/>
      <c r="O314" s="1084"/>
      <c r="P314" s="1084"/>
      <c r="Q314" s="1084"/>
      <c r="R314" s="1084"/>
      <c r="S314" s="1084"/>
      <c r="T314" s="1084"/>
      <c r="U314" s="1084"/>
      <c r="V314" s="1084"/>
      <c r="W314" s="1084"/>
      <c r="X314" s="1084"/>
      <c r="Y314" s="1084"/>
      <c r="Z314" s="1084"/>
      <c r="AA314" s="1084"/>
      <c r="AB314" s="1084"/>
      <c r="AC314" s="1084"/>
      <c r="AD314" s="1085"/>
      <c r="AE314" s="492"/>
      <c r="AF314" s="492"/>
      <c r="AG314" s="492"/>
      <c r="AH314" s="492"/>
      <c r="AI314" s="492"/>
      <c r="AJ314" s="492"/>
      <c r="AK314" s="492"/>
      <c r="AL314" s="491"/>
      <c r="AM314" s="491"/>
      <c r="AN314" s="491"/>
      <c r="AO314" s="273">
        <f t="shared" ca="1" si="77"/>
        <v>13</v>
      </c>
      <c r="AP314" s="492"/>
      <c r="AQ314" s="492"/>
      <c r="AR314" s="492"/>
      <c r="AS314" s="492"/>
      <c r="AT314" s="492"/>
      <c r="AU314" s="492"/>
      <c r="AV314" s="492"/>
      <c r="AW314" s="492"/>
      <c r="AX314" s="492"/>
      <c r="AY314" s="177"/>
      <c r="AZ314" s="177"/>
      <c r="BA314" s="177"/>
      <c r="BB314" s="177"/>
      <c r="BC314" s="177"/>
      <c r="BD314" s="177"/>
      <c r="BE314" s="177"/>
    </row>
    <row r="315" spans="1:77" s="138" customFormat="1" ht="18" customHeight="1" outlineLevel="1" x14ac:dyDescent="0.2">
      <c r="A315" s="217" t="str">
        <f ca="1">Translations!$A$94</f>
        <v>Module budget</v>
      </c>
      <c r="B315" s="404"/>
      <c r="C315" s="404"/>
      <c r="D315" s="404"/>
      <c r="E315" s="404"/>
      <c r="F315" s="404"/>
      <c r="G315" s="404"/>
      <c r="H315" s="404"/>
      <c r="I315" s="404"/>
      <c r="J315" s="404"/>
      <c r="K315" s="404"/>
      <c r="L315" s="404"/>
      <c r="M315" s="404"/>
      <c r="N315" s="404"/>
      <c r="O315" s="404"/>
      <c r="P315" s="404"/>
      <c r="Q315" s="404"/>
      <c r="R315" s="404"/>
      <c r="S315" s="404"/>
      <c r="T315" s="404"/>
      <c r="U315" s="404"/>
      <c r="V315" s="404"/>
      <c r="W315" s="404"/>
      <c r="X315" s="404"/>
      <c r="Y315" s="404"/>
      <c r="Z315" s="404"/>
      <c r="AA315" s="404"/>
      <c r="AB315" s="404"/>
      <c r="AC315" s="404"/>
      <c r="AD315" s="405"/>
      <c r="AE315" s="178"/>
      <c r="AF315" s="178"/>
      <c r="AG315" s="178"/>
      <c r="AH315" s="178"/>
      <c r="AI315" s="178"/>
      <c r="AJ315" s="178"/>
      <c r="AK315" s="178"/>
      <c r="AL315" s="81"/>
      <c r="AM315" s="81"/>
      <c r="AN315" s="167"/>
      <c r="AO315" s="81">
        <f t="shared" ca="1" si="77"/>
        <v>13</v>
      </c>
      <c r="AP315" s="81"/>
      <c r="AQ315" s="81"/>
      <c r="AR315" s="178"/>
      <c r="AS315" s="178"/>
      <c r="AT315" s="178"/>
      <c r="AU315" s="178"/>
      <c r="AV315" s="178"/>
      <c r="AW315" s="178"/>
      <c r="AX315" s="136"/>
      <c r="AY315" s="136"/>
      <c r="AZ315" s="136"/>
      <c r="BA315" s="136"/>
      <c r="BB315" s="136"/>
      <c r="BC315" s="136"/>
      <c r="BD315" s="136"/>
      <c r="BE315" s="137"/>
      <c r="BF315" s="137"/>
      <c r="BG315" s="137"/>
      <c r="BH315" s="137"/>
      <c r="BI315" s="137"/>
      <c r="BJ315" s="137"/>
      <c r="BK315" s="137"/>
      <c r="BL315" s="137"/>
      <c r="BM315" s="137"/>
      <c r="BN315" s="137"/>
      <c r="BO315" s="137"/>
      <c r="BP315" s="137"/>
      <c r="BQ315" s="137"/>
      <c r="BR315" s="137"/>
      <c r="BS315" s="137"/>
      <c r="BT315" s="137"/>
      <c r="BU315" s="137"/>
      <c r="BV315" s="137"/>
      <c r="BW315" s="137"/>
    </row>
    <row r="316" spans="1:77" s="134" customFormat="1" ht="18" customHeight="1" outlineLevel="1" x14ac:dyDescent="0.2">
      <c r="A316" s="995" t="str">
        <f ca="1">Translations!$A$91</f>
        <v>Request from the allocation amount per module</v>
      </c>
      <c r="B316" s="996"/>
      <c r="C316" s="996"/>
      <c r="D316" s="996"/>
      <c r="E316" s="997"/>
      <c r="F316" s="235">
        <f ca="1">SUMIF($K319:$K338,Translations!$A$83,$M319:$M338)+SUMIF($K319:$K338,Translations!$A$83,$O319:$O338)+SUMIF($K319:$K338,Translations!$A$83,$Q319:$Q338)+SUMIF($K319:$K338,Translations!$A$83,$S319:$S338)+SUMIF($K319:$K338,Translations!$A$83,$U319:$U338)</f>
        <v>193248.65999999997</v>
      </c>
      <c r="G316" s="401"/>
      <c r="H316" s="401"/>
      <c r="I316" s="232"/>
      <c r="J316" s="998" t="str">
        <f ca="1">Translations!$A$92</f>
        <v>Request from the amount above the allocation per module</v>
      </c>
      <c r="K316" s="999"/>
      <c r="L316" s="999"/>
      <c r="M316" s="999"/>
      <c r="N316" s="999"/>
      <c r="O316" s="999"/>
      <c r="P316" s="999"/>
      <c r="Q316" s="999"/>
      <c r="R316" s="999"/>
      <c r="S316" s="719"/>
      <c r="T316" s="1000"/>
      <c r="U316" s="401"/>
      <c r="V316" s="401"/>
      <c r="W316" s="235">
        <f ca="1">SUMIF($K319:$K338,Translations!$A$86,$M319:$M338)+SUMIF($K319:$K338,Translations!$A$86,$O319:$O338)+SUMIF($K319:$K338,Translations!$A$86,$Q319:$Q338)+SUMIF($K319:$K338,Translations!$A$86,$S319:$S338)+SUMIF($K319:$K338,Translations!$A$86,$U319:$U338)</f>
        <v>29286</v>
      </c>
      <c r="X316" s="401"/>
      <c r="Y316" s="401"/>
      <c r="Z316" s="232"/>
      <c r="AA316" s="232"/>
      <c r="AB316" s="232"/>
      <c r="AC316" s="232"/>
      <c r="AD316" s="233"/>
      <c r="AE316" s="81"/>
      <c r="AF316" s="81"/>
      <c r="AG316" s="81"/>
      <c r="AH316" s="81"/>
      <c r="AI316" s="81"/>
      <c r="AJ316" s="81"/>
      <c r="AK316" s="81"/>
      <c r="AL316" s="81"/>
      <c r="AM316" s="81"/>
      <c r="AN316" s="167"/>
      <c r="AO316" s="273">
        <f t="shared" ca="1" si="77"/>
        <v>13</v>
      </c>
      <c r="AP316" s="274">
        <f ca="1">F316</f>
        <v>193248.65999999997</v>
      </c>
      <c r="AQ316" s="274">
        <f ca="1">W316</f>
        <v>29286</v>
      </c>
      <c r="AR316" s="81"/>
      <c r="AS316" s="81"/>
      <c r="AT316" s="81"/>
      <c r="AU316" s="81"/>
      <c r="AV316" s="81"/>
      <c r="AW316" s="81"/>
      <c r="AX316" s="101"/>
      <c r="AY316" s="101"/>
      <c r="AZ316" s="101"/>
      <c r="BA316" s="101"/>
      <c r="BB316" s="101"/>
      <c r="BC316" s="101"/>
      <c r="BD316" s="101"/>
      <c r="BE316" s="133"/>
      <c r="BF316" s="133"/>
      <c r="BG316" s="133"/>
      <c r="BH316" s="133"/>
      <c r="BI316" s="133"/>
      <c r="BJ316" s="133"/>
      <c r="BK316" s="133"/>
      <c r="BL316" s="133"/>
      <c r="BM316" s="133"/>
      <c r="BN316" s="133"/>
      <c r="BO316" s="133"/>
      <c r="BP316" s="133"/>
      <c r="BQ316" s="133"/>
      <c r="BR316" s="133"/>
      <c r="BS316" s="133"/>
      <c r="BT316" s="133"/>
      <c r="BU316" s="133"/>
      <c r="BV316" s="133"/>
      <c r="BW316" s="133"/>
    </row>
    <row r="317" spans="1:77" s="89" customFormat="1" ht="36.950000000000003" customHeight="1" outlineLevel="1" x14ac:dyDescent="0.2">
      <c r="A317" s="720" t="str">
        <f ca="1">Translations!$A$93</f>
        <v>Intervention</v>
      </c>
      <c r="B317" s="721"/>
      <c r="C317" s="722"/>
      <c r="D317" s="726" t="str">
        <f ca="1">Translations!$A$95</f>
        <v>Description of Intervention</v>
      </c>
      <c r="E317" s="727"/>
      <c r="F317" s="727"/>
      <c r="G317" s="727"/>
      <c r="H317" s="727"/>
      <c r="I317" s="728"/>
      <c r="J317" s="729" t="str">
        <f ca="1">Translations!$A$71</f>
        <v>Responsible Principal Recipient(s)</v>
      </c>
      <c r="K317" s="709" t="str">
        <f ca="1">Translations!$A$97</f>
        <v>Intervention budget (request to the Global Fund only)</v>
      </c>
      <c r="L317" s="795"/>
      <c r="M317" s="795"/>
      <c r="N317" s="795"/>
      <c r="O317" s="795"/>
      <c r="P317" s="795"/>
      <c r="Q317" s="795"/>
      <c r="R317" s="795"/>
      <c r="S317" s="795"/>
      <c r="T317" s="710"/>
      <c r="U317" s="402"/>
      <c r="V317" s="402"/>
      <c r="W317" s="726" t="str">
        <f ca="1">Translations!$A$98</f>
        <v>Cost Assumptions for the request to the Global Fund</v>
      </c>
      <c r="X317" s="727"/>
      <c r="Y317" s="727"/>
      <c r="Z317" s="727"/>
      <c r="AA317" s="728"/>
      <c r="AB317" s="918" t="str">
        <f ca="1">Translations!$A$100</f>
        <v>Other funding received for this intervention (including scope of activities funded)</v>
      </c>
      <c r="AC317" s="918"/>
      <c r="AD317" s="918"/>
      <c r="AE317" s="178"/>
      <c r="AF317" s="178"/>
      <c r="AG317" s="178"/>
      <c r="AH317" s="178"/>
      <c r="AI317" s="178"/>
      <c r="AJ317" s="178"/>
      <c r="AK317" s="178"/>
      <c r="AL317" s="81"/>
      <c r="AM317" s="81"/>
      <c r="AN317" s="167"/>
      <c r="AO317" s="273">
        <f t="shared" ca="1" si="77"/>
        <v>13</v>
      </c>
      <c r="AP317" s="81"/>
      <c r="AQ317" s="81"/>
      <c r="AR317" s="178"/>
      <c r="AS317" s="178"/>
      <c r="AT317" s="178"/>
      <c r="AU317" s="178"/>
      <c r="AV317" s="178"/>
      <c r="AW317" s="178"/>
      <c r="AX317" s="178"/>
      <c r="AY317" s="178"/>
      <c r="AZ317" s="177"/>
      <c r="BA317" s="177"/>
      <c r="BB317" s="177"/>
      <c r="BC317" s="177"/>
      <c r="BD317" s="177"/>
      <c r="BE317" s="177"/>
      <c r="BF317" s="177"/>
      <c r="BG317" s="77"/>
      <c r="BH317" s="77"/>
      <c r="BI317" s="77"/>
      <c r="BJ317" s="77"/>
      <c r="BK317" s="77"/>
      <c r="BL317" s="77"/>
      <c r="BM317" s="77"/>
      <c r="BN317" s="77"/>
      <c r="BO317" s="77"/>
      <c r="BP317" s="77"/>
      <c r="BQ317" s="77"/>
      <c r="BR317" s="77"/>
      <c r="BS317" s="77"/>
      <c r="BT317" s="77"/>
      <c r="BU317" s="77"/>
      <c r="BV317" s="77"/>
      <c r="BW317" s="77"/>
      <c r="BX317" s="77"/>
      <c r="BY317" s="77"/>
    </row>
    <row r="318" spans="1:77" s="89" customFormat="1" ht="75" customHeight="1" outlineLevel="1" x14ac:dyDescent="0.2">
      <c r="A318" s="723"/>
      <c r="B318" s="724"/>
      <c r="C318" s="725"/>
      <c r="D318" s="706" t="str">
        <f ca="1">Translations!$A$96</f>
        <v>Please describe 1) target population &amp; geographic scope,  2) implementation approach, and 3) other relevant information. Please differentiate between scope of allocation and above allocation request</v>
      </c>
      <c r="E318" s="707"/>
      <c r="F318" s="707"/>
      <c r="G318" s="707"/>
      <c r="H318" s="707"/>
      <c r="I318" s="708"/>
      <c r="J318" s="730"/>
      <c r="K318" s="709" t="str">
        <f ca="1">Translations!$A$107</f>
        <v>Allocation or above allocation</v>
      </c>
      <c r="L318" s="710"/>
      <c r="M318" s="709" t="str">
        <f ca="1">Translations!$A$35&amp;" 1"</f>
        <v>Year  1</v>
      </c>
      <c r="N318" s="710"/>
      <c r="O318" s="918" t="str">
        <f ca="1">Translations!$A$35&amp;" 2"</f>
        <v>Year  2</v>
      </c>
      <c r="P318" s="918"/>
      <c r="Q318" s="709" t="str">
        <f ca="1">Translations!$A$35&amp;" 3"</f>
        <v>Year  3</v>
      </c>
      <c r="R318" s="710"/>
      <c r="S318" s="918" t="str">
        <f ca="1">Translations!$A$35&amp;" 4"</f>
        <v>Year  4</v>
      </c>
      <c r="T318" s="918"/>
      <c r="U318" s="709" t="str">
        <f ca="1">Translations!$A$35&amp;" 5"</f>
        <v>Year  5</v>
      </c>
      <c r="V318" s="710"/>
      <c r="W318" s="706" t="str">
        <f ca="1">Translations!$A$99</f>
        <v>Please describe 1) sources of cost assumptions, 2) key activities, 3) other relevant information. Please differentiate between scope of allocation and above allocation request</v>
      </c>
      <c r="X318" s="707"/>
      <c r="Y318" s="707"/>
      <c r="Z318" s="707"/>
      <c r="AA318" s="708"/>
      <c r="AB318" s="918"/>
      <c r="AC318" s="918"/>
      <c r="AD318" s="918"/>
      <c r="AE318" s="178"/>
      <c r="AF318" s="178"/>
      <c r="AG318" s="178"/>
      <c r="AH318" s="178"/>
      <c r="AI318" s="178"/>
      <c r="AJ318" s="178"/>
      <c r="AK318" s="178"/>
      <c r="AL318" s="81"/>
      <c r="AM318" s="81"/>
      <c r="AN318" s="167"/>
      <c r="AO318" s="273">
        <f t="shared" ca="1" si="77"/>
        <v>13</v>
      </c>
      <c r="AP318" s="81"/>
      <c r="AQ318" s="81"/>
      <c r="AR318" s="178"/>
      <c r="AS318" s="178"/>
      <c r="AT318" s="178"/>
      <c r="AU318" s="178"/>
      <c r="AV318" s="178"/>
      <c r="AW318" s="178"/>
      <c r="AX318" s="178"/>
      <c r="AY318" s="178"/>
      <c r="AZ318" s="177"/>
      <c r="BA318" s="177"/>
      <c r="BB318" s="177"/>
      <c r="BC318" s="177"/>
      <c r="BD318" s="177"/>
      <c r="BE318" s="177"/>
      <c r="BF318" s="177"/>
      <c r="BG318" s="77"/>
      <c r="BH318" s="77"/>
      <c r="BI318" s="77"/>
      <c r="BJ318" s="77"/>
      <c r="BK318" s="77"/>
      <c r="BL318" s="77"/>
      <c r="BM318" s="77"/>
      <c r="BN318" s="77"/>
      <c r="BO318" s="77"/>
      <c r="BP318" s="77"/>
      <c r="BQ318" s="77"/>
      <c r="BR318" s="77"/>
      <c r="BS318" s="77"/>
      <c r="BT318" s="77"/>
      <c r="BU318" s="77"/>
      <c r="BV318" s="77"/>
      <c r="BW318" s="77"/>
      <c r="BX318" s="77"/>
      <c r="BY318" s="77"/>
    </row>
    <row r="319" spans="1:77" s="197" customFormat="1" ht="240.75" customHeight="1" outlineLevel="1" x14ac:dyDescent="0.2">
      <c r="A319" s="974" t="s">
        <v>2235</v>
      </c>
      <c r="B319" s="956"/>
      <c r="C319" s="956"/>
      <c r="D319" s="990" t="s">
        <v>4426</v>
      </c>
      <c r="E319" s="990"/>
      <c r="F319" s="990"/>
      <c r="G319" s="990"/>
      <c r="H319" s="990"/>
      <c r="I319" s="990"/>
      <c r="J319" s="956" t="s">
        <v>989</v>
      </c>
      <c r="K319" s="901" t="str">
        <f ca="1">Translations!$A$83</f>
        <v>Allocation</v>
      </c>
      <c r="L319" s="901"/>
      <c r="M319" s="960">
        <f ca="1">SUMIFS('Cost assumptions - optional'!$R:$R,'Cost assumptions - optional'!$D:$D,A319,'Cost assumptions - optional'!$A:$A,$K319)</f>
        <v>35984.6</v>
      </c>
      <c r="N319" s="960"/>
      <c r="O319" s="960">
        <f ca="1">SUMIFS('Cost assumptions - optional'!$S:$S,'Cost assumptions - optional'!$D:$D,A319,'Cost assumptions - optional'!$A:$A,$K319)</f>
        <v>69634.8</v>
      </c>
      <c r="P319" s="960"/>
      <c r="Q319" s="960">
        <f ca="1">SUMIFS('Cost assumptions - optional'!$T:$T,'Cost assumptions - optional'!$D:$D,A319,'Cost assumptions - optional'!$A:$A,$K319)</f>
        <v>69634.8</v>
      </c>
      <c r="R319" s="960"/>
      <c r="S319" s="981"/>
      <c r="T319" s="981"/>
      <c r="U319" s="982"/>
      <c r="V319" s="982"/>
      <c r="W319" s="987" t="s">
        <v>4427</v>
      </c>
      <c r="X319" s="983"/>
      <c r="Y319" s="983"/>
      <c r="Z319" s="983"/>
      <c r="AA319" s="983"/>
      <c r="AB319" s="978"/>
      <c r="AC319" s="978"/>
      <c r="AD319" s="984"/>
      <c r="AE319" s="121"/>
      <c r="AF319" s="121"/>
      <c r="AG319" s="121"/>
      <c r="AH319" s="81"/>
      <c r="AI319" s="81"/>
      <c r="AJ319" s="81"/>
      <c r="AK319" s="81"/>
      <c r="AL319" s="81"/>
      <c r="AM319" s="81"/>
      <c r="AN319" s="167"/>
      <c r="AO319" s="81"/>
      <c r="AP319" s="342">
        <f ca="1">SUM(M319:V319)</f>
        <v>175254.2</v>
      </c>
      <c r="AQ319" s="342">
        <f ca="1">SUM(M320:V320)</f>
        <v>29286</v>
      </c>
      <c r="AR319" s="342">
        <f ca="1">M319</f>
        <v>35984.6</v>
      </c>
      <c r="AS319" s="342">
        <f ca="1">O319</f>
        <v>69634.8</v>
      </c>
      <c r="AT319" s="342">
        <f ca="1">Q319</f>
        <v>69634.8</v>
      </c>
      <c r="AU319" s="342">
        <f>S319</f>
        <v>0</v>
      </c>
      <c r="AV319" s="342">
        <f>U319</f>
        <v>0</v>
      </c>
      <c r="BB319" s="101"/>
      <c r="BC319" s="101"/>
      <c r="BD319" s="101"/>
      <c r="BE319" s="101"/>
      <c r="BF319" s="101"/>
      <c r="BG319" s="101"/>
      <c r="BH319" s="101"/>
      <c r="BI319" s="101"/>
      <c r="BJ319" s="101"/>
      <c r="BK319" s="101"/>
      <c r="BL319" s="101"/>
      <c r="BM319" s="101"/>
      <c r="BN319" s="101"/>
      <c r="BO319" s="101"/>
      <c r="BP319" s="101"/>
      <c r="BQ319" s="101"/>
      <c r="BR319" s="101"/>
      <c r="BS319" s="101"/>
      <c r="BT319" s="101"/>
      <c r="BU319" s="101"/>
      <c r="BV319" s="101"/>
      <c r="BW319" s="101"/>
      <c r="BX319" s="101"/>
      <c r="BY319" s="101"/>
    </row>
    <row r="320" spans="1:77" s="197" customFormat="1" ht="176.25" customHeight="1" outlineLevel="1" x14ac:dyDescent="0.2">
      <c r="A320" s="975"/>
      <c r="B320" s="976"/>
      <c r="C320" s="976"/>
      <c r="D320" s="993"/>
      <c r="E320" s="993"/>
      <c r="F320" s="993"/>
      <c r="G320" s="993"/>
      <c r="H320" s="993"/>
      <c r="I320" s="993"/>
      <c r="J320" s="957"/>
      <c r="K320" s="986" t="str">
        <f ca="1">Translations!$A$86</f>
        <v>Above</v>
      </c>
      <c r="L320" s="986"/>
      <c r="M320" s="969">
        <f ca="1">SUMIFS('Cost assumptions - optional'!$R:$R,'Cost assumptions - optional'!$D:$D,A319,'Cost assumptions - optional'!$A:$A,$K320)</f>
        <v>9682</v>
      </c>
      <c r="N320" s="969"/>
      <c r="O320" s="970">
        <f ca="1">SUMIFS('Cost assumptions - optional'!$S:$S,'Cost assumptions - optional'!$D:$D,A319,'Cost assumptions - optional'!$A:$A,$K320)</f>
        <v>9802</v>
      </c>
      <c r="P320" s="970"/>
      <c r="Q320" s="970">
        <f ca="1">SUMIFS('Cost assumptions - optional'!$T:$T,'Cost assumptions - optional'!$D:$D,A319,'Cost assumptions - optional'!$A:$A,$K320)</f>
        <v>9802</v>
      </c>
      <c r="R320" s="970"/>
      <c r="S320" s="973"/>
      <c r="T320" s="973"/>
      <c r="U320" s="970"/>
      <c r="V320" s="970"/>
      <c r="W320" s="983"/>
      <c r="X320" s="983"/>
      <c r="Y320" s="983"/>
      <c r="Z320" s="983"/>
      <c r="AA320" s="983"/>
      <c r="AB320" s="980"/>
      <c r="AC320" s="980"/>
      <c r="AD320" s="985"/>
      <c r="AE320" s="81"/>
      <c r="AF320" s="81"/>
      <c r="AG320" s="81"/>
      <c r="AH320" s="81"/>
      <c r="AI320" s="81"/>
      <c r="AJ320" s="81"/>
      <c r="AK320" s="81"/>
      <c r="AL320" s="81"/>
      <c r="AM320" s="81"/>
      <c r="AN320" s="167"/>
      <c r="AO320" s="81"/>
      <c r="AP320" s="342"/>
      <c r="AQ320" s="342"/>
      <c r="AR320" s="81"/>
      <c r="AS320" s="81"/>
      <c r="AT320" s="81"/>
      <c r="AU320" s="81"/>
      <c r="AV320" s="81"/>
      <c r="AW320" s="342">
        <f ca="1">M320</f>
        <v>9682</v>
      </c>
      <c r="AX320" s="342">
        <f ca="1">O320</f>
        <v>9802</v>
      </c>
      <c r="AY320" s="342">
        <f ca="1">Q320</f>
        <v>9802</v>
      </c>
      <c r="AZ320" s="342">
        <f>S320</f>
        <v>0</v>
      </c>
      <c r="BA320" s="342">
        <f>U320</f>
        <v>0</v>
      </c>
      <c r="BB320" s="101"/>
      <c r="BC320" s="101"/>
      <c r="BD320" s="101"/>
      <c r="BE320" s="101"/>
      <c r="BF320" s="101"/>
      <c r="BG320" s="101"/>
      <c r="BH320" s="101"/>
      <c r="BI320" s="101"/>
      <c r="BJ320" s="101"/>
      <c r="BK320" s="101"/>
      <c r="BL320" s="101"/>
      <c r="BM320" s="101"/>
      <c r="BN320" s="101"/>
      <c r="BO320" s="101"/>
      <c r="BP320" s="101"/>
      <c r="BQ320" s="101"/>
      <c r="BR320" s="101"/>
      <c r="BS320" s="101"/>
      <c r="BT320" s="101"/>
      <c r="BU320" s="101"/>
      <c r="BV320" s="101"/>
      <c r="BW320" s="101"/>
      <c r="BX320" s="101"/>
      <c r="BY320" s="101"/>
    </row>
    <row r="321" spans="1:77" s="197" customFormat="1" ht="32.25" customHeight="1" outlineLevel="1" x14ac:dyDescent="0.2">
      <c r="A321" s="975"/>
      <c r="B321" s="976"/>
      <c r="C321" s="976"/>
      <c r="D321" s="993"/>
      <c r="E321" s="993"/>
      <c r="F321" s="993"/>
      <c r="G321" s="993"/>
      <c r="H321" s="993"/>
      <c r="I321" s="993"/>
      <c r="J321" s="956" t="str">
        <f ca="1">Translations!$A$77</f>
        <v>Please select…</v>
      </c>
      <c r="K321" s="901" t="str">
        <f ca="1">Translations!$A$83</f>
        <v>Allocation</v>
      </c>
      <c r="L321" s="901"/>
      <c r="M321" s="960"/>
      <c r="N321" s="960"/>
      <c r="O321" s="982"/>
      <c r="P321" s="982"/>
      <c r="Q321" s="982"/>
      <c r="R321" s="982"/>
      <c r="S321" s="981"/>
      <c r="T321" s="981"/>
      <c r="U321" s="982"/>
      <c r="V321" s="982"/>
      <c r="W321" s="983"/>
      <c r="X321" s="983"/>
      <c r="Y321" s="983"/>
      <c r="Z321" s="983"/>
      <c r="AA321" s="983"/>
      <c r="AB321" s="978"/>
      <c r="AC321" s="978"/>
      <c r="AD321" s="984"/>
      <c r="AE321" s="121"/>
      <c r="AF321" s="121"/>
      <c r="AG321" s="121"/>
      <c r="AH321" s="81"/>
      <c r="AI321" s="81"/>
      <c r="AJ321" s="81"/>
      <c r="AK321" s="81"/>
      <c r="AL321" s="81"/>
      <c r="AM321" s="81"/>
      <c r="AN321" s="167"/>
      <c r="AO321" s="81"/>
      <c r="AP321" s="342">
        <f t="shared" ref="AP321" si="111">SUM(M321:V321)</f>
        <v>0</v>
      </c>
      <c r="AQ321" s="342">
        <f t="shared" ref="AQ321" si="112">SUM(M322:V322)</f>
        <v>0</v>
      </c>
      <c r="AR321" s="342">
        <f>M321</f>
        <v>0</v>
      </c>
      <c r="AS321" s="342">
        <f>O321</f>
        <v>0</v>
      </c>
      <c r="AT321" s="342">
        <f>Q321</f>
        <v>0</v>
      </c>
      <c r="AU321" s="342">
        <f>S321</f>
        <v>0</v>
      </c>
      <c r="AV321" s="342">
        <f>U321</f>
        <v>0</v>
      </c>
      <c r="BB321" s="101"/>
      <c r="BC321" s="101"/>
      <c r="BD321" s="101"/>
      <c r="BE321" s="101"/>
      <c r="BF321" s="101"/>
      <c r="BG321" s="101"/>
      <c r="BH321" s="101"/>
      <c r="BI321" s="101"/>
      <c r="BJ321" s="101"/>
      <c r="BK321" s="101"/>
      <c r="BL321" s="101"/>
      <c r="BM321" s="101"/>
      <c r="BN321" s="101"/>
      <c r="BO321" s="101"/>
      <c r="BP321" s="101"/>
      <c r="BQ321" s="101"/>
      <c r="BR321" s="101"/>
      <c r="BS321" s="101"/>
      <c r="BT321" s="101"/>
      <c r="BU321" s="101"/>
      <c r="BV321" s="101"/>
      <c r="BW321" s="101"/>
      <c r="BX321" s="101"/>
      <c r="BY321" s="101"/>
    </row>
    <row r="322" spans="1:77" s="197" customFormat="1" ht="32.25" customHeight="1" outlineLevel="1" x14ac:dyDescent="0.2">
      <c r="A322" s="977"/>
      <c r="B322" s="957"/>
      <c r="C322" s="957"/>
      <c r="D322" s="994"/>
      <c r="E322" s="994"/>
      <c r="F322" s="994"/>
      <c r="G322" s="994"/>
      <c r="H322" s="994"/>
      <c r="I322" s="994"/>
      <c r="J322" s="957"/>
      <c r="K322" s="986" t="str">
        <f ca="1">Translations!$A$86</f>
        <v>Above</v>
      </c>
      <c r="L322" s="986"/>
      <c r="M322" s="969"/>
      <c r="N322" s="969"/>
      <c r="O322" s="970"/>
      <c r="P322" s="970"/>
      <c r="Q322" s="970"/>
      <c r="R322" s="970"/>
      <c r="S322" s="973"/>
      <c r="T322" s="973"/>
      <c r="U322" s="970"/>
      <c r="V322" s="970"/>
      <c r="W322" s="983"/>
      <c r="X322" s="983"/>
      <c r="Y322" s="983"/>
      <c r="Z322" s="983"/>
      <c r="AA322" s="983"/>
      <c r="AB322" s="980"/>
      <c r="AC322" s="980"/>
      <c r="AD322" s="985"/>
      <c r="AE322" s="81"/>
      <c r="AF322" s="81"/>
      <c r="AG322" s="81"/>
      <c r="AH322" s="81"/>
      <c r="AI322" s="81"/>
      <c r="AJ322" s="81"/>
      <c r="AK322" s="81"/>
      <c r="AL322" s="81"/>
      <c r="AM322" s="81"/>
      <c r="AN322" s="167"/>
      <c r="AO322" s="81"/>
      <c r="AP322" s="342"/>
      <c r="AQ322" s="342"/>
      <c r="AR322" s="81"/>
      <c r="AS322" s="81"/>
      <c r="AT322" s="81"/>
      <c r="AU322" s="81"/>
      <c r="AV322" s="81"/>
      <c r="AW322" s="342">
        <f>M322</f>
        <v>0</v>
      </c>
      <c r="AX322" s="342">
        <f>O322</f>
        <v>0</v>
      </c>
      <c r="AY322" s="342">
        <f>Q322</f>
        <v>0</v>
      </c>
      <c r="AZ322" s="342">
        <f>S322</f>
        <v>0</v>
      </c>
      <c r="BA322" s="342">
        <f>U322</f>
        <v>0</v>
      </c>
      <c r="BB322" s="101"/>
      <c r="BC322" s="101"/>
      <c r="BD322" s="101"/>
      <c r="BE322" s="101"/>
      <c r="BF322" s="101"/>
      <c r="BG322" s="101"/>
      <c r="BH322" s="101"/>
      <c r="BI322" s="101"/>
      <c r="BJ322" s="101"/>
      <c r="BK322" s="101"/>
      <c r="BL322" s="101"/>
      <c r="BM322" s="101"/>
      <c r="BN322" s="101"/>
      <c r="BO322" s="101"/>
      <c r="BP322" s="101"/>
      <c r="BQ322" s="101"/>
      <c r="BR322" s="101"/>
      <c r="BS322" s="101"/>
      <c r="BT322" s="101"/>
      <c r="BU322" s="101"/>
      <c r="BV322" s="101"/>
      <c r="BW322" s="101"/>
      <c r="BX322" s="101"/>
      <c r="BY322" s="101"/>
    </row>
    <row r="323" spans="1:77" s="197" customFormat="1" ht="69.75" customHeight="1" outlineLevel="1" x14ac:dyDescent="0.2">
      <c r="A323" s="974" t="s">
        <v>2237</v>
      </c>
      <c r="B323" s="956"/>
      <c r="C323" s="956"/>
      <c r="D323" s="978" t="s">
        <v>4414</v>
      </c>
      <c r="E323" s="978"/>
      <c r="F323" s="978"/>
      <c r="G323" s="978"/>
      <c r="H323" s="978"/>
      <c r="I323" s="978"/>
      <c r="J323" s="956" t="s">
        <v>989</v>
      </c>
      <c r="K323" s="901" t="str">
        <f ca="1">Translations!$A$83</f>
        <v>Allocation</v>
      </c>
      <c r="L323" s="901"/>
      <c r="M323" s="960">
        <f ca="1">SUMIFS('Cost assumptions - optional'!$R:$R,'Cost assumptions - optional'!$D:$D,A323,'Cost assumptions - optional'!$A:$A,$K323)</f>
        <v>1888.2799999999997</v>
      </c>
      <c r="N323" s="960"/>
      <c r="O323" s="960">
        <f ca="1">SUMIFS('Cost assumptions - optional'!$S:$S,'Cost assumptions - optional'!$D:$D,A323,'Cost assumptions - optional'!$A:$A,$K323)</f>
        <v>2895.2799999999997</v>
      </c>
      <c r="P323" s="960"/>
      <c r="Q323" s="960">
        <f ca="1">SUMIFS('Cost assumptions - optional'!$T:$T,'Cost assumptions - optional'!$D:$D,A323,'Cost assumptions - optional'!$A:$A,$K323)</f>
        <v>2895.2799999999997</v>
      </c>
      <c r="R323" s="960"/>
      <c r="S323" s="981"/>
      <c r="T323" s="981"/>
      <c r="U323" s="982"/>
      <c r="V323" s="982"/>
      <c r="W323" s="987" t="s">
        <v>4415</v>
      </c>
      <c r="X323" s="983"/>
      <c r="Y323" s="983"/>
      <c r="Z323" s="983"/>
      <c r="AA323" s="983"/>
      <c r="AB323" s="978"/>
      <c r="AC323" s="978"/>
      <c r="AD323" s="984"/>
      <c r="AE323" s="81"/>
      <c r="AF323" s="81"/>
      <c r="AG323" s="81"/>
      <c r="AH323" s="81"/>
      <c r="AI323" s="81"/>
      <c r="AJ323" s="81"/>
      <c r="AK323" s="81"/>
      <c r="AL323" s="81"/>
      <c r="AM323" s="81"/>
      <c r="AN323" s="167"/>
      <c r="AO323" s="81"/>
      <c r="AP323" s="342">
        <f t="shared" ref="AP323" ca="1" si="113">SUM(M323:V323)</f>
        <v>7678.8399999999992</v>
      </c>
      <c r="AQ323" s="342">
        <f t="shared" ref="AQ323" ca="1" si="114">SUM(M324:V324)</f>
        <v>0</v>
      </c>
      <c r="AR323" s="342">
        <f ca="1">M323</f>
        <v>1888.2799999999997</v>
      </c>
      <c r="AS323" s="342">
        <f ca="1">O323</f>
        <v>2895.2799999999997</v>
      </c>
      <c r="AT323" s="342">
        <f ca="1">Q323</f>
        <v>2895.2799999999997</v>
      </c>
      <c r="AU323" s="342">
        <f>S323</f>
        <v>0</v>
      </c>
      <c r="AV323" s="342">
        <f>U323</f>
        <v>0</v>
      </c>
      <c r="BB323" s="101"/>
      <c r="BC323" s="101"/>
      <c r="BD323" s="101"/>
      <c r="BE323" s="101"/>
      <c r="BF323" s="101"/>
      <c r="BG323" s="101"/>
      <c r="BH323" s="101"/>
      <c r="BI323" s="101"/>
      <c r="BJ323" s="101"/>
      <c r="BK323" s="101"/>
      <c r="BL323" s="101"/>
      <c r="BM323" s="101"/>
      <c r="BN323" s="101"/>
      <c r="BO323" s="101"/>
      <c r="BP323" s="101"/>
      <c r="BQ323" s="101"/>
      <c r="BR323" s="101"/>
      <c r="BS323" s="101"/>
      <c r="BT323" s="101"/>
      <c r="BU323" s="101"/>
      <c r="BV323" s="101"/>
      <c r="BW323" s="101"/>
      <c r="BX323" s="101"/>
      <c r="BY323" s="101"/>
    </row>
    <row r="324" spans="1:77" s="197" customFormat="1" ht="69.75" customHeight="1" outlineLevel="1" x14ac:dyDescent="0.2">
      <c r="A324" s="975"/>
      <c r="B324" s="976"/>
      <c r="C324" s="976"/>
      <c r="D324" s="979"/>
      <c r="E324" s="979"/>
      <c r="F324" s="979"/>
      <c r="G324" s="979"/>
      <c r="H324" s="979"/>
      <c r="I324" s="979"/>
      <c r="J324" s="957"/>
      <c r="K324" s="986" t="str">
        <f ca="1">Translations!$A$86</f>
        <v>Above</v>
      </c>
      <c r="L324" s="986"/>
      <c r="M324" s="969">
        <f ca="1">SUMIFS('Cost assumptions - optional'!$R:$R,'Cost assumptions - optional'!$D:$D,A323,'Cost assumptions - optional'!$A:$A,$K324)</f>
        <v>0</v>
      </c>
      <c r="N324" s="969"/>
      <c r="O324" s="970">
        <f ca="1">SUMIFS('Cost assumptions - optional'!$S:$S,'Cost assumptions - optional'!$D:$D,A323,'Cost assumptions - optional'!$A:$A,$K324)</f>
        <v>0</v>
      </c>
      <c r="P324" s="970"/>
      <c r="Q324" s="970">
        <f ca="1">SUMIFS('Cost assumptions - optional'!$T:$T,'Cost assumptions - optional'!$D:$D,A323,'Cost assumptions - optional'!$A:$A,$K324)</f>
        <v>0</v>
      </c>
      <c r="R324" s="970"/>
      <c r="S324" s="973"/>
      <c r="T324" s="973"/>
      <c r="U324" s="970"/>
      <c r="V324" s="970"/>
      <c r="W324" s="983"/>
      <c r="X324" s="983"/>
      <c r="Y324" s="983"/>
      <c r="Z324" s="983"/>
      <c r="AA324" s="983"/>
      <c r="AB324" s="980"/>
      <c r="AC324" s="980"/>
      <c r="AD324" s="985"/>
      <c r="AE324" s="81"/>
      <c r="AF324" s="81"/>
      <c r="AG324" s="81"/>
      <c r="AH324" s="81"/>
      <c r="AI324" s="81"/>
      <c r="AJ324" s="81"/>
      <c r="AK324" s="81"/>
      <c r="AL324" s="81"/>
      <c r="AM324" s="81"/>
      <c r="AN324" s="167"/>
      <c r="AO324" s="81"/>
      <c r="AP324" s="342"/>
      <c r="AQ324" s="342"/>
      <c r="AR324" s="81"/>
      <c r="AS324" s="81"/>
      <c r="AT324" s="81"/>
      <c r="AU324" s="81"/>
      <c r="AV324" s="81"/>
      <c r="AW324" s="342">
        <f ca="1">M324</f>
        <v>0</v>
      </c>
      <c r="AX324" s="342">
        <f ca="1">O324</f>
        <v>0</v>
      </c>
      <c r="AY324" s="342">
        <f ca="1">Q324</f>
        <v>0</v>
      </c>
      <c r="AZ324" s="342">
        <f>S324</f>
        <v>0</v>
      </c>
      <c r="BA324" s="342">
        <f>U324</f>
        <v>0</v>
      </c>
      <c r="BB324" s="101"/>
      <c r="BC324" s="101"/>
      <c r="BD324" s="101"/>
      <c r="BE324" s="101"/>
      <c r="BF324" s="101"/>
      <c r="BG324" s="101"/>
      <c r="BH324" s="101"/>
      <c r="BI324" s="101"/>
      <c r="BJ324" s="101"/>
      <c r="BK324" s="101"/>
      <c r="BL324" s="101"/>
      <c r="BM324" s="101"/>
      <c r="BN324" s="101"/>
      <c r="BO324" s="101"/>
      <c r="BP324" s="101"/>
      <c r="BQ324" s="101"/>
      <c r="BR324" s="101"/>
      <c r="BS324" s="101"/>
      <c r="BT324" s="101"/>
      <c r="BU324" s="101"/>
      <c r="BV324" s="101"/>
      <c r="BW324" s="101"/>
      <c r="BX324" s="101"/>
      <c r="BY324" s="101"/>
    </row>
    <row r="325" spans="1:77" s="197" customFormat="1" ht="24" customHeight="1" outlineLevel="1" x14ac:dyDescent="0.2">
      <c r="A325" s="975"/>
      <c r="B325" s="976"/>
      <c r="C325" s="976"/>
      <c r="D325" s="979"/>
      <c r="E325" s="979"/>
      <c r="F325" s="979"/>
      <c r="G325" s="979"/>
      <c r="H325" s="979"/>
      <c r="I325" s="979"/>
      <c r="J325" s="956" t="str">
        <f ca="1">Translations!$A$77</f>
        <v>Please select…</v>
      </c>
      <c r="K325" s="901" t="str">
        <f ca="1">Translations!$A$83</f>
        <v>Allocation</v>
      </c>
      <c r="L325" s="901"/>
      <c r="M325" s="960"/>
      <c r="N325" s="960"/>
      <c r="O325" s="982"/>
      <c r="P325" s="982"/>
      <c r="Q325" s="982"/>
      <c r="R325" s="982"/>
      <c r="S325" s="981"/>
      <c r="T325" s="981"/>
      <c r="U325" s="982"/>
      <c r="V325" s="982"/>
      <c r="W325" s="983"/>
      <c r="X325" s="983"/>
      <c r="Y325" s="983"/>
      <c r="Z325" s="983"/>
      <c r="AA325" s="983"/>
      <c r="AB325" s="978"/>
      <c r="AC325" s="978"/>
      <c r="AD325" s="984"/>
      <c r="AE325" s="121"/>
      <c r="AF325" s="121"/>
      <c r="AG325" s="121"/>
      <c r="AH325" s="81"/>
      <c r="AI325" s="81"/>
      <c r="AJ325" s="81"/>
      <c r="AK325" s="81"/>
      <c r="AL325" s="81"/>
      <c r="AM325" s="81"/>
      <c r="AN325" s="167"/>
      <c r="AO325" s="81"/>
      <c r="AP325" s="342">
        <f t="shared" ref="AP325" si="115">SUM(M325:V325)</f>
        <v>0</v>
      </c>
      <c r="AQ325" s="342">
        <f t="shared" ref="AQ325" si="116">SUM(M326:V326)</f>
        <v>0</v>
      </c>
      <c r="AR325" s="342">
        <f>M325</f>
        <v>0</v>
      </c>
      <c r="AS325" s="342">
        <f>O325</f>
        <v>0</v>
      </c>
      <c r="AT325" s="342">
        <f>Q325</f>
        <v>0</v>
      </c>
      <c r="AU325" s="342">
        <f>S325</f>
        <v>0</v>
      </c>
      <c r="AV325" s="342">
        <f>U325</f>
        <v>0</v>
      </c>
      <c r="BB325" s="101"/>
      <c r="BC325" s="101"/>
      <c r="BD325" s="101"/>
      <c r="BE325" s="101"/>
      <c r="BF325" s="101"/>
      <c r="BG325" s="101"/>
      <c r="BH325" s="101"/>
      <c r="BI325" s="101"/>
      <c r="BJ325" s="101"/>
      <c r="BK325" s="101"/>
      <c r="BL325" s="101"/>
      <c r="BM325" s="101"/>
      <c r="BN325" s="101"/>
      <c r="BO325" s="101"/>
      <c r="BP325" s="101"/>
      <c r="BQ325" s="101"/>
      <c r="BR325" s="101"/>
      <c r="BS325" s="101"/>
      <c r="BT325" s="101"/>
      <c r="BU325" s="101"/>
      <c r="BV325" s="101"/>
      <c r="BW325" s="101"/>
      <c r="BX325" s="101"/>
      <c r="BY325" s="101"/>
    </row>
    <row r="326" spans="1:77" s="197" customFormat="1" ht="24" customHeight="1" outlineLevel="1" x14ac:dyDescent="0.2">
      <c r="A326" s="977"/>
      <c r="B326" s="957"/>
      <c r="C326" s="957"/>
      <c r="D326" s="980"/>
      <c r="E326" s="980"/>
      <c r="F326" s="980"/>
      <c r="G326" s="980"/>
      <c r="H326" s="980"/>
      <c r="I326" s="980"/>
      <c r="J326" s="957"/>
      <c r="K326" s="986" t="str">
        <f ca="1">Translations!$A$86</f>
        <v>Above</v>
      </c>
      <c r="L326" s="986"/>
      <c r="M326" s="969"/>
      <c r="N326" s="969"/>
      <c r="O326" s="970"/>
      <c r="P326" s="970"/>
      <c r="Q326" s="970"/>
      <c r="R326" s="970"/>
      <c r="S326" s="973"/>
      <c r="T326" s="973"/>
      <c r="U326" s="970"/>
      <c r="V326" s="970"/>
      <c r="W326" s="983"/>
      <c r="X326" s="983"/>
      <c r="Y326" s="983"/>
      <c r="Z326" s="983"/>
      <c r="AA326" s="983"/>
      <c r="AB326" s="980"/>
      <c r="AC326" s="980"/>
      <c r="AD326" s="985"/>
      <c r="AE326" s="81"/>
      <c r="AF326" s="81"/>
      <c r="AG326" s="81"/>
      <c r="AH326" s="81"/>
      <c r="AI326" s="81"/>
      <c r="AJ326" s="81"/>
      <c r="AK326" s="81"/>
      <c r="AL326" s="81"/>
      <c r="AM326" s="81"/>
      <c r="AN326" s="167"/>
      <c r="AO326" s="81"/>
      <c r="AP326" s="342"/>
      <c r="AQ326" s="342"/>
      <c r="AR326" s="81"/>
      <c r="AS326" s="81"/>
      <c r="AT326" s="81"/>
      <c r="AU326" s="81"/>
      <c r="AV326" s="81"/>
      <c r="AW326" s="342">
        <f>M326</f>
        <v>0</v>
      </c>
      <c r="AX326" s="342">
        <f>O326</f>
        <v>0</v>
      </c>
      <c r="AY326" s="342">
        <f>Q326</f>
        <v>0</v>
      </c>
      <c r="AZ326" s="342">
        <f>S326</f>
        <v>0</v>
      </c>
      <c r="BA326" s="342">
        <f>U326</f>
        <v>0</v>
      </c>
      <c r="BB326" s="101"/>
      <c r="BC326" s="101"/>
      <c r="BD326" s="101"/>
      <c r="BE326" s="101"/>
      <c r="BF326" s="101"/>
      <c r="BG326" s="101"/>
      <c r="BH326" s="101"/>
      <c r="BI326" s="101"/>
      <c r="BJ326" s="101"/>
      <c r="BK326" s="101"/>
      <c r="BL326" s="101"/>
      <c r="BM326" s="101"/>
      <c r="BN326" s="101"/>
      <c r="BO326" s="101"/>
      <c r="BP326" s="101"/>
      <c r="BQ326" s="101"/>
      <c r="BR326" s="101"/>
      <c r="BS326" s="101"/>
      <c r="BT326" s="101"/>
      <c r="BU326" s="101"/>
      <c r="BV326" s="101"/>
      <c r="BW326" s="101"/>
      <c r="BX326" s="101"/>
      <c r="BY326" s="101"/>
    </row>
    <row r="327" spans="1:77" s="197" customFormat="1" ht="69" customHeight="1" outlineLevel="1" x14ac:dyDescent="0.2">
      <c r="A327" s="974" t="s">
        <v>2236</v>
      </c>
      <c r="B327" s="956"/>
      <c r="C327" s="956"/>
      <c r="D327" s="978" t="s">
        <v>4167</v>
      </c>
      <c r="E327" s="978"/>
      <c r="F327" s="978"/>
      <c r="G327" s="978"/>
      <c r="H327" s="978"/>
      <c r="I327" s="978"/>
      <c r="J327" s="956" t="s">
        <v>989</v>
      </c>
      <c r="K327" s="901" t="str">
        <f ca="1">Translations!$A$83</f>
        <v>Allocation</v>
      </c>
      <c r="L327" s="901"/>
      <c r="M327" s="960">
        <f ca="1">SUMIFS('Cost assumptions - optional'!$R:$R,'Cost assumptions - optional'!$D:$D,A327,'Cost assumptions - optional'!$A:$A,$K327)</f>
        <v>860.57999999999993</v>
      </c>
      <c r="N327" s="960"/>
      <c r="O327" s="960">
        <f ca="1">SUMIFS('Cost assumptions - optional'!$S:$S,'Cost assumptions - optional'!$D:$D,A327,'Cost assumptions - optional'!$A:$A,$K327)</f>
        <v>1290.8399999999999</v>
      </c>
      <c r="P327" s="960"/>
      <c r="Q327" s="960">
        <f ca="1">SUMIFS('Cost assumptions - optional'!$T:$T,'Cost assumptions - optional'!$D:$D,A327,'Cost assumptions - optional'!$A:$A,$K327)</f>
        <v>1290.8399999999999</v>
      </c>
      <c r="R327" s="960"/>
      <c r="S327" s="981"/>
      <c r="T327" s="981"/>
      <c r="U327" s="982"/>
      <c r="V327" s="982"/>
      <c r="W327" s="992" t="s">
        <v>4168</v>
      </c>
      <c r="X327" s="992"/>
      <c r="Y327" s="992"/>
      <c r="Z327" s="992"/>
      <c r="AA327" s="992"/>
      <c r="AB327" s="978"/>
      <c r="AC327" s="978"/>
      <c r="AD327" s="984"/>
      <c r="AE327" s="81"/>
      <c r="AF327" s="81"/>
      <c r="AG327" s="81"/>
      <c r="AH327" s="81"/>
      <c r="AI327" s="81"/>
      <c r="AJ327" s="81"/>
      <c r="AK327" s="81"/>
      <c r="AL327" s="81"/>
      <c r="AM327" s="81"/>
      <c r="AN327" s="167"/>
      <c r="AO327" s="81"/>
      <c r="AP327" s="342">
        <f t="shared" ref="AP327" ca="1" si="117">SUM(M327:V327)</f>
        <v>3442.26</v>
      </c>
      <c r="AQ327" s="342">
        <f t="shared" ref="AQ327" ca="1" si="118">SUM(M328:V328)</f>
        <v>0</v>
      </c>
      <c r="AR327" s="342">
        <f ca="1">M327</f>
        <v>860.57999999999993</v>
      </c>
      <c r="AS327" s="342">
        <f ca="1">O327</f>
        <v>1290.8399999999999</v>
      </c>
      <c r="AT327" s="342">
        <f ca="1">Q327</f>
        <v>1290.8399999999999</v>
      </c>
      <c r="AU327" s="342">
        <f>S327</f>
        <v>0</v>
      </c>
      <c r="AV327" s="342">
        <f>U327</f>
        <v>0</v>
      </c>
      <c r="BB327" s="101"/>
      <c r="BC327" s="101"/>
      <c r="BD327" s="101"/>
      <c r="BE327" s="101"/>
      <c r="BF327" s="101"/>
      <c r="BG327" s="101"/>
      <c r="BH327" s="101"/>
      <c r="BI327" s="101"/>
      <c r="BJ327" s="101"/>
      <c r="BK327" s="101"/>
      <c r="BL327" s="101"/>
      <c r="BM327" s="101"/>
      <c r="BN327" s="101"/>
      <c r="BO327" s="101"/>
      <c r="BP327" s="101"/>
      <c r="BQ327" s="101"/>
      <c r="BR327" s="101"/>
      <c r="BS327" s="101"/>
      <c r="BT327" s="101"/>
      <c r="BU327" s="101"/>
      <c r="BV327" s="101"/>
      <c r="BW327" s="101"/>
      <c r="BX327" s="101"/>
      <c r="BY327" s="101"/>
    </row>
    <row r="328" spans="1:77" s="197" customFormat="1" ht="69" customHeight="1" outlineLevel="1" x14ac:dyDescent="0.2">
      <c r="A328" s="975"/>
      <c r="B328" s="976"/>
      <c r="C328" s="976"/>
      <c r="D328" s="979"/>
      <c r="E328" s="979"/>
      <c r="F328" s="979"/>
      <c r="G328" s="979"/>
      <c r="H328" s="979"/>
      <c r="I328" s="979"/>
      <c r="J328" s="957"/>
      <c r="K328" s="986" t="str">
        <f ca="1">Translations!$A$86</f>
        <v>Above</v>
      </c>
      <c r="L328" s="986"/>
      <c r="M328" s="969">
        <f ca="1">SUMIFS('Cost assumptions - optional'!$R:$R,'Cost assumptions - optional'!$D:$D,A327,'Cost assumptions - optional'!$A:$A,$K328)</f>
        <v>0</v>
      </c>
      <c r="N328" s="969"/>
      <c r="O328" s="970">
        <f ca="1">SUMIFS('Cost assumptions - optional'!$S:$S,'Cost assumptions - optional'!$D:$D,A327,'Cost assumptions - optional'!$A:$A,$K328)</f>
        <v>0</v>
      </c>
      <c r="P328" s="970"/>
      <c r="Q328" s="970">
        <f ca="1">SUMIFS('Cost assumptions - optional'!$T:$T,'Cost assumptions - optional'!$D:$D,A327,'Cost assumptions - optional'!$A:$A,$K328)</f>
        <v>0</v>
      </c>
      <c r="R328" s="970"/>
      <c r="S328" s="988"/>
      <c r="T328" s="988"/>
      <c r="U328" s="970"/>
      <c r="V328" s="970"/>
      <c r="W328" s="992"/>
      <c r="X328" s="992"/>
      <c r="Y328" s="992"/>
      <c r="Z328" s="992"/>
      <c r="AA328" s="992"/>
      <c r="AB328" s="980"/>
      <c r="AC328" s="980"/>
      <c r="AD328" s="985"/>
      <c r="AE328" s="81"/>
      <c r="AF328" s="81"/>
      <c r="AG328" s="81"/>
      <c r="AH328" s="81"/>
      <c r="AI328" s="81"/>
      <c r="AJ328" s="81"/>
      <c r="AK328" s="81"/>
      <c r="AL328" s="81"/>
      <c r="AM328" s="81"/>
      <c r="AN328" s="167"/>
      <c r="AO328" s="81"/>
      <c r="AP328" s="342"/>
      <c r="AQ328" s="342"/>
      <c r="AR328" s="81"/>
      <c r="AS328" s="81"/>
      <c r="AT328" s="81"/>
      <c r="AU328" s="81"/>
      <c r="AV328" s="81"/>
      <c r="AW328" s="342">
        <f ca="1">M328</f>
        <v>0</v>
      </c>
      <c r="AX328" s="342">
        <f ca="1">O328</f>
        <v>0</v>
      </c>
      <c r="AY328" s="342">
        <f ca="1">Q328</f>
        <v>0</v>
      </c>
      <c r="AZ328" s="342">
        <f>S328</f>
        <v>0</v>
      </c>
      <c r="BA328" s="342">
        <f>U328</f>
        <v>0</v>
      </c>
      <c r="BB328" s="101"/>
      <c r="BC328" s="101"/>
      <c r="BD328" s="101"/>
      <c r="BE328" s="101"/>
      <c r="BF328" s="101"/>
      <c r="BG328" s="101"/>
      <c r="BH328" s="101"/>
      <c r="BI328" s="101"/>
      <c r="BJ328" s="101"/>
      <c r="BK328" s="101"/>
      <c r="BL328" s="101"/>
      <c r="BM328" s="101"/>
      <c r="BN328" s="101"/>
      <c r="BO328" s="101"/>
      <c r="BP328" s="101"/>
      <c r="BQ328" s="101"/>
      <c r="BR328" s="101"/>
      <c r="BS328" s="101"/>
      <c r="BT328" s="101"/>
      <c r="BU328" s="101"/>
      <c r="BV328" s="101"/>
      <c r="BW328" s="101"/>
      <c r="BX328" s="101"/>
      <c r="BY328" s="101"/>
    </row>
    <row r="329" spans="1:77" s="197" customFormat="1" ht="24" customHeight="1" outlineLevel="1" x14ac:dyDescent="0.2">
      <c r="A329" s="975"/>
      <c r="B329" s="976"/>
      <c r="C329" s="976"/>
      <c r="D329" s="979"/>
      <c r="E329" s="979"/>
      <c r="F329" s="979"/>
      <c r="G329" s="979"/>
      <c r="H329" s="979"/>
      <c r="I329" s="979"/>
      <c r="J329" s="956" t="str">
        <f ca="1">Translations!$A$77</f>
        <v>Please select…</v>
      </c>
      <c r="K329" s="901" t="str">
        <f ca="1">Translations!$A$83</f>
        <v>Allocation</v>
      </c>
      <c r="L329" s="901"/>
      <c r="M329" s="960"/>
      <c r="N329" s="960"/>
      <c r="O329" s="982"/>
      <c r="P329" s="982"/>
      <c r="Q329" s="982"/>
      <c r="R329" s="982"/>
      <c r="S329" s="981"/>
      <c r="T329" s="981"/>
      <c r="U329" s="982"/>
      <c r="V329" s="982"/>
      <c r="W329" s="983"/>
      <c r="X329" s="983"/>
      <c r="Y329" s="983"/>
      <c r="Z329" s="983"/>
      <c r="AA329" s="983"/>
      <c r="AB329" s="978"/>
      <c r="AC329" s="978"/>
      <c r="AD329" s="984"/>
      <c r="AE329" s="121"/>
      <c r="AF329" s="121"/>
      <c r="AG329" s="121"/>
      <c r="AH329" s="81"/>
      <c r="AI329" s="81"/>
      <c r="AJ329" s="81"/>
      <c r="AK329" s="81"/>
      <c r="AL329" s="81"/>
      <c r="AM329" s="81"/>
      <c r="AN329" s="167"/>
      <c r="AO329" s="81"/>
      <c r="AP329" s="342">
        <f t="shared" ref="AP329" si="119">SUM(M329:V329)</f>
        <v>0</v>
      </c>
      <c r="AQ329" s="342">
        <f t="shared" ref="AQ329" si="120">SUM(M330:V330)</f>
        <v>0</v>
      </c>
      <c r="AR329" s="342">
        <f>M329</f>
        <v>0</v>
      </c>
      <c r="AS329" s="342">
        <f>O329</f>
        <v>0</v>
      </c>
      <c r="AT329" s="342">
        <f>Q329</f>
        <v>0</v>
      </c>
      <c r="AU329" s="342">
        <f>S329</f>
        <v>0</v>
      </c>
      <c r="AV329" s="342">
        <f>U329</f>
        <v>0</v>
      </c>
      <c r="BB329" s="101"/>
      <c r="BC329" s="101"/>
      <c r="BD329" s="101"/>
      <c r="BE329" s="101"/>
      <c r="BF329" s="101"/>
      <c r="BG329" s="101"/>
      <c r="BH329" s="101"/>
      <c r="BI329" s="101"/>
      <c r="BJ329" s="101"/>
      <c r="BK329" s="101"/>
      <c r="BL329" s="101"/>
      <c r="BM329" s="101"/>
      <c r="BN329" s="101"/>
      <c r="BO329" s="101"/>
      <c r="BP329" s="101"/>
      <c r="BQ329" s="101"/>
      <c r="BR329" s="101"/>
      <c r="BS329" s="101"/>
      <c r="BT329" s="101"/>
      <c r="BU329" s="101"/>
      <c r="BV329" s="101"/>
      <c r="BW329" s="101"/>
      <c r="BX329" s="101"/>
      <c r="BY329" s="101"/>
    </row>
    <row r="330" spans="1:77" s="197" customFormat="1" ht="24" customHeight="1" outlineLevel="1" x14ac:dyDescent="0.2">
      <c r="A330" s="977"/>
      <c r="B330" s="957"/>
      <c r="C330" s="957"/>
      <c r="D330" s="980"/>
      <c r="E330" s="980"/>
      <c r="F330" s="980"/>
      <c r="G330" s="980"/>
      <c r="H330" s="980"/>
      <c r="I330" s="980"/>
      <c r="J330" s="957"/>
      <c r="K330" s="986" t="str">
        <f ca="1">Translations!$A$86</f>
        <v>Above</v>
      </c>
      <c r="L330" s="986"/>
      <c r="M330" s="969"/>
      <c r="N330" s="969"/>
      <c r="O330" s="970"/>
      <c r="P330" s="970"/>
      <c r="Q330" s="970"/>
      <c r="R330" s="970"/>
      <c r="S330" s="973"/>
      <c r="T330" s="973"/>
      <c r="U330" s="970"/>
      <c r="V330" s="970"/>
      <c r="W330" s="983"/>
      <c r="X330" s="983"/>
      <c r="Y330" s="983"/>
      <c r="Z330" s="983"/>
      <c r="AA330" s="983"/>
      <c r="AB330" s="980"/>
      <c r="AC330" s="980"/>
      <c r="AD330" s="985"/>
      <c r="AE330" s="81"/>
      <c r="AF330" s="81"/>
      <c r="AG330" s="81"/>
      <c r="AH330" s="81"/>
      <c r="AI330" s="81"/>
      <c r="AJ330" s="81"/>
      <c r="AK330" s="81"/>
      <c r="AL330" s="81"/>
      <c r="AM330" s="81"/>
      <c r="AN330" s="167"/>
      <c r="AO330" s="81"/>
      <c r="AP330" s="342"/>
      <c r="AQ330" s="342"/>
      <c r="AR330" s="81"/>
      <c r="AS330" s="81"/>
      <c r="AT330" s="81"/>
      <c r="AU330" s="81"/>
      <c r="AV330" s="81"/>
      <c r="AW330" s="342">
        <f>M330</f>
        <v>0</v>
      </c>
      <c r="AX330" s="342">
        <f>O330</f>
        <v>0</v>
      </c>
      <c r="AY330" s="342">
        <f>Q330</f>
        <v>0</v>
      </c>
      <c r="AZ330" s="342">
        <f>S330</f>
        <v>0</v>
      </c>
      <c r="BA330" s="342">
        <f>U330</f>
        <v>0</v>
      </c>
      <c r="BB330" s="101"/>
      <c r="BC330" s="101"/>
      <c r="BD330" s="101"/>
      <c r="BE330" s="101"/>
      <c r="BF330" s="101"/>
      <c r="BG330" s="101"/>
      <c r="BH330" s="101"/>
      <c r="BI330" s="101"/>
      <c r="BJ330" s="101"/>
      <c r="BK330" s="101"/>
      <c r="BL330" s="101"/>
      <c r="BM330" s="101"/>
      <c r="BN330" s="101"/>
      <c r="BO330" s="101"/>
      <c r="BP330" s="101"/>
      <c r="BQ330" s="101"/>
      <c r="BR330" s="101"/>
      <c r="BS330" s="101"/>
      <c r="BT330" s="101"/>
      <c r="BU330" s="101"/>
      <c r="BV330" s="101"/>
      <c r="BW330" s="101"/>
      <c r="BX330" s="101"/>
      <c r="BY330" s="101"/>
    </row>
    <row r="331" spans="1:77" s="197" customFormat="1" ht="44.25" customHeight="1" outlineLevel="1" x14ac:dyDescent="0.2">
      <c r="A331" s="974" t="s">
        <v>3415</v>
      </c>
      <c r="B331" s="956"/>
      <c r="C331" s="956"/>
      <c r="D331" s="978" t="s">
        <v>4413</v>
      </c>
      <c r="E331" s="978"/>
      <c r="F331" s="978"/>
      <c r="G331" s="978"/>
      <c r="H331" s="978"/>
      <c r="I331" s="978"/>
      <c r="J331" s="956" t="s">
        <v>989</v>
      </c>
      <c r="K331" s="901" t="str">
        <f ca="1">Translations!$A$83</f>
        <v>Allocation</v>
      </c>
      <c r="L331" s="901"/>
      <c r="M331" s="960">
        <f ca="1">SUMIFS('Cost assumptions - optional'!$R:$R,'Cost assumptions - optional'!$D:$D,A331,'Cost assumptions - optional'!$A:$A,$K331)</f>
        <v>371.90999999999997</v>
      </c>
      <c r="N331" s="960"/>
      <c r="O331" s="960">
        <f ca="1">SUMIFS('Cost assumptions - optional'!$S:$S,'Cost assumptions - optional'!$D:$D,A331,'Cost assumptions - optional'!$A:$A,$K331)</f>
        <v>6129.5399999999991</v>
      </c>
      <c r="P331" s="960"/>
      <c r="Q331" s="960">
        <f ca="1">SUMIFS('Cost assumptions - optional'!$T:$T,'Cost assumptions - optional'!$D:$D,A331,'Cost assumptions - optional'!$A:$A,$K331)</f>
        <v>371.90999999999997</v>
      </c>
      <c r="R331" s="960"/>
      <c r="S331" s="981"/>
      <c r="T331" s="981"/>
      <c r="U331" s="982"/>
      <c r="V331" s="982"/>
      <c r="W331" s="983" t="s">
        <v>4169</v>
      </c>
      <c r="X331" s="983"/>
      <c r="Y331" s="983"/>
      <c r="Z331" s="983"/>
      <c r="AA331" s="983"/>
      <c r="AB331" s="978"/>
      <c r="AC331" s="978"/>
      <c r="AD331" s="984"/>
      <c r="AE331" s="81"/>
      <c r="AF331" s="81"/>
      <c r="AG331" s="81"/>
      <c r="AH331" s="81"/>
      <c r="AI331" s="81"/>
      <c r="AJ331" s="81"/>
      <c r="AK331" s="81"/>
      <c r="AL331" s="81"/>
      <c r="AM331" s="81"/>
      <c r="AN331" s="167"/>
      <c r="AO331" s="81"/>
      <c r="AP331" s="342">
        <f t="shared" ref="AP331" ca="1" si="121">SUM(M331:V331)</f>
        <v>6873.3599999999988</v>
      </c>
      <c r="AQ331" s="342">
        <f t="shared" ref="AQ331" ca="1" si="122">SUM(M332:V332)</f>
        <v>0</v>
      </c>
      <c r="AR331" s="342">
        <f ca="1">M331</f>
        <v>371.90999999999997</v>
      </c>
      <c r="AS331" s="342">
        <f ca="1">O331</f>
        <v>6129.5399999999991</v>
      </c>
      <c r="AT331" s="342">
        <f ca="1">Q331</f>
        <v>371.90999999999997</v>
      </c>
      <c r="AU331" s="342">
        <f>S331</f>
        <v>0</v>
      </c>
      <c r="AV331" s="342">
        <f>U331</f>
        <v>0</v>
      </c>
      <c r="BB331" s="101"/>
      <c r="BC331" s="101"/>
      <c r="BD331" s="101"/>
      <c r="BE331" s="101"/>
      <c r="BF331" s="101"/>
      <c r="BG331" s="101"/>
      <c r="BH331" s="101"/>
      <c r="BI331" s="101"/>
      <c r="BJ331" s="101"/>
      <c r="BK331" s="101"/>
      <c r="BL331" s="101"/>
      <c r="BM331" s="101"/>
      <c r="BN331" s="101"/>
      <c r="BO331" s="101"/>
      <c r="BP331" s="101"/>
      <c r="BQ331" s="101"/>
      <c r="BR331" s="101"/>
      <c r="BS331" s="101"/>
      <c r="BT331" s="101"/>
      <c r="BU331" s="101"/>
      <c r="BV331" s="101"/>
      <c r="BW331" s="101"/>
      <c r="BX331" s="101"/>
      <c r="BY331" s="101"/>
    </row>
    <row r="332" spans="1:77" s="197" customFormat="1" ht="44.25" customHeight="1" outlineLevel="1" x14ac:dyDescent="0.2">
      <c r="A332" s="975"/>
      <c r="B332" s="976"/>
      <c r="C332" s="976"/>
      <c r="D332" s="979"/>
      <c r="E332" s="979"/>
      <c r="F332" s="979"/>
      <c r="G332" s="979"/>
      <c r="H332" s="979"/>
      <c r="I332" s="979"/>
      <c r="J332" s="957"/>
      <c r="K332" s="986" t="str">
        <f ca="1">Translations!$A$86</f>
        <v>Above</v>
      </c>
      <c r="L332" s="986"/>
      <c r="M332" s="969">
        <f ca="1">SUMIFS('Cost assumptions - optional'!$R:$R,'Cost assumptions - optional'!$D:$D,A331,'Cost assumptions - optional'!$A:$A,$K332)</f>
        <v>0</v>
      </c>
      <c r="N332" s="969"/>
      <c r="O332" s="970">
        <f ca="1">SUMIFS('Cost assumptions - optional'!$S:$S,'Cost assumptions - optional'!$D:$D,A331,'Cost assumptions - optional'!$A:$A,$K332)</f>
        <v>0</v>
      </c>
      <c r="P332" s="970"/>
      <c r="Q332" s="970">
        <f ca="1">SUMIFS('Cost assumptions - optional'!$T:$T,'Cost assumptions - optional'!$D:$D,A331,'Cost assumptions - optional'!$A:$A,$K332)</f>
        <v>0</v>
      </c>
      <c r="R332" s="970"/>
      <c r="S332" s="973"/>
      <c r="T332" s="973"/>
      <c r="U332" s="970"/>
      <c r="V332" s="970"/>
      <c r="W332" s="983"/>
      <c r="X332" s="983"/>
      <c r="Y332" s="983"/>
      <c r="Z332" s="983"/>
      <c r="AA332" s="983"/>
      <c r="AB332" s="980"/>
      <c r="AC332" s="980"/>
      <c r="AD332" s="985"/>
      <c r="AE332" s="81"/>
      <c r="AF332" s="81"/>
      <c r="AG332" s="81"/>
      <c r="AH332" s="81"/>
      <c r="AI332" s="81"/>
      <c r="AJ332" s="81"/>
      <c r="AK332" s="81"/>
      <c r="AL332" s="81"/>
      <c r="AM332" s="81"/>
      <c r="AN332" s="167"/>
      <c r="AO332" s="81"/>
      <c r="AP332" s="342"/>
      <c r="AQ332" s="342"/>
      <c r="AR332" s="81"/>
      <c r="AS332" s="81"/>
      <c r="AT332" s="81"/>
      <c r="AU332" s="81"/>
      <c r="AV332" s="81"/>
      <c r="AW332" s="342">
        <f ca="1">M332</f>
        <v>0</v>
      </c>
      <c r="AX332" s="342">
        <f ca="1">O332</f>
        <v>0</v>
      </c>
      <c r="AY332" s="342">
        <f ca="1">Q332</f>
        <v>0</v>
      </c>
      <c r="AZ332" s="342">
        <f>S332</f>
        <v>0</v>
      </c>
      <c r="BA332" s="342">
        <f>U332</f>
        <v>0</v>
      </c>
      <c r="BB332" s="101"/>
      <c r="BC332" s="101"/>
      <c r="BD332" s="101"/>
      <c r="BE332" s="101"/>
      <c r="BF332" s="101"/>
      <c r="BG332" s="101"/>
      <c r="BH332" s="101"/>
      <c r="BI332" s="101"/>
      <c r="BJ332" s="101"/>
      <c r="BK332" s="101"/>
      <c r="BL332" s="101"/>
      <c r="BM332" s="101"/>
      <c r="BN332" s="101"/>
      <c r="BO332" s="101"/>
      <c r="BP332" s="101"/>
      <c r="BQ332" s="101"/>
      <c r="BR332" s="101"/>
      <c r="BS332" s="101"/>
      <c r="BT332" s="101"/>
      <c r="BU332" s="101"/>
      <c r="BV332" s="101"/>
      <c r="BW332" s="101"/>
      <c r="BX332" s="101"/>
      <c r="BY332" s="101"/>
    </row>
    <row r="333" spans="1:77" s="197" customFormat="1" ht="24" customHeight="1" outlineLevel="1" x14ac:dyDescent="0.2">
      <c r="A333" s="975"/>
      <c r="B333" s="976"/>
      <c r="C333" s="976"/>
      <c r="D333" s="979"/>
      <c r="E333" s="979"/>
      <c r="F333" s="979"/>
      <c r="G333" s="979"/>
      <c r="H333" s="979"/>
      <c r="I333" s="979"/>
      <c r="J333" s="956" t="str">
        <f ca="1">Translations!$A$77</f>
        <v>Please select…</v>
      </c>
      <c r="K333" s="901" t="str">
        <f ca="1">Translations!$A$83</f>
        <v>Allocation</v>
      </c>
      <c r="L333" s="901"/>
      <c r="M333" s="960"/>
      <c r="N333" s="960"/>
      <c r="O333" s="982"/>
      <c r="P333" s="982"/>
      <c r="Q333" s="982"/>
      <c r="R333" s="982"/>
      <c r="S333" s="981"/>
      <c r="T333" s="981"/>
      <c r="U333" s="982"/>
      <c r="V333" s="982"/>
      <c r="W333" s="983"/>
      <c r="X333" s="983"/>
      <c r="Y333" s="983"/>
      <c r="Z333" s="983"/>
      <c r="AA333" s="983"/>
      <c r="AB333" s="978"/>
      <c r="AC333" s="978"/>
      <c r="AD333" s="984"/>
      <c r="AE333" s="121"/>
      <c r="AF333" s="121"/>
      <c r="AG333" s="121"/>
      <c r="AH333" s="81"/>
      <c r="AI333" s="81"/>
      <c r="AJ333" s="81"/>
      <c r="AK333" s="81"/>
      <c r="AL333" s="81"/>
      <c r="AM333" s="81"/>
      <c r="AN333" s="167"/>
      <c r="AO333" s="81"/>
      <c r="AP333" s="342">
        <f t="shared" ref="AP333" si="123">SUM(M333:V333)</f>
        <v>0</v>
      </c>
      <c r="AQ333" s="342">
        <f t="shared" ref="AQ333" si="124">SUM(M334:V334)</f>
        <v>0</v>
      </c>
      <c r="AR333" s="342">
        <f>M333</f>
        <v>0</v>
      </c>
      <c r="AS333" s="342">
        <f>O333</f>
        <v>0</v>
      </c>
      <c r="AT333" s="342">
        <f>Q333</f>
        <v>0</v>
      </c>
      <c r="AU333" s="342">
        <f>S333</f>
        <v>0</v>
      </c>
      <c r="AV333" s="342">
        <f>U333</f>
        <v>0</v>
      </c>
      <c r="BB333" s="101"/>
      <c r="BC333" s="101"/>
      <c r="BD333" s="101"/>
      <c r="BE333" s="101"/>
      <c r="BF333" s="101"/>
      <c r="BG333" s="101"/>
      <c r="BH333" s="101"/>
      <c r="BI333" s="101"/>
      <c r="BJ333" s="101"/>
      <c r="BK333" s="101"/>
      <c r="BL333" s="101"/>
      <c r="BM333" s="101"/>
      <c r="BN333" s="101"/>
      <c r="BO333" s="101"/>
      <c r="BP333" s="101"/>
      <c r="BQ333" s="101"/>
      <c r="BR333" s="101"/>
      <c r="BS333" s="101"/>
      <c r="BT333" s="101"/>
      <c r="BU333" s="101"/>
      <c r="BV333" s="101"/>
      <c r="BW333" s="101"/>
      <c r="BX333" s="101"/>
      <c r="BY333" s="101"/>
    </row>
    <row r="334" spans="1:77" s="197" customFormat="1" ht="24" customHeight="1" outlineLevel="1" x14ac:dyDescent="0.2">
      <c r="A334" s="977"/>
      <c r="B334" s="957"/>
      <c r="C334" s="957"/>
      <c r="D334" s="980"/>
      <c r="E334" s="980"/>
      <c r="F334" s="980"/>
      <c r="G334" s="980"/>
      <c r="H334" s="980"/>
      <c r="I334" s="980"/>
      <c r="J334" s="957"/>
      <c r="K334" s="986" t="str">
        <f ca="1">Translations!$A$86</f>
        <v>Above</v>
      </c>
      <c r="L334" s="986"/>
      <c r="M334" s="969"/>
      <c r="N334" s="969"/>
      <c r="O334" s="970"/>
      <c r="P334" s="970"/>
      <c r="Q334" s="970"/>
      <c r="R334" s="970"/>
      <c r="S334" s="973"/>
      <c r="T334" s="973"/>
      <c r="U334" s="970"/>
      <c r="V334" s="970"/>
      <c r="W334" s="983"/>
      <c r="X334" s="983"/>
      <c r="Y334" s="983"/>
      <c r="Z334" s="983"/>
      <c r="AA334" s="983"/>
      <c r="AB334" s="980"/>
      <c r="AC334" s="980"/>
      <c r="AD334" s="985"/>
      <c r="AE334" s="81"/>
      <c r="AF334" s="81"/>
      <c r="AG334" s="81"/>
      <c r="AH334" s="81"/>
      <c r="AI334" s="81"/>
      <c r="AJ334" s="81"/>
      <c r="AK334" s="81"/>
      <c r="AL334" s="81"/>
      <c r="AM334" s="81"/>
      <c r="AN334" s="167"/>
      <c r="AO334" s="81"/>
      <c r="AP334" s="342"/>
      <c r="AQ334" s="342"/>
      <c r="AR334" s="81"/>
      <c r="AS334" s="81"/>
      <c r="AT334" s="81"/>
      <c r="AU334" s="81"/>
      <c r="AV334" s="81"/>
      <c r="AW334" s="342">
        <f>M334</f>
        <v>0</v>
      </c>
      <c r="AX334" s="342">
        <f>O334</f>
        <v>0</v>
      </c>
      <c r="AY334" s="342">
        <f>Q334</f>
        <v>0</v>
      </c>
      <c r="AZ334" s="342">
        <f>S334</f>
        <v>0</v>
      </c>
      <c r="BA334" s="342">
        <f>U334</f>
        <v>0</v>
      </c>
      <c r="BB334" s="101"/>
      <c r="BC334" s="101"/>
      <c r="BD334" s="101"/>
      <c r="BE334" s="101"/>
      <c r="BF334" s="101"/>
      <c r="BG334" s="101"/>
      <c r="BH334" s="101"/>
      <c r="BI334" s="101"/>
      <c r="BJ334" s="101"/>
      <c r="BK334" s="101"/>
      <c r="BL334" s="101"/>
      <c r="BM334" s="101"/>
      <c r="BN334" s="101"/>
      <c r="BO334" s="101"/>
      <c r="BP334" s="101"/>
      <c r="BQ334" s="101"/>
      <c r="BR334" s="101"/>
      <c r="BS334" s="101"/>
      <c r="BT334" s="101"/>
      <c r="BU334" s="101"/>
      <c r="BV334" s="101"/>
      <c r="BW334" s="101"/>
      <c r="BX334" s="101"/>
      <c r="BY334" s="101"/>
    </row>
    <row r="335" spans="1:77" s="197" customFormat="1" ht="24" customHeight="1" outlineLevel="1" x14ac:dyDescent="0.2">
      <c r="A335" s="974" t="str">
        <f ca="1">Translations!$A$77</f>
        <v>Please select…</v>
      </c>
      <c r="B335" s="956"/>
      <c r="C335" s="956"/>
      <c r="D335" s="978"/>
      <c r="E335" s="978"/>
      <c r="F335" s="978"/>
      <c r="G335" s="978"/>
      <c r="H335" s="978"/>
      <c r="I335" s="978"/>
      <c r="J335" s="956" t="str">
        <f ca="1">Translations!$A$77</f>
        <v>Please select…</v>
      </c>
      <c r="K335" s="901" t="str">
        <f ca="1">Translations!$A$83</f>
        <v>Allocation</v>
      </c>
      <c r="L335" s="901"/>
      <c r="M335" s="960"/>
      <c r="N335" s="960"/>
      <c r="O335" s="982"/>
      <c r="P335" s="982"/>
      <c r="Q335" s="982"/>
      <c r="R335" s="982"/>
      <c r="S335" s="981"/>
      <c r="T335" s="981"/>
      <c r="U335" s="982"/>
      <c r="V335" s="982"/>
      <c r="W335" s="983"/>
      <c r="X335" s="983"/>
      <c r="Y335" s="983"/>
      <c r="Z335" s="983"/>
      <c r="AA335" s="983"/>
      <c r="AB335" s="978"/>
      <c r="AC335" s="978"/>
      <c r="AD335" s="984"/>
      <c r="AE335" s="81"/>
      <c r="AF335" s="81"/>
      <c r="AG335" s="81"/>
      <c r="AH335" s="81"/>
      <c r="AI335" s="81"/>
      <c r="AJ335" s="81"/>
      <c r="AK335" s="81"/>
      <c r="AL335" s="81"/>
      <c r="AM335" s="81"/>
      <c r="AN335" s="167"/>
      <c r="AO335" s="81"/>
      <c r="AP335" s="342">
        <f t="shared" ref="AP335" si="125">SUM(M335:V335)</f>
        <v>0</v>
      </c>
      <c r="AQ335" s="342">
        <f t="shared" ref="AQ335" si="126">SUM(M336:V336)</f>
        <v>0</v>
      </c>
      <c r="AR335" s="342">
        <f>M335</f>
        <v>0</v>
      </c>
      <c r="AS335" s="342">
        <f>O335</f>
        <v>0</v>
      </c>
      <c r="AT335" s="342">
        <f>Q335</f>
        <v>0</v>
      </c>
      <c r="AU335" s="342">
        <f>S335</f>
        <v>0</v>
      </c>
      <c r="AV335" s="342">
        <f>U335</f>
        <v>0</v>
      </c>
      <c r="BB335" s="101"/>
      <c r="BC335" s="101"/>
      <c r="BD335" s="101"/>
      <c r="BE335" s="101"/>
      <c r="BF335" s="101"/>
      <c r="BG335" s="101"/>
      <c r="BH335" s="101"/>
      <c r="BI335" s="101"/>
      <c r="BJ335" s="101"/>
      <c r="BK335" s="101"/>
      <c r="BL335" s="101"/>
      <c r="BM335" s="101"/>
      <c r="BN335" s="101"/>
      <c r="BO335" s="101"/>
      <c r="BP335" s="101"/>
      <c r="BQ335" s="101"/>
      <c r="BR335" s="101"/>
      <c r="BS335" s="101"/>
      <c r="BT335" s="101"/>
      <c r="BU335" s="101"/>
      <c r="BV335" s="101"/>
      <c r="BW335" s="101"/>
      <c r="BX335" s="101"/>
      <c r="BY335" s="101"/>
    </row>
    <row r="336" spans="1:77" s="197" customFormat="1" ht="24" customHeight="1" outlineLevel="1" x14ac:dyDescent="0.2">
      <c r="A336" s="975"/>
      <c r="B336" s="976"/>
      <c r="C336" s="976"/>
      <c r="D336" s="979"/>
      <c r="E336" s="979"/>
      <c r="F336" s="979"/>
      <c r="G336" s="979"/>
      <c r="H336" s="979"/>
      <c r="I336" s="979"/>
      <c r="J336" s="957"/>
      <c r="K336" s="986" t="str">
        <f ca="1">Translations!$A$86</f>
        <v>Above</v>
      </c>
      <c r="L336" s="986"/>
      <c r="M336" s="969"/>
      <c r="N336" s="969"/>
      <c r="O336" s="970"/>
      <c r="P336" s="970"/>
      <c r="Q336" s="970"/>
      <c r="R336" s="970"/>
      <c r="S336" s="973"/>
      <c r="T336" s="973"/>
      <c r="U336" s="970"/>
      <c r="V336" s="970"/>
      <c r="W336" s="983"/>
      <c r="X336" s="983"/>
      <c r="Y336" s="983"/>
      <c r="Z336" s="983"/>
      <c r="AA336" s="983"/>
      <c r="AB336" s="980"/>
      <c r="AC336" s="980"/>
      <c r="AD336" s="985"/>
      <c r="AE336" s="81"/>
      <c r="AF336" s="81"/>
      <c r="AG336" s="81"/>
      <c r="AH336" s="81"/>
      <c r="AI336" s="81"/>
      <c r="AJ336" s="81"/>
      <c r="AK336" s="81"/>
      <c r="AL336" s="81"/>
      <c r="AM336" s="81"/>
      <c r="AN336" s="167"/>
      <c r="AO336" s="81"/>
      <c r="AP336" s="342"/>
      <c r="AQ336" s="342"/>
      <c r="AR336" s="81"/>
      <c r="AS336" s="81"/>
      <c r="AT336" s="81"/>
      <c r="AU336" s="81"/>
      <c r="AV336" s="81"/>
      <c r="AW336" s="342">
        <f>M336</f>
        <v>0</v>
      </c>
      <c r="AX336" s="342">
        <f>O336</f>
        <v>0</v>
      </c>
      <c r="AY336" s="342">
        <f>Q336</f>
        <v>0</v>
      </c>
      <c r="AZ336" s="342">
        <f>S336</f>
        <v>0</v>
      </c>
      <c r="BA336" s="342">
        <f>U336</f>
        <v>0</v>
      </c>
      <c r="BB336" s="101"/>
      <c r="BC336" s="101"/>
      <c r="BD336" s="101"/>
      <c r="BE336" s="101"/>
      <c r="BF336" s="101"/>
      <c r="BG336" s="101"/>
      <c r="BH336" s="101"/>
      <c r="BI336" s="101"/>
      <c r="BJ336" s="101"/>
      <c r="BK336" s="101"/>
      <c r="BL336" s="101"/>
      <c r="BM336" s="101"/>
      <c r="BN336" s="101"/>
      <c r="BO336" s="101"/>
      <c r="BP336" s="101"/>
      <c r="BQ336" s="101"/>
      <c r="BR336" s="101"/>
      <c r="BS336" s="101"/>
      <c r="BT336" s="101"/>
      <c r="BU336" s="101"/>
      <c r="BV336" s="101"/>
      <c r="BW336" s="101"/>
      <c r="BX336" s="101"/>
      <c r="BY336" s="101"/>
    </row>
    <row r="337" spans="1:77" s="197" customFormat="1" ht="24" customHeight="1" outlineLevel="1" x14ac:dyDescent="0.2">
      <c r="A337" s="975"/>
      <c r="B337" s="976"/>
      <c r="C337" s="976"/>
      <c r="D337" s="979"/>
      <c r="E337" s="979"/>
      <c r="F337" s="979"/>
      <c r="G337" s="979"/>
      <c r="H337" s="979"/>
      <c r="I337" s="979"/>
      <c r="J337" s="956" t="str">
        <f ca="1">Translations!$A$77</f>
        <v>Please select…</v>
      </c>
      <c r="K337" s="901" t="str">
        <f ca="1">Translations!$A$83</f>
        <v>Allocation</v>
      </c>
      <c r="L337" s="901"/>
      <c r="M337" s="960"/>
      <c r="N337" s="960"/>
      <c r="O337" s="982"/>
      <c r="P337" s="982"/>
      <c r="Q337" s="982"/>
      <c r="R337" s="982"/>
      <c r="S337" s="981"/>
      <c r="T337" s="981"/>
      <c r="U337" s="982"/>
      <c r="V337" s="982"/>
      <c r="W337" s="983"/>
      <c r="X337" s="983"/>
      <c r="Y337" s="983"/>
      <c r="Z337" s="983"/>
      <c r="AA337" s="983"/>
      <c r="AB337" s="983"/>
      <c r="AC337" s="983"/>
      <c r="AD337" s="991"/>
      <c r="AE337" s="81"/>
      <c r="AF337" s="81"/>
      <c r="AG337" s="81"/>
      <c r="AH337" s="81"/>
      <c r="AI337" s="81"/>
      <c r="AJ337" s="81"/>
      <c r="AK337" s="81"/>
      <c r="AL337" s="81"/>
      <c r="AM337" s="81"/>
      <c r="AN337" s="167"/>
      <c r="AO337" s="81"/>
      <c r="AP337" s="342">
        <f t="shared" ref="AP337" si="127">SUM(M337:V337)</f>
        <v>0</v>
      </c>
      <c r="AQ337" s="342">
        <f t="shared" ref="AQ337" si="128">SUM(M338:V338)</f>
        <v>0</v>
      </c>
      <c r="AR337" s="342">
        <f>M337</f>
        <v>0</v>
      </c>
      <c r="AS337" s="342">
        <f>O337</f>
        <v>0</v>
      </c>
      <c r="AT337" s="342">
        <f>Q337</f>
        <v>0</v>
      </c>
      <c r="AU337" s="342">
        <f>S337</f>
        <v>0</v>
      </c>
      <c r="AV337" s="342">
        <f>U337</f>
        <v>0</v>
      </c>
      <c r="BB337" s="101"/>
      <c r="BC337" s="101"/>
      <c r="BD337" s="101"/>
      <c r="BE337" s="101"/>
      <c r="BF337" s="101"/>
      <c r="BG337" s="101"/>
      <c r="BH337" s="101"/>
      <c r="BI337" s="101"/>
      <c r="BJ337" s="101"/>
      <c r="BK337" s="101"/>
      <c r="BL337" s="101"/>
      <c r="BM337" s="101"/>
      <c r="BN337" s="101"/>
      <c r="BO337" s="101"/>
      <c r="BP337" s="101"/>
      <c r="BQ337" s="101"/>
      <c r="BR337" s="101"/>
      <c r="BS337" s="101"/>
      <c r="BT337" s="101"/>
      <c r="BU337" s="101"/>
      <c r="BV337" s="101"/>
      <c r="BW337" s="101"/>
      <c r="BX337" s="101"/>
      <c r="BY337" s="101"/>
    </row>
    <row r="338" spans="1:77" s="197" customFormat="1" ht="24" customHeight="1" outlineLevel="1" x14ac:dyDescent="0.2">
      <c r="A338" s="977"/>
      <c r="B338" s="957"/>
      <c r="C338" s="957"/>
      <c r="D338" s="980"/>
      <c r="E338" s="980"/>
      <c r="F338" s="980"/>
      <c r="G338" s="980"/>
      <c r="H338" s="980"/>
      <c r="I338" s="980"/>
      <c r="J338" s="957"/>
      <c r="K338" s="986" t="str">
        <f ca="1">Translations!$A$86</f>
        <v>Above</v>
      </c>
      <c r="L338" s="986"/>
      <c r="M338" s="970"/>
      <c r="N338" s="970"/>
      <c r="O338" s="970"/>
      <c r="P338" s="970"/>
      <c r="Q338" s="970"/>
      <c r="R338" s="970"/>
      <c r="S338" s="988"/>
      <c r="T338" s="988"/>
      <c r="U338" s="970"/>
      <c r="V338" s="970"/>
      <c r="W338" s="983"/>
      <c r="X338" s="983"/>
      <c r="Y338" s="983"/>
      <c r="Z338" s="983"/>
      <c r="AA338" s="983"/>
      <c r="AB338" s="983"/>
      <c r="AC338" s="983"/>
      <c r="AD338" s="991"/>
      <c r="AE338" s="81"/>
      <c r="AF338" s="81"/>
      <c r="AG338" s="81"/>
      <c r="AH338" s="81"/>
      <c r="AI338" s="81"/>
      <c r="AJ338" s="81"/>
      <c r="AK338" s="81"/>
      <c r="AL338" s="81"/>
      <c r="AM338" s="81"/>
      <c r="AN338" s="167"/>
      <c r="AO338" s="81"/>
      <c r="AP338" s="342"/>
      <c r="AQ338" s="342"/>
      <c r="AR338" s="81"/>
      <c r="AS338" s="81"/>
      <c r="AT338" s="81"/>
      <c r="AU338" s="81"/>
      <c r="AV338" s="81"/>
      <c r="AW338" s="342">
        <f>M338</f>
        <v>0</v>
      </c>
      <c r="AX338" s="342">
        <f>O338</f>
        <v>0</v>
      </c>
      <c r="AY338" s="342">
        <f>Q338</f>
        <v>0</v>
      </c>
      <c r="AZ338" s="342">
        <f>S338</f>
        <v>0</v>
      </c>
      <c r="BA338" s="342">
        <f>U338</f>
        <v>0</v>
      </c>
      <c r="BB338" s="101"/>
      <c r="BC338" s="101"/>
      <c r="BD338" s="101"/>
      <c r="BE338" s="101"/>
      <c r="BF338" s="101"/>
      <c r="BG338" s="101"/>
      <c r="BH338" s="101"/>
      <c r="BI338" s="101"/>
      <c r="BJ338" s="101"/>
      <c r="BK338" s="101"/>
      <c r="BL338" s="101"/>
      <c r="BM338" s="101"/>
      <c r="BN338" s="101"/>
      <c r="BO338" s="101"/>
      <c r="BP338" s="101"/>
      <c r="BQ338" s="101"/>
      <c r="BR338" s="101"/>
      <c r="BS338" s="101"/>
      <c r="BT338" s="101"/>
      <c r="BU338" s="101"/>
      <c r="BV338" s="101"/>
      <c r="BW338" s="101"/>
      <c r="BX338" s="101"/>
      <c r="BY338" s="101"/>
    </row>
    <row r="339" spans="1:77" s="168" customFormat="1" x14ac:dyDescent="0.2">
      <c r="A339" s="1129" t="str">
        <f ca="1">Translations!$A$126</f>
        <v>To expand additional modules click the "+" signs in the left hand margin.</v>
      </c>
      <c r="B339" s="1110"/>
      <c r="C339" s="1110"/>
      <c r="D339" s="1110"/>
      <c r="E339" s="1110"/>
      <c r="F339" s="1110"/>
      <c r="G339" s="1110"/>
      <c r="H339" s="1110"/>
      <c r="I339" s="1110"/>
      <c r="J339" s="1110"/>
      <c r="K339" s="1110"/>
      <c r="L339" s="1110"/>
      <c r="M339" s="1110"/>
      <c r="N339" s="1110"/>
      <c r="O339" s="1110"/>
      <c r="P339" s="1110"/>
      <c r="Q339" s="1110"/>
      <c r="R339" s="1110"/>
      <c r="S339" s="1110"/>
      <c r="T339" s="1110"/>
      <c r="U339" s="1110"/>
      <c r="V339" s="1110"/>
      <c r="W339" s="1110"/>
      <c r="X339" s="1110"/>
      <c r="Y339" s="1110"/>
      <c r="Z339" s="1110"/>
      <c r="AA339" s="1110"/>
      <c r="AB339" s="1110"/>
      <c r="AC339" s="1110"/>
      <c r="AD339" s="1110"/>
      <c r="AL339" s="275"/>
      <c r="AM339" s="134"/>
      <c r="AN339" s="134"/>
      <c r="AO339" s="134"/>
      <c r="AP339" s="134"/>
      <c r="AQ339" s="134"/>
    </row>
    <row r="340" spans="1:77" s="62" customFormat="1" ht="33" customHeight="1" x14ac:dyDescent="0.2">
      <c r="A340" s="782" t="str">
        <f ca="1">Translations!$A$80</f>
        <v>Module</v>
      </c>
      <c r="B340" s="783"/>
      <c r="C340" s="236"/>
      <c r="D340" s="1042" t="s">
        <v>2293</v>
      </c>
      <c r="E340" s="1043"/>
      <c r="F340" s="1043"/>
      <c r="G340" s="1043"/>
      <c r="H340" s="1043"/>
      <c r="I340" s="1043"/>
      <c r="J340" s="1044"/>
      <c r="K340" s="579"/>
      <c r="L340" s="580"/>
      <c r="M340" s="580"/>
      <c r="N340" s="580"/>
      <c r="O340" s="580"/>
      <c r="P340" s="580"/>
      <c r="Q340" s="580"/>
      <c r="R340" s="580"/>
      <c r="S340" s="580"/>
      <c r="T340" s="580"/>
      <c r="U340" s="580"/>
      <c r="V340" s="580"/>
      <c r="W340" s="580"/>
      <c r="X340" s="580"/>
      <c r="Y340" s="580"/>
      <c r="Z340" s="580"/>
      <c r="AA340" s="580"/>
      <c r="AB340" s="580"/>
      <c r="AC340" s="580"/>
      <c r="AD340" s="171"/>
      <c r="AE340" s="178"/>
      <c r="AF340" s="178"/>
      <c r="AG340" s="178"/>
      <c r="AH340" s="178"/>
      <c r="AI340" s="178"/>
      <c r="AJ340" s="178"/>
      <c r="AK340" s="178"/>
      <c r="AL340" s="81"/>
      <c r="AM340" s="81"/>
      <c r="AN340" s="167"/>
      <c r="AO340" s="273">
        <f ca="1">INDIRECT(ADDRESS(MATCH(D340,CatModules!C:C,0),2,1,1,"CatModules"))</f>
        <v>22</v>
      </c>
      <c r="AP340" s="81"/>
      <c r="AQ340" s="81"/>
      <c r="AR340" s="178"/>
      <c r="AS340" s="178"/>
      <c r="AT340" s="178"/>
      <c r="AU340" s="178"/>
      <c r="AV340" s="178"/>
      <c r="AW340" s="178"/>
      <c r="AX340" s="177"/>
      <c r="AY340" s="177"/>
      <c r="AZ340" s="177"/>
      <c r="BA340" s="177"/>
      <c r="BB340" s="177"/>
      <c r="BC340" s="177"/>
      <c r="BD340" s="177"/>
      <c r="BE340" s="79"/>
      <c r="BF340" s="79"/>
      <c r="BG340" s="79"/>
      <c r="BH340" s="79"/>
      <c r="BI340" s="79"/>
      <c r="BJ340" s="79"/>
      <c r="BK340" s="79"/>
      <c r="BL340" s="79"/>
      <c r="BM340" s="79"/>
      <c r="BN340" s="79"/>
      <c r="BO340" s="79"/>
      <c r="BP340" s="79"/>
      <c r="BQ340" s="79"/>
      <c r="BR340" s="79"/>
      <c r="BS340" s="79"/>
      <c r="BT340" s="79"/>
      <c r="BU340" s="79"/>
      <c r="BV340" s="79"/>
      <c r="BW340" s="79"/>
    </row>
    <row r="341" spans="1:77" s="138" customFormat="1" ht="18" customHeight="1" outlineLevel="1" x14ac:dyDescent="0.2">
      <c r="A341" s="217" t="str">
        <f ca="1">Translations!$A$81</f>
        <v>Measurement framework for module</v>
      </c>
      <c r="B341" s="231"/>
      <c r="C341" s="231"/>
      <c r="D341" s="231"/>
      <c r="E341" s="231"/>
      <c r="F341" s="231"/>
      <c r="G341" s="205"/>
      <c r="H341" s="205"/>
      <c r="I341" s="205"/>
      <c r="J341" s="205"/>
      <c r="K341" s="205"/>
      <c r="L341" s="205"/>
      <c r="M341" s="205"/>
      <c r="N341" s="205"/>
      <c r="O341" s="205"/>
      <c r="P341" s="205"/>
      <c r="Q341" s="205"/>
      <c r="R341" s="205"/>
      <c r="S341" s="205"/>
      <c r="T341" s="581"/>
      <c r="U341" s="581"/>
      <c r="V341" s="581"/>
      <c r="W341" s="581"/>
      <c r="X341" s="581"/>
      <c r="Y341" s="581"/>
      <c r="Z341" s="581"/>
      <c r="AA341" s="581"/>
      <c r="AB341" s="581"/>
      <c r="AC341" s="581"/>
      <c r="AD341" s="582"/>
      <c r="AE341" s="178"/>
      <c r="AF341" s="178"/>
      <c r="AG341" s="178"/>
      <c r="AH341" s="178"/>
      <c r="AI341" s="178"/>
      <c r="AJ341" s="178"/>
      <c r="AK341" s="178"/>
      <c r="AL341" s="81"/>
      <c r="AM341" s="81"/>
      <c r="AN341" s="167"/>
      <c r="AO341" s="81">
        <f ca="1">INDIRECT(ADDRESS(ROW()-1,COLUMN()))</f>
        <v>22</v>
      </c>
      <c r="AP341" s="81"/>
      <c r="AQ341" s="81"/>
      <c r="AR341" s="178"/>
      <c r="AS341" s="178"/>
      <c r="AT341" s="178"/>
      <c r="AU341" s="178"/>
      <c r="AV341" s="178"/>
      <c r="AW341" s="178"/>
      <c r="AX341" s="178"/>
      <c r="AY341" s="136"/>
      <c r="AZ341" s="136"/>
      <c r="BA341" s="136"/>
      <c r="BB341" s="136"/>
      <c r="BC341" s="136"/>
      <c r="BD341" s="136"/>
      <c r="BE341" s="136"/>
      <c r="BF341" s="137"/>
      <c r="BG341" s="137"/>
      <c r="BH341" s="137"/>
      <c r="BI341" s="137"/>
      <c r="BJ341" s="137"/>
      <c r="BK341" s="137"/>
      <c r="BL341" s="137"/>
      <c r="BM341" s="137"/>
      <c r="BN341" s="137"/>
      <c r="BO341" s="137"/>
      <c r="BP341" s="137"/>
      <c r="BQ341" s="137"/>
      <c r="BR341" s="137"/>
      <c r="BS341" s="137"/>
      <c r="BT341" s="137"/>
      <c r="BU341" s="137"/>
      <c r="BV341" s="137"/>
      <c r="BW341" s="137"/>
      <c r="BX341" s="137"/>
    </row>
    <row r="342" spans="1:77" s="63" customFormat="1" ht="24.95" customHeight="1" outlineLevel="1" x14ac:dyDescent="0.2">
      <c r="A342" s="721" t="str">
        <f ca="1">Translations!$A$50</f>
        <v xml:space="preserve">Coverage/Output indicator </v>
      </c>
      <c r="B342" s="721"/>
      <c r="C342" s="722"/>
      <c r="D342" s="729" t="str">
        <f ca="1">Translations!$A$71</f>
        <v>Responsible Principal Recipient(s)</v>
      </c>
      <c r="E342" s="720" t="str">
        <f ca="1">Translations!$A$54</f>
        <v>Geographic Area
(if Sub-national, specify under “Comments”)</v>
      </c>
      <c r="F342" s="722"/>
      <c r="G342" s="720" t="str">
        <f ca="1">Translations!$A$29</f>
        <v>Baseline</v>
      </c>
      <c r="H342" s="721"/>
      <c r="I342" s="721"/>
      <c r="J342" s="722"/>
      <c r="K342" s="709" t="str">
        <f ca="1">Translations!$A$30</f>
        <v xml:space="preserve">Targets </v>
      </c>
      <c r="L342" s="795"/>
      <c r="M342" s="795"/>
      <c r="N342" s="795"/>
      <c r="O342" s="795"/>
      <c r="P342" s="795"/>
      <c r="Q342" s="795"/>
      <c r="R342" s="795"/>
      <c r="S342" s="795"/>
      <c r="T342" s="795"/>
      <c r="U342" s="795"/>
      <c r="V342" s="710"/>
      <c r="W342" s="796" t="str">
        <f ca="1">Translations!$A$89</f>
        <v>Target assumptions</v>
      </c>
      <c r="X342" s="797"/>
      <c r="Y342" s="797"/>
      <c r="Z342" s="797"/>
      <c r="AA342" s="797"/>
      <c r="AB342" s="797"/>
      <c r="AC342" s="797"/>
      <c r="AD342" s="798"/>
      <c r="AE342" s="214"/>
      <c r="AF342" s="588"/>
      <c r="AG342" s="588"/>
      <c r="AH342" s="588"/>
      <c r="AI342" s="588"/>
      <c r="AJ342" s="588"/>
      <c r="AK342" s="588"/>
      <c r="AL342" s="587">
        <f ca="1">MATCH(AO341,CatCoverage!$A:$A,0)-1</f>
        <v>28</v>
      </c>
      <c r="AM342" s="587">
        <f ca="1">COUNTIF(CatCoverage!A:A,'Concept Note'!AO341)</f>
        <v>5</v>
      </c>
      <c r="AN342" s="1045">
        <f ca="1">MATCH(AO341,CatCoverage!$A:$A,0)-1</f>
        <v>28</v>
      </c>
      <c r="AO342" s="273">
        <f ca="1">INDIRECT(ADDRESS(ROW()-1,COLUMN()))</f>
        <v>22</v>
      </c>
      <c r="AP342" s="588"/>
      <c r="AQ342" s="588"/>
      <c r="AR342" s="588"/>
      <c r="AS342" s="588"/>
      <c r="AT342" s="1046"/>
      <c r="AU342" s="1046"/>
      <c r="AV342" s="1046"/>
      <c r="AW342" s="1046"/>
      <c r="AX342" s="1046"/>
      <c r="AY342" s="177"/>
      <c r="AZ342" s="177"/>
      <c r="BA342" s="177"/>
      <c r="BB342" s="177"/>
      <c r="BC342" s="177"/>
      <c r="BD342" s="177"/>
      <c r="BE342" s="177"/>
      <c r="BF342" s="80"/>
      <c r="BG342" s="80"/>
      <c r="BH342" s="80"/>
      <c r="BI342" s="80"/>
      <c r="BJ342" s="80"/>
      <c r="BK342" s="80"/>
      <c r="BL342" s="80"/>
      <c r="BM342" s="80"/>
      <c r="BN342" s="80"/>
      <c r="BO342" s="80"/>
      <c r="BP342" s="80"/>
      <c r="BQ342" s="80"/>
      <c r="BR342" s="80"/>
      <c r="BS342" s="80"/>
      <c r="BT342" s="80"/>
      <c r="BU342" s="80"/>
      <c r="BV342" s="80"/>
      <c r="BW342" s="80"/>
      <c r="BX342" s="80"/>
    </row>
    <row r="343" spans="1:77" s="63" customFormat="1" ht="26.25" customHeight="1" outlineLevel="1" x14ac:dyDescent="0.2">
      <c r="A343" s="787"/>
      <c r="B343" s="787"/>
      <c r="C343" s="788"/>
      <c r="D343" s="932"/>
      <c r="E343" s="792"/>
      <c r="F343" s="788"/>
      <c r="G343" s="723"/>
      <c r="H343" s="724"/>
      <c r="I343" s="724"/>
      <c r="J343" s="725"/>
      <c r="K343" s="720" t="str">
        <f ca="1">Translations!$A$106</f>
        <v>Total targets</v>
      </c>
      <c r="L343" s="722"/>
      <c r="M343" s="709" t="str">
        <f ca="1">Translations!$A$35&amp;" 1"</f>
        <v>Year  1</v>
      </c>
      <c r="N343" s="710"/>
      <c r="O343" s="709" t="str">
        <f ca="1">Translations!$A$35&amp;" 2"</f>
        <v>Year  2</v>
      </c>
      <c r="P343" s="710"/>
      <c r="Q343" s="709" t="str">
        <f ca="1">Translations!$A$35&amp;" 3"</f>
        <v>Year  3</v>
      </c>
      <c r="R343" s="710"/>
      <c r="S343" s="709" t="str">
        <f ca="1">Translations!$A$35&amp;" 4"</f>
        <v>Year  4</v>
      </c>
      <c r="T343" s="710"/>
      <c r="U343" s="709" t="str">
        <f ca="1">Translations!$A$35&amp;" 5"</f>
        <v>Year  5</v>
      </c>
      <c r="V343" s="710"/>
      <c r="W343" s="799" t="str">
        <f ca="1">Translations!$A$90</f>
        <v>Please describe: 1) overall assumptions used in calculating targets, 2) anticipated rate of scale-up, 3) population size estimates, 4) description of indicator/package of services, 5) data source, 6) other relevant information</v>
      </c>
      <c r="X343" s="800"/>
      <c r="Y343" s="800"/>
      <c r="Z343" s="800"/>
      <c r="AA343" s="800"/>
      <c r="AB343" s="800"/>
      <c r="AC343" s="800"/>
      <c r="AD343" s="801"/>
      <c r="AE343" s="214"/>
      <c r="AF343" s="588"/>
      <c r="AG343" s="588"/>
      <c r="AH343" s="588"/>
      <c r="AI343" s="588"/>
      <c r="AJ343" s="588"/>
      <c r="AK343" s="588"/>
      <c r="AL343" s="585">
        <f ca="1">INDIRECT(ADDRESS(ROW()-1,COLUMN()))</f>
        <v>28</v>
      </c>
      <c r="AM343" s="585">
        <f ca="1">INDIRECT(ADDRESS(ROW()-1,COLUMN()))</f>
        <v>5</v>
      </c>
      <c r="AN343" s="1045"/>
      <c r="AO343" s="273">
        <f ca="1">INDIRECT(ADDRESS(ROW()-1,COLUMN()))</f>
        <v>22</v>
      </c>
      <c r="AP343" s="588"/>
      <c r="AQ343" s="588"/>
      <c r="AR343" s="588"/>
      <c r="AS343" s="588"/>
      <c r="AT343" s="1046"/>
      <c r="AU343" s="1046"/>
      <c r="AV343" s="1046"/>
      <c r="AW343" s="1046"/>
      <c r="AX343" s="1046"/>
      <c r="AY343" s="177"/>
      <c r="AZ343" s="177"/>
      <c r="BA343" s="177"/>
      <c r="BB343" s="177"/>
      <c r="BC343" s="177"/>
      <c r="BD343" s="177"/>
      <c r="BE343" s="177"/>
      <c r="BF343" s="80"/>
      <c r="BG343" s="80"/>
      <c r="BH343" s="80"/>
      <c r="BI343" s="80"/>
      <c r="BJ343" s="80"/>
      <c r="BK343" s="80"/>
      <c r="BL343" s="80"/>
      <c r="BM343" s="80"/>
      <c r="BN343" s="80"/>
      <c r="BO343" s="80"/>
      <c r="BP343" s="80"/>
      <c r="BQ343" s="80"/>
      <c r="BR343" s="80"/>
      <c r="BS343" s="80"/>
      <c r="BT343" s="80"/>
      <c r="BU343" s="80"/>
      <c r="BV343" s="80"/>
      <c r="BW343" s="80"/>
      <c r="BX343" s="80"/>
    </row>
    <row r="344" spans="1:77" s="63" customFormat="1" ht="18" customHeight="1" outlineLevel="1" x14ac:dyDescent="0.2">
      <c r="A344" s="787"/>
      <c r="B344" s="787"/>
      <c r="C344" s="788"/>
      <c r="D344" s="932"/>
      <c r="E344" s="792"/>
      <c r="F344" s="788"/>
      <c r="G344" s="573" t="s">
        <v>15</v>
      </c>
      <c r="H344" s="729" t="s">
        <v>14</v>
      </c>
      <c r="I344" s="729" t="str">
        <f ca="1">Translations!$A$33</f>
        <v xml:space="preserve">Year </v>
      </c>
      <c r="J344" s="729" t="str">
        <f ca="1">Translations!$A$34</f>
        <v>Source</v>
      </c>
      <c r="K344" s="792"/>
      <c r="L344" s="788"/>
      <c r="M344" s="229" t="s">
        <v>15</v>
      </c>
      <c r="N344" s="777" t="s">
        <v>14</v>
      </c>
      <c r="O344" s="229" t="s">
        <v>15</v>
      </c>
      <c r="P344" s="777" t="s">
        <v>14</v>
      </c>
      <c r="Q344" s="229" t="s">
        <v>15</v>
      </c>
      <c r="R344" s="777" t="s">
        <v>14</v>
      </c>
      <c r="S344" s="229" t="s">
        <v>15</v>
      </c>
      <c r="T344" s="777" t="s">
        <v>14</v>
      </c>
      <c r="U344" s="229" t="s">
        <v>15</v>
      </c>
      <c r="V344" s="777" t="s">
        <v>14</v>
      </c>
      <c r="W344" s="799"/>
      <c r="X344" s="800"/>
      <c r="Y344" s="800"/>
      <c r="Z344" s="800"/>
      <c r="AA344" s="800"/>
      <c r="AB344" s="800"/>
      <c r="AC344" s="800"/>
      <c r="AD344" s="801"/>
      <c r="AE344" s="214"/>
      <c r="AF344" s="588"/>
      <c r="AG344" s="588"/>
      <c r="AH344" s="588"/>
      <c r="AI344" s="588"/>
      <c r="AJ344" s="588"/>
      <c r="AK344" s="588"/>
      <c r="AL344" s="585">
        <f t="shared" ref="AL344:AM386" ca="1" si="129">INDIRECT(ADDRESS(ROW()-1,COLUMN()))</f>
        <v>28</v>
      </c>
      <c r="AM344" s="585">
        <f t="shared" ca="1" si="129"/>
        <v>5</v>
      </c>
      <c r="AN344" s="1045"/>
      <c r="AO344" s="273">
        <f t="shared" ref="AO344:AO394" ca="1" si="130">INDIRECT(ADDRESS(ROW()-1,COLUMN()))</f>
        <v>22</v>
      </c>
      <c r="AP344" s="588"/>
      <c r="AQ344" s="588"/>
      <c r="AR344" s="588"/>
      <c r="AS344" s="588"/>
      <c r="AT344" s="1046"/>
      <c r="AU344" s="1046"/>
      <c r="AV344" s="1046"/>
      <c r="AW344" s="1046"/>
      <c r="AX344" s="1046"/>
      <c r="AY344" s="177"/>
      <c r="AZ344" s="177"/>
      <c r="BA344" s="177"/>
      <c r="BB344" s="177"/>
      <c r="BC344" s="177"/>
      <c r="BD344" s="177"/>
      <c r="BE344" s="177"/>
      <c r="BF344" s="80"/>
      <c r="BG344" s="80"/>
      <c r="BH344" s="80"/>
      <c r="BI344" s="80"/>
      <c r="BJ344" s="80"/>
      <c r="BK344" s="80"/>
      <c r="BL344" s="80"/>
      <c r="BM344" s="80"/>
      <c r="BN344" s="80"/>
      <c r="BO344" s="80"/>
      <c r="BP344" s="80"/>
      <c r="BQ344" s="80"/>
      <c r="BR344" s="80"/>
      <c r="BS344" s="80"/>
      <c r="BT344" s="80"/>
      <c r="BU344" s="80"/>
      <c r="BV344" s="80"/>
      <c r="BW344" s="80"/>
      <c r="BX344" s="80"/>
    </row>
    <row r="345" spans="1:77" s="63" customFormat="1" ht="18" customHeight="1" outlineLevel="1" x14ac:dyDescent="0.2">
      <c r="A345" s="724"/>
      <c r="B345" s="724"/>
      <c r="C345" s="725"/>
      <c r="D345" s="730"/>
      <c r="E345" s="723"/>
      <c r="F345" s="725"/>
      <c r="G345" s="584" t="s">
        <v>13</v>
      </c>
      <c r="H345" s="730"/>
      <c r="I345" s="730"/>
      <c r="J345" s="730"/>
      <c r="K345" s="723"/>
      <c r="L345" s="725"/>
      <c r="M345" s="230" t="s">
        <v>13</v>
      </c>
      <c r="N345" s="778"/>
      <c r="O345" s="230" t="s">
        <v>13</v>
      </c>
      <c r="P345" s="778"/>
      <c r="Q345" s="230" t="s">
        <v>13</v>
      </c>
      <c r="R345" s="778"/>
      <c r="S345" s="230" t="s">
        <v>13</v>
      </c>
      <c r="T345" s="778"/>
      <c r="U345" s="230" t="s">
        <v>13</v>
      </c>
      <c r="V345" s="778"/>
      <c r="W345" s="802"/>
      <c r="X345" s="803"/>
      <c r="Y345" s="803"/>
      <c r="Z345" s="803"/>
      <c r="AA345" s="803"/>
      <c r="AB345" s="803"/>
      <c r="AC345" s="803"/>
      <c r="AD345" s="804"/>
      <c r="AE345" s="214"/>
      <c r="AF345" s="588"/>
      <c r="AG345" s="588"/>
      <c r="AH345" s="588"/>
      <c r="AI345" s="588"/>
      <c r="AJ345" s="588"/>
      <c r="AK345" s="588"/>
      <c r="AL345" s="585">
        <f t="shared" ca="1" si="129"/>
        <v>28</v>
      </c>
      <c r="AM345" s="585">
        <f t="shared" ca="1" si="129"/>
        <v>5</v>
      </c>
      <c r="AN345" s="1045"/>
      <c r="AO345" s="273">
        <f t="shared" ca="1" si="130"/>
        <v>22</v>
      </c>
      <c r="AP345" s="588"/>
      <c r="AQ345" s="588"/>
      <c r="AR345" s="588"/>
      <c r="AS345" s="588"/>
      <c r="AT345" s="1046"/>
      <c r="AU345" s="1046"/>
      <c r="AV345" s="1046"/>
      <c r="AW345" s="1046"/>
      <c r="AX345" s="1046"/>
      <c r="AY345" s="177"/>
      <c r="AZ345" s="177"/>
      <c r="BA345" s="177"/>
      <c r="BB345" s="177"/>
      <c r="BC345" s="177"/>
      <c r="BD345" s="177"/>
      <c r="BE345" s="177"/>
      <c r="BF345" s="80"/>
      <c r="BG345" s="80"/>
      <c r="BH345" s="80"/>
      <c r="BI345" s="80"/>
      <c r="BJ345" s="80"/>
      <c r="BK345" s="80"/>
      <c r="BL345" s="80"/>
      <c r="BM345" s="80"/>
      <c r="BN345" s="80"/>
      <c r="BO345" s="80"/>
      <c r="BP345" s="80"/>
      <c r="BQ345" s="80"/>
      <c r="BR345" s="80"/>
      <c r="BS345" s="80"/>
      <c r="BT345" s="80"/>
      <c r="BU345" s="80"/>
      <c r="BV345" s="80"/>
      <c r="BW345" s="80"/>
      <c r="BX345" s="80"/>
    </row>
    <row r="346" spans="1:77" s="73" customFormat="1" ht="15" hidden="1" customHeight="1" outlineLevel="2" x14ac:dyDescent="0.2">
      <c r="A346" s="746" t="str">
        <f ca="1">IFERROR(INDIRECT(ADDRESS(AN346,4,1,TRUE,"CatCoverage")),"")</f>
        <v>TCS-1: Percentage of adults and children currently receiving antiretroviral therapy among all adults and children living with HIV *</v>
      </c>
      <c r="B346" s="747"/>
      <c r="C346" s="1039"/>
      <c r="D346" s="1007" t="str">
        <f ca="1">Translations!$A$77</f>
        <v>Please select…</v>
      </c>
      <c r="E346" s="1164" t="str">
        <f ca="1">Translations!$A$77</f>
        <v>Please select…</v>
      </c>
      <c r="F346" s="759"/>
      <c r="G346" s="764"/>
      <c r="H346" s="731" t="str">
        <f>IF($G348&lt;&gt;"",$G346/$G348,"")</f>
        <v/>
      </c>
      <c r="I346" s="767"/>
      <c r="J346" s="770" t="str">
        <f ca="1">Translations!$A$77</f>
        <v>Please select…</v>
      </c>
      <c r="K346" s="1016" t="str">
        <f ca="1">Translations!$A$84</f>
        <v>Allocation + other sources</v>
      </c>
      <c r="L346" s="1017"/>
      <c r="M346" s="237"/>
      <c r="N346" s="1020" t="str">
        <f>IF(M347&lt;&gt;"",M346/M347,"")</f>
        <v/>
      </c>
      <c r="O346" s="239"/>
      <c r="P346" s="1020" t="str">
        <f>IF(O347&lt;&gt;"",O346/O347,"")</f>
        <v/>
      </c>
      <c r="Q346" s="239"/>
      <c r="R346" s="1020" t="str">
        <f>IF(Q347&lt;&gt;"",Q346/Q347,"")</f>
        <v/>
      </c>
      <c r="S346" s="239"/>
      <c r="T346" s="1020" t="str">
        <f>IF(S347&lt;&gt;"",S346/S347,"")</f>
        <v/>
      </c>
      <c r="U346" s="239"/>
      <c r="V346" s="1167" t="str">
        <f t="shared" ref="V346" si="131">IF(U347&lt;&gt;"",U346/U347,"")</f>
        <v/>
      </c>
      <c r="W346" s="1024"/>
      <c r="X346" s="1025"/>
      <c r="Y346" s="1025"/>
      <c r="Z346" s="1025"/>
      <c r="AA346" s="1025"/>
      <c r="AB346" s="1025"/>
      <c r="AC346" s="1025"/>
      <c r="AD346" s="1026"/>
      <c r="AE346" s="119"/>
      <c r="AF346" s="586"/>
      <c r="AG346" s="586"/>
      <c r="AH346" s="586"/>
      <c r="AI346" s="586"/>
      <c r="AJ346" s="166"/>
      <c r="AK346" s="166"/>
      <c r="AL346" s="585">
        <f t="shared" ca="1" si="129"/>
        <v>28</v>
      </c>
      <c r="AM346" s="585">
        <f t="shared" ca="1" si="129"/>
        <v>5</v>
      </c>
      <c r="AN346" s="1033">
        <f ca="1">IFERROR(IF(INDIRECT(ADDRESS(ROW()-4,COLUMN()))+1&lt;=AL346+AM346,INDIRECT(ADDRESS(ROW()-4,COLUMN()))+1,""),"")</f>
        <v>29</v>
      </c>
      <c r="AO346" s="273">
        <f ca="1">INDIRECT(ADDRESS(ROW()-1,COLUMN()))</f>
        <v>22</v>
      </c>
      <c r="AP346" s="586"/>
      <c r="AQ346" s="586"/>
      <c r="AR346" s="586"/>
      <c r="AS346" s="586"/>
      <c r="AT346" s="1034"/>
      <c r="AU346" s="1034"/>
      <c r="AV346" s="1034"/>
      <c r="AW346" s="1034"/>
      <c r="AX346" s="1034"/>
      <c r="AY346" s="177"/>
      <c r="AZ346" s="177"/>
      <c r="BA346" s="177"/>
      <c r="BB346" s="177"/>
      <c r="BC346" s="177"/>
      <c r="BD346" s="177"/>
      <c r="BE346" s="177"/>
    </row>
    <row r="347" spans="1:77" s="73" customFormat="1" hidden="1" outlineLevel="2" x14ac:dyDescent="0.2">
      <c r="A347" s="749"/>
      <c r="B347" s="750"/>
      <c r="C347" s="1040"/>
      <c r="D347" s="1008"/>
      <c r="E347" s="1165"/>
      <c r="F347" s="761"/>
      <c r="G347" s="765"/>
      <c r="H347" s="766"/>
      <c r="I347" s="768"/>
      <c r="J347" s="771"/>
      <c r="K347" s="1018"/>
      <c r="L347" s="1019"/>
      <c r="M347" s="238"/>
      <c r="N347" s="1021"/>
      <c r="O347" s="240"/>
      <c r="P347" s="1021"/>
      <c r="Q347" s="240"/>
      <c r="R347" s="1021"/>
      <c r="S347" s="240"/>
      <c r="T347" s="1021"/>
      <c r="U347" s="240"/>
      <c r="V347" s="1168"/>
      <c r="W347" s="1027"/>
      <c r="X347" s="1028"/>
      <c r="Y347" s="1028"/>
      <c r="Z347" s="1028"/>
      <c r="AA347" s="1028"/>
      <c r="AB347" s="1028"/>
      <c r="AC347" s="1028"/>
      <c r="AD347" s="1029"/>
      <c r="AE347" s="119"/>
      <c r="AF347" s="586"/>
      <c r="AG347" s="586"/>
      <c r="AH347" s="586"/>
      <c r="AI347" s="586"/>
      <c r="AJ347" s="166"/>
      <c r="AK347" s="166"/>
      <c r="AL347" s="585">
        <f t="shared" ca="1" si="129"/>
        <v>28</v>
      </c>
      <c r="AM347" s="585">
        <f t="shared" ca="1" si="129"/>
        <v>5</v>
      </c>
      <c r="AN347" s="1033"/>
      <c r="AO347" s="273">
        <f t="shared" ca="1" si="130"/>
        <v>22</v>
      </c>
      <c r="AP347" s="586"/>
      <c r="AQ347" s="586"/>
      <c r="AR347" s="586"/>
      <c r="AS347" s="586"/>
      <c r="AT347" s="1034"/>
      <c r="AU347" s="1034"/>
      <c r="AV347" s="1034"/>
      <c r="AW347" s="1034"/>
      <c r="AX347" s="1034"/>
      <c r="AY347" s="177"/>
      <c r="AZ347" s="177"/>
      <c r="BA347" s="177"/>
      <c r="BB347" s="177"/>
      <c r="BC347" s="177"/>
      <c r="BD347" s="177"/>
      <c r="BE347" s="177"/>
    </row>
    <row r="348" spans="1:77" s="73" customFormat="1" ht="15" hidden="1" customHeight="1" outlineLevel="2" x14ac:dyDescent="0.2">
      <c r="A348" s="749"/>
      <c r="B348" s="750"/>
      <c r="C348" s="1040"/>
      <c r="D348" s="1008"/>
      <c r="E348" s="1165"/>
      <c r="F348" s="761"/>
      <c r="G348" s="764"/>
      <c r="H348" s="766"/>
      <c r="I348" s="768"/>
      <c r="J348" s="771"/>
      <c r="K348" s="1035" t="str">
        <f ca="1">Translations!$A$85</f>
        <v xml:space="preserve">Allocation + above + other </v>
      </c>
      <c r="L348" s="1036"/>
      <c r="M348" s="237"/>
      <c r="N348" s="1020" t="str">
        <f>IF(M349&lt;&gt;"",M348/M349,"")</f>
        <v/>
      </c>
      <c r="O348" s="239"/>
      <c r="P348" s="1020" t="str">
        <f>IF(O349&lt;&gt;"",O348/O349,"")</f>
        <v/>
      </c>
      <c r="Q348" s="239"/>
      <c r="R348" s="1020" t="str">
        <f>IF(Q349&lt;&gt;"",Q348/Q349,"")</f>
        <v/>
      </c>
      <c r="S348" s="239"/>
      <c r="T348" s="1020" t="str">
        <f>IF(S349&lt;&gt;"",S348/S349,"")</f>
        <v/>
      </c>
      <c r="U348" s="239"/>
      <c r="V348" s="1167" t="str">
        <f t="shared" ref="V348" si="132">IF(U349&lt;&gt;"",U348/U349,"")</f>
        <v/>
      </c>
      <c r="W348" s="1027"/>
      <c r="X348" s="1028"/>
      <c r="Y348" s="1028"/>
      <c r="Z348" s="1028"/>
      <c r="AA348" s="1028"/>
      <c r="AB348" s="1028"/>
      <c r="AC348" s="1028"/>
      <c r="AD348" s="1029"/>
      <c r="AE348" s="119"/>
      <c r="AF348" s="586"/>
      <c r="AG348" s="586"/>
      <c r="AH348" s="586"/>
      <c r="AI348" s="586"/>
      <c r="AJ348" s="586"/>
      <c r="AK348" s="586"/>
      <c r="AL348" s="585">
        <f t="shared" ca="1" si="129"/>
        <v>28</v>
      </c>
      <c r="AM348" s="585">
        <f t="shared" ca="1" si="129"/>
        <v>5</v>
      </c>
      <c r="AN348" s="1033"/>
      <c r="AO348" s="273">
        <f t="shared" ca="1" si="130"/>
        <v>22</v>
      </c>
      <c r="AP348" s="586"/>
      <c r="AQ348" s="586"/>
      <c r="AR348" s="586"/>
      <c r="AS348" s="586"/>
      <c r="AT348" s="1034"/>
      <c r="AU348" s="1034"/>
      <c r="AV348" s="1034"/>
      <c r="AW348" s="1034"/>
      <c r="AX348" s="1034"/>
      <c r="AY348" s="177"/>
      <c r="AZ348" s="177"/>
      <c r="BA348" s="177"/>
      <c r="BB348" s="177"/>
      <c r="BC348" s="177"/>
      <c r="BD348" s="177"/>
      <c r="BE348" s="177"/>
    </row>
    <row r="349" spans="1:77" s="73" customFormat="1" hidden="1" outlineLevel="2" x14ac:dyDescent="0.2">
      <c r="A349" s="752"/>
      <c r="B349" s="753"/>
      <c r="C349" s="1041"/>
      <c r="D349" s="1009"/>
      <c r="E349" s="1166"/>
      <c r="F349" s="763"/>
      <c r="G349" s="765"/>
      <c r="H349" s="732"/>
      <c r="I349" s="769"/>
      <c r="J349" s="772"/>
      <c r="K349" s="1037"/>
      <c r="L349" s="1038"/>
      <c r="M349" s="238"/>
      <c r="N349" s="1021"/>
      <c r="O349" s="240"/>
      <c r="P349" s="1021"/>
      <c r="Q349" s="240"/>
      <c r="R349" s="1021"/>
      <c r="S349" s="240"/>
      <c r="T349" s="1021"/>
      <c r="U349" s="240"/>
      <c r="V349" s="1168"/>
      <c r="W349" s="1030"/>
      <c r="X349" s="1031"/>
      <c r="Y349" s="1031"/>
      <c r="Z349" s="1031"/>
      <c r="AA349" s="1031"/>
      <c r="AB349" s="1031"/>
      <c r="AC349" s="1031"/>
      <c r="AD349" s="1032"/>
      <c r="AE349" s="119"/>
      <c r="AF349" s="586"/>
      <c r="AG349" s="586"/>
      <c r="AH349" s="586"/>
      <c r="AI349" s="586"/>
      <c r="AJ349" s="586"/>
      <c r="AK349" s="586"/>
      <c r="AL349" s="585">
        <f t="shared" ca="1" si="129"/>
        <v>28</v>
      </c>
      <c r="AM349" s="585">
        <f t="shared" ca="1" si="129"/>
        <v>5</v>
      </c>
      <c r="AN349" s="1033"/>
      <c r="AO349" s="273">
        <f t="shared" ca="1" si="130"/>
        <v>22</v>
      </c>
      <c r="AP349" s="586"/>
      <c r="AQ349" s="586"/>
      <c r="AR349" s="586"/>
      <c r="AS349" s="586"/>
      <c r="AT349" s="1034"/>
      <c r="AU349" s="1034"/>
      <c r="AV349" s="1034"/>
      <c r="AW349" s="1034"/>
      <c r="AX349" s="1034"/>
      <c r="AY349" s="177"/>
      <c r="AZ349" s="177"/>
      <c r="BA349" s="177"/>
      <c r="BB349" s="177"/>
      <c r="BC349" s="177"/>
      <c r="BD349" s="177"/>
      <c r="BE349" s="177"/>
    </row>
    <row r="350" spans="1:77" s="73" customFormat="1" ht="15" hidden="1" customHeight="1" outlineLevel="2" x14ac:dyDescent="0.2">
      <c r="A350" s="746" t="str">
        <f ca="1">IFERROR(INDIRECT(ADDRESS(AN350,4,1,TRUE,"CatCoverage")),"")</f>
        <v>TCS-2: Percentage of people living with HIV that initiated ART with CD4 count of &lt;200 cells/mm³ *</v>
      </c>
      <c r="B350" s="747"/>
      <c r="C350" s="1039"/>
      <c r="D350" s="1007" t="str">
        <f ca="1">Translations!$A$77</f>
        <v>Please select…</v>
      </c>
      <c r="E350" s="1164" t="str">
        <f ca="1">Translations!$A$77</f>
        <v>Please select…</v>
      </c>
      <c r="F350" s="759"/>
      <c r="G350" s="764"/>
      <c r="H350" s="731" t="str">
        <f>IF($G352&lt;&gt;"",$G350/$G352,"")</f>
        <v/>
      </c>
      <c r="I350" s="767"/>
      <c r="J350" s="770" t="str">
        <f ca="1">Translations!$A$77</f>
        <v>Please select…</v>
      </c>
      <c r="K350" s="1016" t="str">
        <f ca="1">Translations!$A$84</f>
        <v>Allocation + other sources</v>
      </c>
      <c r="L350" s="1017"/>
      <c r="M350" s="237"/>
      <c r="N350" s="1020"/>
      <c r="O350" s="239"/>
      <c r="P350" s="1020" t="str">
        <f>IF(O351&lt;&gt;"",O350/O351,"")</f>
        <v/>
      </c>
      <c r="Q350" s="239"/>
      <c r="R350" s="1020" t="str">
        <f>IF(Q351&lt;&gt;"",Q350/Q351,"")</f>
        <v/>
      </c>
      <c r="S350" s="239"/>
      <c r="T350" s="1020" t="str">
        <f>IF(S351&lt;&gt;"",S350/S351,"")</f>
        <v/>
      </c>
      <c r="U350" s="239"/>
      <c r="V350" s="1167" t="str">
        <f t="shared" ref="V350" si="133">IF(U351&lt;&gt;"",U350/U351,"")</f>
        <v/>
      </c>
      <c r="W350" s="1024"/>
      <c r="X350" s="1025"/>
      <c r="Y350" s="1025"/>
      <c r="Z350" s="1025"/>
      <c r="AA350" s="1025"/>
      <c r="AB350" s="1025"/>
      <c r="AC350" s="1025"/>
      <c r="AD350" s="1026"/>
      <c r="AE350" s="119"/>
      <c r="AF350" s="586"/>
      <c r="AG350" s="586"/>
      <c r="AH350" s="586"/>
      <c r="AI350" s="586"/>
      <c r="AJ350" s="586"/>
      <c r="AK350" s="586"/>
      <c r="AL350" s="585">
        <f t="shared" ca="1" si="129"/>
        <v>28</v>
      </c>
      <c r="AM350" s="585">
        <f t="shared" ca="1" si="129"/>
        <v>5</v>
      </c>
      <c r="AN350" s="1033">
        <f t="shared" ref="AN350" ca="1" si="134">IFERROR(IF(INDIRECT(ADDRESS(ROW()-4,COLUMN()))+1&lt;=AL350+AM350,INDIRECT(ADDRESS(ROW()-4,COLUMN()))+1,""),"")</f>
        <v>30</v>
      </c>
      <c r="AO350" s="273">
        <f t="shared" ca="1" si="130"/>
        <v>22</v>
      </c>
      <c r="AP350" s="586"/>
      <c r="AQ350" s="586"/>
      <c r="AR350" s="586"/>
      <c r="AS350" s="586"/>
      <c r="AT350" s="1034"/>
      <c r="AU350" s="1034"/>
      <c r="AV350" s="1034"/>
      <c r="AW350" s="1034"/>
      <c r="AX350" s="1034"/>
      <c r="AY350" s="177"/>
      <c r="AZ350" s="177"/>
      <c r="BA350" s="177"/>
      <c r="BB350" s="177"/>
      <c r="BC350" s="177"/>
      <c r="BD350" s="177"/>
      <c r="BE350" s="177"/>
    </row>
    <row r="351" spans="1:77" s="73" customFormat="1" hidden="1" outlineLevel="2" x14ac:dyDescent="0.2">
      <c r="A351" s="749"/>
      <c r="B351" s="750"/>
      <c r="C351" s="1040"/>
      <c r="D351" s="1008"/>
      <c r="E351" s="1165"/>
      <c r="F351" s="761"/>
      <c r="G351" s="765"/>
      <c r="H351" s="766"/>
      <c r="I351" s="768"/>
      <c r="J351" s="771"/>
      <c r="K351" s="1018"/>
      <c r="L351" s="1019"/>
      <c r="M351" s="238"/>
      <c r="N351" s="1021"/>
      <c r="O351" s="240"/>
      <c r="P351" s="1021"/>
      <c r="Q351" s="240"/>
      <c r="R351" s="1021"/>
      <c r="S351" s="240"/>
      <c r="T351" s="1021"/>
      <c r="U351" s="240"/>
      <c r="V351" s="1168"/>
      <c r="W351" s="1027"/>
      <c r="X351" s="1028"/>
      <c r="Y351" s="1028"/>
      <c r="Z351" s="1028"/>
      <c r="AA351" s="1028"/>
      <c r="AB351" s="1028"/>
      <c r="AC351" s="1028"/>
      <c r="AD351" s="1029"/>
      <c r="AE351" s="119"/>
      <c r="AF351" s="586"/>
      <c r="AG351" s="586"/>
      <c r="AH351" s="586"/>
      <c r="AI351" s="586"/>
      <c r="AJ351" s="586"/>
      <c r="AK351" s="586"/>
      <c r="AL351" s="585">
        <f t="shared" ca="1" si="129"/>
        <v>28</v>
      </c>
      <c r="AM351" s="585">
        <f t="shared" ca="1" si="129"/>
        <v>5</v>
      </c>
      <c r="AN351" s="1033"/>
      <c r="AO351" s="273">
        <f t="shared" ca="1" si="130"/>
        <v>22</v>
      </c>
      <c r="AP351" s="586"/>
      <c r="AQ351" s="586"/>
      <c r="AR351" s="586"/>
      <c r="AS351" s="586"/>
      <c r="AT351" s="1034"/>
      <c r="AU351" s="1034"/>
      <c r="AV351" s="1034"/>
      <c r="AW351" s="1034"/>
      <c r="AX351" s="1034"/>
      <c r="AY351" s="177"/>
      <c r="AZ351" s="177"/>
      <c r="BA351" s="177"/>
      <c r="BB351" s="177"/>
      <c r="BC351" s="177"/>
      <c r="BD351" s="177"/>
      <c r="BE351" s="177"/>
    </row>
    <row r="352" spans="1:77" s="73" customFormat="1" ht="15" hidden="1" customHeight="1" outlineLevel="2" x14ac:dyDescent="0.2">
      <c r="A352" s="749"/>
      <c r="B352" s="750"/>
      <c r="C352" s="1040"/>
      <c r="D352" s="1008"/>
      <c r="E352" s="1165"/>
      <c r="F352" s="761"/>
      <c r="G352" s="764"/>
      <c r="H352" s="766"/>
      <c r="I352" s="768"/>
      <c r="J352" s="771"/>
      <c r="K352" s="1035" t="str">
        <f ca="1">Translations!$A$85</f>
        <v xml:space="preserve">Allocation + above + other </v>
      </c>
      <c r="L352" s="1036"/>
      <c r="M352" s="237"/>
      <c r="N352" s="1020" t="str">
        <f>IF(M353&lt;&gt;"",M352/M353,"")</f>
        <v/>
      </c>
      <c r="O352" s="239"/>
      <c r="P352" s="1020" t="str">
        <f>IF(O353&lt;&gt;"",O352/O353,"")</f>
        <v/>
      </c>
      <c r="Q352" s="239"/>
      <c r="R352" s="1020" t="str">
        <f>IF(Q353&lt;&gt;"",Q352/Q353,"")</f>
        <v/>
      </c>
      <c r="S352" s="239"/>
      <c r="T352" s="1020" t="str">
        <f>IF(S353&lt;&gt;"",S352/S353,"")</f>
        <v/>
      </c>
      <c r="U352" s="239"/>
      <c r="V352" s="1167" t="str">
        <f t="shared" ref="V352" si="135">IF(U353&lt;&gt;"",U352/U353,"")</f>
        <v/>
      </c>
      <c r="W352" s="1027"/>
      <c r="X352" s="1028"/>
      <c r="Y352" s="1028"/>
      <c r="Z352" s="1028"/>
      <c r="AA352" s="1028"/>
      <c r="AB352" s="1028"/>
      <c r="AC352" s="1028"/>
      <c r="AD352" s="1029"/>
      <c r="AE352" s="119"/>
      <c r="AF352" s="586"/>
      <c r="AG352" s="586"/>
      <c r="AH352" s="586"/>
      <c r="AI352" s="586"/>
      <c r="AJ352" s="586"/>
      <c r="AK352" s="586"/>
      <c r="AL352" s="585">
        <f t="shared" ca="1" si="129"/>
        <v>28</v>
      </c>
      <c r="AM352" s="585">
        <f t="shared" ca="1" si="129"/>
        <v>5</v>
      </c>
      <c r="AN352" s="1033"/>
      <c r="AO352" s="273">
        <f t="shared" ca="1" si="130"/>
        <v>22</v>
      </c>
      <c r="AP352" s="586"/>
      <c r="AQ352" s="586"/>
      <c r="AR352" s="586"/>
      <c r="AS352" s="586"/>
      <c r="AT352" s="1034"/>
      <c r="AU352" s="1034"/>
      <c r="AV352" s="1034"/>
      <c r="AW352" s="1034"/>
      <c r="AX352" s="1034"/>
      <c r="AY352" s="177"/>
      <c r="AZ352" s="177"/>
      <c r="BA352" s="177"/>
      <c r="BB352" s="177"/>
      <c r="BC352" s="177"/>
      <c r="BD352" s="177"/>
      <c r="BE352" s="177"/>
    </row>
    <row r="353" spans="1:57" s="73" customFormat="1" hidden="1" outlineLevel="2" x14ac:dyDescent="0.2">
      <c r="A353" s="752"/>
      <c r="B353" s="753"/>
      <c r="C353" s="1041"/>
      <c r="D353" s="1009"/>
      <c r="E353" s="1166"/>
      <c r="F353" s="763"/>
      <c r="G353" s="765"/>
      <c r="H353" s="732"/>
      <c r="I353" s="769"/>
      <c r="J353" s="772"/>
      <c r="K353" s="1037"/>
      <c r="L353" s="1038"/>
      <c r="M353" s="238"/>
      <c r="N353" s="1021"/>
      <c r="O353" s="240"/>
      <c r="P353" s="1021"/>
      <c r="Q353" s="240"/>
      <c r="R353" s="1021"/>
      <c r="S353" s="240"/>
      <c r="T353" s="1021"/>
      <c r="U353" s="240"/>
      <c r="V353" s="1168"/>
      <c r="W353" s="1030"/>
      <c r="X353" s="1031"/>
      <c r="Y353" s="1031"/>
      <c r="Z353" s="1031"/>
      <c r="AA353" s="1031"/>
      <c r="AB353" s="1031"/>
      <c r="AC353" s="1031"/>
      <c r="AD353" s="1032"/>
      <c r="AE353" s="119"/>
      <c r="AF353" s="586"/>
      <c r="AG353" s="586"/>
      <c r="AH353" s="586"/>
      <c r="AI353" s="586"/>
      <c r="AJ353" s="586"/>
      <c r="AK353" s="586"/>
      <c r="AL353" s="585">
        <f t="shared" ca="1" si="129"/>
        <v>28</v>
      </c>
      <c r="AM353" s="585">
        <f t="shared" ca="1" si="129"/>
        <v>5</v>
      </c>
      <c r="AN353" s="1033"/>
      <c r="AO353" s="273">
        <f t="shared" ca="1" si="130"/>
        <v>22</v>
      </c>
      <c r="AP353" s="586"/>
      <c r="AQ353" s="586"/>
      <c r="AR353" s="586"/>
      <c r="AS353" s="586"/>
      <c r="AT353" s="1034"/>
      <c r="AU353" s="1034"/>
      <c r="AV353" s="1034"/>
      <c r="AW353" s="1034"/>
      <c r="AX353" s="1034"/>
      <c r="AY353" s="177"/>
      <c r="AZ353" s="177"/>
      <c r="BA353" s="177"/>
      <c r="BB353" s="177"/>
      <c r="BC353" s="177"/>
      <c r="BD353" s="177"/>
      <c r="BE353" s="177"/>
    </row>
    <row r="354" spans="1:57" s="73" customFormat="1" ht="15" hidden="1" customHeight="1" outlineLevel="2" x14ac:dyDescent="0.2">
      <c r="A354" s="746" t="str">
        <f ca="1">IFERROR(INDIRECT(ADDRESS(AN354,4,1,TRUE,"CatCoverage")),"")</f>
        <v xml:space="preserve">TCS-3: Percentage of adults and children that initiated ART, with an undetectable viral load at 12 months (&lt;1000 copies/ml) </v>
      </c>
      <c r="B354" s="747"/>
      <c r="C354" s="1039"/>
      <c r="D354" s="1007" t="str">
        <f ca="1">Translations!$A$77</f>
        <v>Please select…</v>
      </c>
      <c r="E354" s="1164" t="str">
        <f ca="1">Translations!$A$77</f>
        <v>Please select…</v>
      </c>
      <c r="F354" s="759"/>
      <c r="G354" s="764"/>
      <c r="H354" s="731" t="str">
        <f>IF($G356&lt;&gt;"",$G354/$G356,"")</f>
        <v/>
      </c>
      <c r="I354" s="767"/>
      <c r="J354" s="770" t="str">
        <f ca="1">Translations!$A$77</f>
        <v>Please select…</v>
      </c>
      <c r="K354" s="1016" t="str">
        <f ca="1">Translations!$A$84</f>
        <v>Allocation + other sources</v>
      </c>
      <c r="L354" s="1017"/>
      <c r="M354" s="237"/>
      <c r="N354" s="1020" t="str">
        <f>IF(M355&lt;&gt;"",M354/M355,"")</f>
        <v/>
      </c>
      <c r="O354" s="239"/>
      <c r="P354" s="1020" t="str">
        <f>IF(O355&lt;&gt;"",O354/O355,"")</f>
        <v/>
      </c>
      <c r="Q354" s="239"/>
      <c r="R354" s="1020" t="str">
        <f>IF(Q355&lt;&gt;"",Q354/Q355,"")</f>
        <v/>
      </c>
      <c r="S354" s="239"/>
      <c r="T354" s="1020" t="str">
        <f>IF(S355&lt;&gt;"",S354/S355,"")</f>
        <v/>
      </c>
      <c r="U354" s="239"/>
      <c r="V354" s="1167" t="str">
        <f t="shared" ref="V354" si="136">IF(U355&lt;&gt;"",U354/U355,"")</f>
        <v/>
      </c>
      <c r="W354" s="1024"/>
      <c r="X354" s="1025"/>
      <c r="Y354" s="1025"/>
      <c r="Z354" s="1025"/>
      <c r="AA354" s="1025"/>
      <c r="AB354" s="1025"/>
      <c r="AC354" s="1025"/>
      <c r="AD354" s="1026"/>
      <c r="AE354" s="119"/>
      <c r="AF354" s="586"/>
      <c r="AG354" s="586"/>
      <c r="AH354" s="586"/>
      <c r="AI354" s="586"/>
      <c r="AJ354" s="586"/>
      <c r="AK354" s="586"/>
      <c r="AL354" s="585">
        <f t="shared" ca="1" si="129"/>
        <v>28</v>
      </c>
      <c r="AM354" s="585">
        <f t="shared" ca="1" si="129"/>
        <v>5</v>
      </c>
      <c r="AN354" s="1033">
        <f t="shared" ref="AN354" ca="1" si="137">IFERROR(IF(INDIRECT(ADDRESS(ROW()-4,COLUMN()))+1&lt;=AL354+AM354,INDIRECT(ADDRESS(ROW()-4,COLUMN()))+1,""),"")</f>
        <v>31</v>
      </c>
      <c r="AO354" s="273">
        <f t="shared" ca="1" si="130"/>
        <v>22</v>
      </c>
      <c r="AP354" s="586"/>
      <c r="AQ354" s="586"/>
      <c r="AR354" s="586"/>
      <c r="AS354" s="586"/>
      <c r="AT354" s="1034"/>
      <c r="AU354" s="1034"/>
      <c r="AV354" s="1034"/>
      <c r="AW354" s="1034"/>
      <c r="AX354" s="1034"/>
      <c r="AY354" s="177"/>
      <c r="AZ354" s="177"/>
      <c r="BA354" s="177"/>
      <c r="BB354" s="177"/>
      <c r="BC354" s="177"/>
      <c r="BD354" s="177"/>
      <c r="BE354" s="177"/>
    </row>
    <row r="355" spans="1:57" s="73" customFormat="1" hidden="1" outlineLevel="2" x14ac:dyDescent="0.2">
      <c r="A355" s="749"/>
      <c r="B355" s="750"/>
      <c r="C355" s="1040"/>
      <c r="D355" s="1008"/>
      <c r="E355" s="1165"/>
      <c r="F355" s="761"/>
      <c r="G355" s="765"/>
      <c r="H355" s="766"/>
      <c r="I355" s="768"/>
      <c r="J355" s="771"/>
      <c r="K355" s="1018"/>
      <c r="L355" s="1019"/>
      <c r="M355" s="238"/>
      <c r="N355" s="1021"/>
      <c r="O355" s="240"/>
      <c r="P355" s="1021"/>
      <c r="Q355" s="240"/>
      <c r="R355" s="1021"/>
      <c r="S355" s="240"/>
      <c r="T355" s="1021"/>
      <c r="U355" s="240"/>
      <c r="V355" s="1168"/>
      <c r="W355" s="1027"/>
      <c r="X355" s="1028"/>
      <c r="Y355" s="1028"/>
      <c r="Z355" s="1028"/>
      <c r="AA355" s="1028"/>
      <c r="AB355" s="1028"/>
      <c r="AC355" s="1028"/>
      <c r="AD355" s="1029"/>
      <c r="AE355" s="119"/>
      <c r="AF355" s="586"/>
      <c r="AG355" s="586"/>
      <c r="AH355" s="586"/>
      <c r="AI355" s="586"/>
      <c r="AJ355" s="586"/>
      <c r="AK355" s="586"/>
      <c r="AL355" s="585">
        <f t="shared" ca="1" si="129"/>
        <v>28</v>
      </c>
      <c r="AM355" s="585">
        <f t="shared" ca="1" si="129"/>
        <v>5</v>
      </c>
      <c r="AN355" s="1033"/>
      <c r="AO355" s="273">
        <f t="shared" ca="1" si="130"/>
        <v>22</v>
      </c>
      <c r="AP355" s="586"/>
      <c r="AQ355" s="586"/>
      <c r="AR355" s="586"/>
      <c r="AS355" s="586"/>
      <c r="AT355" s="1034"/>
      <c r="AU355" s="1034"/>
      <c r="AV355" s="1034"/>
      <c r="AW355" s="1034"/>
      <c r="AX355" s="1034"/>
      <c r="AY355" s="177"/>
      <c r="AZ355" s="177"/>
      <c r="BA355" s="177"/>
      <c r="BB355" s="177"/>
      <c r="BC355" s="177"/>
      <c r="BD355" s="177"/>
      <c r="BE355" s="177"/>
    </row>
    <row r="356" spans="1:57" s="73" customFormat="1" ht="15" hidden="1" customHeight="1" outlineLevel="2" x14ac:dyDescent="0.2">
      <c r="A356" s="749"/>
      <c r="B356" s="750"/>
      <c r="C356" s="1040"/>
      <c r="D356" s="1008"/>
      <c r="E356" s="1165"/>
      <c r="F356" s="761"/>
      <c r="G356" s="764"/>
      <c r="H356" s="766"/>
      <c r="I356" s="768"/>
      <c r="J356" s="771"/>
      <c r="K356" s="1035" t="str">
        <f ca="1">Translations!$A$85</f>
        <v xml:space="preserve">Allocation + above + other </v>
      </c>
      <c r="L356" s="1036"/>
      <c r="M356" s="237"/>
      <c r="N356" s="1020" t="str">
        <f>IF(M357&lt;&gt;"",M356/M357,"")</f>
        <v/>
      </c>
      <c r="O356" s="239"/>
      <c r="P356" s="1020" t="str">
        <f>IF(O357&lt;&gt;"",O356/O357,"")</f>
        <v/>
      </c>
      <c r="Q356" s="239"/>
      <c r="R356" s="1020" t="str">
        <f>IF(Q357&lt;&gt;"",Q356/Q357,"")</f>
        <v/>
      </c>
      <c r="S356" s="239"/>
      <c r="T356" s="1020" t="str">
        <f>IF(S357&lt;&gt;"",S356/S357,"")</f>
        <v/>
      </c>
      <c r="U356" s="239"/>
      <c r="V356" s="1167" t="str">
        <f t="shared" ref="V356" si="138">IF(U357&lt;&gt;"",U356/U357,"")</f>
        <v/>
      </c>
      <c r="W356" s="1027"/>
      <c r="X356" s="1028"/>
      <c r="Y356" s="1028"/>
      <c r="Z356" s="1028"/>
      <c r="AA356" s="1028"/>
      <c r="AB356" s="1028"/>
      <c r="AC356" s="1028"/>
      <c r="AD356" s="1029"/>
      <c r="AE356" s="119"/>
      <c r="AF356" s="586"/>
      <c r="AG356" s="586"/>
      <c r="AH356" s="586"/>
      <c r="AI356" s="586"/>
      <c r="AJ356" s="586"/>
      <c r="AK356" s="586"/>
      <c r="AL356" s="585">
        <f t="shared" ca="1" si="129"/>
        <v>28</v>
      </c>
      <c r="AM356" s="585">
        <f t="shared" ca="1" si="129"/>
        <v>5</v>
      </c>
      <c r="AN356" s="1033"/>
      <c r="AO356" s="273">
        <f t="shared" ca="1" si="130"/>
        <v>22</v>
      </c>
      <c r="AP356" s="586"/>
      <c r="AQ356" s="586"/>
      <c r="AR356" s="586"/>
      <c r="AS356" s="586"/>
      <c r="AT356" s="1034"/>
      <c r="AU356" s="1034"/>
      <c r="AV356" s="1034"/>
      <c r="AW356" s="1034"/>
      <c r="AX356" s="1034"/>
      <c r="AY356" s="177"/>
      <c r="AZ356" s="177"/>
      <c r="BA356" s="177"/>
      <c r="BB356" s="177"/>
      <c r="BC356" s="177"/>
      <c r="BD356" s="177"/>
      <c r="BE356" s="177"/>
    </row>
    <row r="357" spans="1:57" s="73" customFormat="1" hidden="1" outlineLevel="2" x14ac:dyDescent="0.2">
      <c r="A357" s="752"/>
      <c r="B357" s="753"/>
      <c r="C357" s="1041"/>
      <c r="D357" s="1009"/>
      <c r="E357" s="1166"/>
      <c r="F357" s="763"/>
      <c r="G357" s="765"/>
      <c r="H357" s="732"/>
      <c r="I357" s="769"/>
      <c r="J357" s="772"/>
      <c r="K357" s="1037"/>
      <c r="L357" s="1038"/>
      <c r="M357" s="238"/>
      <c r="N357" s="1021"/>
      <c r="O357" s="240"/>
      <c r="P357" s="1021"/>
      <c r="Q357" s="240"/>
      <c r="R357" s="1021"/>
      <c r="S357" s="240"/>
      <c r="T357" s="1021"/>
      <c r="U357" s="240"/>
      <c r="V357" s="1168"/>
      <c r="W357" s="1030"/>
      <c r="X357" s="1031"/>
      <c r="Y357" s="1031"/>
      <c r="Z357" s="1031"/>
      <c r="AA357" s="1031"/>
      <c r="AB357" s="1031"/>
      <c r="AC357" s="1031"/>
      <c r="AD357" s="1032"/>
      <c r="AE357" s="119"/>
      <c r="AF357" s="586"/>
      <c r="AG357" s="586"/>
      <c r="AH357" s="586"/>
      <c r="AI357" s="586"/>
      <c r="AJ357" s="586"/>
      <c r="AK357" s="586"/>
      <c r="AL357" s="585">
        <f t="shared" ca="1" si="129"/>
        <v>28</v>
      </c>
      <c r="AM357" s="585">
        <f t="shared" ca="1" si="129"/>
        <v>5</v>
      </c>
      <c r="AN357" s="1033"/>
      <c r="AO357" s="273">
        <f t="shared" ca="1" si="130"/>
        <v>22</v>
      </c>
      <c r="AP357" s="586"/>
      <c r="AQ357" s="586"/>
      <c r="AR357" s="586"/>
      <c r="AS357" s="586"/>
      <c r="AT357" s="1034"/>
      <c r="AU357" s="1034"/>
      <c r="AV357" s="1034"/>
      <c r="AW357" s="1034"/>
      <c r="AX357" s="1034"/>
      <c r="AY357" s="177"/>
      <c r="AZ357" s="177"/>
      <c r="BA357" s="177"/>
      <c r="BB357" s="177"/>
      <c r="BC357" s="177"/>
      <c r="BD357" s="177"/>
      <c r="BE357" s="177"/>
    </row>
    <row r="358" spans="1:57" s="73" customFormat="1" ht="15" hidden="1" customHeight="1" outlineLevel="2" x14ac:dyDescent="0.2">
      <c r="A358" s="746" t="str">
        <f ca="1">IFERROR(INDIRECT(ADDRESS(AN358,4,1,TRUE,"CatCoverage")),"")</f>
        <v xml:space="preserve">TCS-4: Percentage of health facilities dispensing antiretroviral therapy that experienced a stock-out of at least one required antiretroviral drug in the last 12 month </v>
      </c>
      <c r="B358" s="747"/>
      <c r="C358" s="1039"/>
      <c r="D358" s="1007" t="str">
        <f ca="1">Translations!$A$77</f>
        <v>Please select…</v>
      </c>
      <c r="E358" s="1164" t="str">
        <f ca="1">Translations!$A$77</f>
        <v>Please select…</v>
      </c>
      <c r="F358" s="759"/>
      <c r="G358" s="764"/>
      <c r="H358" s="731" t="str">
        <f>IF($G360&lt;&gt;"",$G358/$G360,"")</f>
        <v/>
      </c>
      <c r="I358" s="767"/>
      <c r="J358" s="770" t="str">
        <f ca="1">Translations!$A$77</f>
        <v>Please select…</v>
      </c>
      <c r="K358" s="1016" t="str">
        <f ca="1">Translations!$A$84</f>
        <v>Allocation + other sources</v>
      </c>
      <c r="L358" s="1017"/>
      <c r="M358" s="237"/>
      <c r="N358" s="1020" t="str">
        <f>IF(M359&lt;&gt;"",M358/M359,"")</f>
        <v/>
      </c>
      <c r="O358" s="239"/>
      <c r="P358" s="1020" t="str">
        <f>IF(O359&lt;&gt;"",O358/O359,"")</f>
        <v/>
      </c>
      <c r="Q358" s="239"/>
      <c r="R358" s="1020" t="str">
        <f>IF(Q359&lt;&gt;"",Q358/Q359,"")</f>
        <v/>
      </c>
      <c r="S358" s="239"/>
      <c r="T358" s="1020" t="str">
        <f>IF(S359&lt;&gt;"",S358/S359,"")</f>
        <v/>
      </c>
      <c r="U358" s="239"/>
      <c r="V358" s="1167" t="str">
        <f t="shared" ref="V358" si="139">IF(U359&lt;&gt;"",U358/U359,"")</f>
        <v/>
      </c>
      <c r="W358" s="1024"/>
      <c r="X358" s="1025"/>
      <c r="Y358" s="1025"/>
      <c r="Z358" s="1025"/>
      <c r="AA358" s="1025"/>
      <c r="AB358" s="1025"/>
      <c r="AC358" s="1025"/>
      <c r="AD358" s="1026"/>
      <c r="AE358" s="119"/>
      <c r="AF358" s="586"/>
      <c r="AG358" s="586"/>
      <c r="AH358" s="586"/>
      <c r="AI358" s="586"/>
      <c r="AJ358" s="586"/>
      <c r="AK358" s="586"/>
      <c r="AL358" s="585">
        <f t="shared" ca="1" si="129"/>
        <v>28</v>
      </c>
      <c r="AM358" s="585">
        <f t="shared" ca="1" si="129"/>
        <v>5</v>
      </c>
      <c r="AN358" s="1033">
        <f t="shared" ref="AN358" ca="1" si="140">IFERROR(IF(INDIRECT(ADDRESS(ROW()-4,COLUMN()))+1&lt;=AL358+AM358,INDIRECT(ADDRESS(ROW()-4,COLUMN()))+1,""),"")</f>
        <v>32</v>
      </c>
      <c r="AO358" s="273">
        <f t="shared" ca="1" si="130"/>
        <v>22</v>
      </c>
      <c r="AP358" s="586"/>
      <c r="AQ358" s="586"/>
      <c r="AR358" s="586"/>
      <c r="AS358" s="586"/>
      <c r="AT358" s="1034"/>
      <c r="AU358" s="1034"/>
      <c r="AV358" s="1034"/>
      <c r="AW358" s="1034"/>
      <c r="AX358" s="1034"/>
      <c r="AY358" s="177"/>
      <c r="AZ358" s="177"/>
      <c r="BA358" s="177"/>
      <c r="BB358" s="177"/>
      <c r="BC358" s="177"/>
      <c r="BD358" s="177"/>
      <c r="BE358" s="177"/>
    </row>
    <row r="359" spans="1:57" s="73" customFormat="1" hidden="1" outlineLevel="2" x14ac:dyDescent="0.2">
      <c r="A359" s="749"/>
      <c r="B359" s="750"/>
      <c r="C359" s="1040"/>
      <c r="D359" s="1008"/>
      <c r="E359" s="1165"/>
      <c r="F359" s="761"/>
      <c r="G359" s="765"/>
      <c r="H359" s="766"/>
      <c r="I359" s="768"/>
      <c r="J359" s="771"/>
      <c r="K359" s="1018"/>
      <c r="L359" s="1019"/>
      <c r="M359" s="238"/>
      <c r="N359" s="1021"/>
      <c r="O359" s="240"/>
      <c r="P359" s="1021"/>
      <c r="Q359" s="240"/>
      <c r="R359" s="1021"/>
      <c r="S359" s="240"/>
      <c r="T359" s="1021"/>
      <c r="U359" s="240"/>
      <c r="V359" s="1168"/>
      <c r="W359" s="1027"/>
      <c r="X359" s="1028"/>
      <c r="Y359" s="1028"/>
      <c r="Z359" s="1028"/>
      <c r="AA359" s="1028"/>
      <c r="AB359" s="1028"/>
      <c r="AC359" s="1028"/>
      <c r="AD359" s="1029"/>
      <c r="AE359" s="119"/>
      <c r="AF359" s="586"/>
      <c r="AG359" s="586"/>
      <c r="AH359" s="586"/>
      <c r="AI359" s="586"/>
      <c r="AJ359" s="586"/>
      <c r="AK359" s="586"/>
      <c r="AL359" s="585">
        <f t="shared" ca="1" si="129"/>
        <v>28</v>
      </c>
      <c r="AM359" s="585">
        <f t="shared" ca="1" si="129"/>
        <v>5</v>
      </c>
      <c r="AN359" s="1033"/>
      <c r="AO359" s="273">
        <f t="shared" ca="1" si="130"/>
        <v>22</v>
      </c>
      <c r="AP359" s="586"/>
      <c r="AQ359" s="586"/>
      <c r="AR359" s="586"/>
      <c r="AS359" s="586"/>
      <c r="AT359" s="1034"/>
      <c r="AU359" s="1034"/>
      <c r="AV359" s="1034"/>
      <c r="AW359" s="1034"/>
      <c r="AX359" s="1034"/>
      <c r="AY359" s="177"/>
      <c r="AZ359" s="177"/>
      <c r="BA359" s="177"/>
      <c r="BB359" s="177"/>
      <c r="BC359" s="177"/>
      <c r="BD359" s="177"/>
      <c r="BE359" s="177"/>
    </row>
    <row r="360" spans="1:57" s="73" customFormat="1" ht="15" hidden="1" customHeight="1" outlineLevel="2" x14ac:dyDescent="0.2">
      <c r="A360" s="749"/>
      <c r="B360" s="750"/>
      <c r="C360" s="1040"/>
      <c r="D360" s="1008"/>
      <c r="E360" s="1165"/>
      <c r="F360" s="761"/>
      <c r="G360" s="764"/>
      <c r="H360" s="766"/>
      <c r="I360" s="768"/>
      <c r="J360" s="771"/>
      <c r="K360" s="1035" t="str">
        <f ca="1">Translations!$A$85</f>
        <v xml:space="preserve">Allocation + above + other </v>
      </c>
      <c r="L360" s="1036"/>
      <c r="M360" s="237"/>
      <c r="N360" s="1020" t="str">
        <f>IF(M361&lt;&gt;"",M360/M361,"")</f>
        <v/>
      </c>
      <c r="O360" s="239"/>
      <c r="P360" s="1020" t="str">
        <f>IF(O361&lt;&gt;"",O360/O361,"")</f>
        <v/>
      </c>
      <c r="Q360" s="239"/>
      <c r="R360" s="1020" t="str">
        <f>IF(Q361&lt;&gt;"",Q360/Q361,"")</f>
        <v/>
      </c>
      <c r="S360" s="239"/>
      <c r="T360" s="1020" t="str">
        <f>IF(S361&lt;&gt;"",S360/S361,"")</f>
        <v/>
      </c>
      <c r="U360" s="239"/>
      <c r="V360" s="1167" t="str">
        <f t="shared" ref="V360" si="141">IF(U361&lt;&gt;"",U360/U361,"")</f>
        <v/>
      </c>
      <c r="W360" s="1027"/>
      <c r="X360" s="1028"/>
      <c r="Y360" s="1028"/>
      <c r="Z360" s="1028"/>
      <c r="AA360" s="1028"/>
      <c r="AB360" s="1028"/>
      <c r="AC360" s="1028"/>
      <c r="AD360" s="1029"/>
      <c r="AE360" s="119"/>
      <c r="AF360" s="586"/>
      <c r="AG360" s="586"/>
      <c r="AH360" s="586"/>
      <c r="AI360" s="586"/>
      <c r="AJ360" s="586"/>
      <c r="AK360" s="586"/>
      <c r="AL360" s="585">
        <f t="shared" ca="1" si="129"/>
        <v>28</v>
      </c>
      <c r="AM360" s="585">
        <f t="shared" ca="1" si="129"/>
        <v>5</v>
      </c>
      <c r="AN360" s="1033"/>
      <c r="AO360" s="273">
        <f t="shared" ca="1" si="130"/>
        <v>22</v>
      </c>
      <c r="AP360" s="586"/>
      <c r="AQ360" s="586"/>
      <c r="AR360" s="586"/>
      <c r="AS360" s="586"/>
      <c r="AT360" s="1034"/>
      <c r="AU360" s="1034"/>
      <c r="AV360" s="1034"/>
      <c r="AW360" s="1034"/>
      <c r="AX360" s="1034"/>
      <c r="AY360" s="177"/>
      <c r="AZ360" s="177"/>
      <c r="BA360" s="177"/>
      <c r="BB360" s="177"/>
      <c r="BC360" s="177"/>
      <c r="BD360" s="177"/>
      <c r="BE360" s="177"/>
    </row>
    <row r="361" spans="1:57" s="73" customFormat="1" hidden="1" outlineLevel="2" x14ac:dyDescent="0.2">
      <c r="A361" s="752"/>
      <c r="B361" s="753"/>
      <c r="C361" s="1041"/>
      <c r="D361" s="1009"/>
      <c r="E361" s="1166"/>
      <c r="F361" s="763"/>
      <c r="G361" s="765"/>
      <c r="H361" s="732"/>
      <c r="I361" s="769"/>
      <c r="J361" s="772"/>
      <c r="K361" s="1037"/>
      <c r="L361" s="1038"/>
      <c r="M361" s="238"/>
      <c r="N361" s="1021"/>
      <c r="O361" s="240"/>
      <c r="P361" s="1021"/>
      <c r="Q361" s="240"/>
      <c r="R361" s="1021"/>
      <c r="S361" s="240"/>
      <c r="T361" s="1021"/>
      <c r="U361" s="240"/>
      <c r="V361" s="1168"/>
      <c r="W361" s="1030"/>
      <c r="X361" s="1031"/>
      <c r="Y361" s="1031"/>
      <c r="Z361" s="1031"/>
      <c r="AA361" s="1031"/>
      <c r="AB361" s="1031"/>
      <c r="AC361" s="1031"/>
      <c r="AD361" s="1032"/>
      <c r="AE361" s="119"/>
      <c r="AF361" s="586"/>
      <c r="AG361" s="586"/>
      <c r="AH361" s="586"/>
      <c r="AI361" s="586"/>
      <c r="AJ361" s="586"/>
      <c r="AK361" s="586"/>
      <c r="AL361" s="585">
        <f t="shared" ca="1" si="129"/>
        <v>28</v>
      </c>
      <c r="AM361" s="585">
        <f t="shared" ca="1" si="129"/>
        <v>5</v>
      </c>
      <c r="AN361" s="1033"/>
      <c r="AO361" s="273">
        <f t="shared" ca="1" si="130"/>
        <v>22</v>
      </c>
      <c r="AP361" s="586"/>
      <c r="AQ361" s="586"/>
      <c r="AR361" s="586"/>
      <c r="AS361" s="586"/>
      <c r="AT361" s="1034"/>
      <c r="AU361" s="1034"/>
      <c r="AV361" s="1034"/>
      <c r="AW361" s="1034"/>
      <c r="AX361" s="1034"/>
      <c r="AY361" s="177"/>
      <c r="AZ361" s="177"/>
      <c r="BA361" s="177"/>
      <c r="BB361" s="177"/>
      <c r="BC361" s="177"/>
      <c r="BD361" s="177"/>
      <c r="BE361" s="177"/>
    </row>
    <row r="362" spans="1:57" s="73" customFormat="1" ht="15" hidden="1" customHeight="1" outlineLevel="2" x14ac:dyDescent="0.2">
      <c r="A362" s="746" t="str">
        <f ca="1">IFERROR(INDIRECT(ADDRESS(AN362,4,1,TRUE,"CatCoverage")),"")</f>
        <v xml:space="preserve">TCS-5: Proportion of undernourished PLHIV that received therapeutic or supplementary food at any point during the reporting period </v>
      </c>
      <c r="B362" s="747"/>
      <c r="C362" s="1039"/>
      <c r="D362" s="1007" t="str">
        <f ca="1">Translations!$A$77</f>
        <v>Please select…</v>
      </c>
      <c r="E362" s="1164" t="str">
        <f ca="1">Translations!$A$77</f>
        <v>Please select…</v>
      </c>
      <c r="F362" s="759"/>
      <c r="G362" s="764"/>
      <c r="H362" s="731" t="str">
        <f>IF($G364&lt;&gt;"",$G362/$G364,"")</f>
        <v/>
      </c>
      <c r="I362" s="767"/>
      <c r="J362" s="770" t="str">
        <f ca="1">Translations!$A$77</f>
        <v>Please select…</v>
      </c>
      <c r="K362" s="1016" t="str">
        <f ca="1">Translations!$A$84</f>
        <v>Allocation + other sources</v>
      </c>
      <c r="L362" s="1017"/>
      <c r="M362" s="237"/>
      <c r="N362" s="1020" t="str">
        <f>IF(M363&lt;&gt;"",M362/M363,"")</f>
        <v/>
      </c>
      <c r="O362" s="239"/>
      <c r="P362" s="1020" t="str">
        <f>IF(O363&lt;&gt;"",O362/O363,"")</f>
        <v/>
      </c>
      <c r="Q362" s="239"/>
      <c r="R362" s="1020" t="str">
        <f>IF(Q363&lt;&gt;"",Q362/Q363,"")</f>
        <v/>
      </c>
      <c r="S362" s="239"/>
      <c r="T362" s="1020" t="str">
        <f>IF(S363&lt;&gt;"",S362/S363,"")</f>
        <v/>
      </c>
      <c r="U362" s="239"/>
      <c r="V362" s="1167" t="str">
        <f t="shared" ref="V362" si="142">IF(U363&lt;&gt;"",U362/U363,"")</f>
        <v/>
      </c>
      <c r="W362" s="1024"/>
      <c r="X362" s="1025"/>
      <c r="Y362" s="1025"/>
      <c r="Z362" s="1025"/>
      <c r="AA362" s="1025"/>
      <c r="AB362" s="1025"/>
      <c r="AC362" s="1025"/>
      <c r="AD362" s="1026"/>
      <c r="AE362" s="119"/>
      <c r="AF362" s="586"/>
      <c r="AG362" s="586"/>
      <c r="AH362" s="586"/>
      <c r="AI362" s="586"/>
      <c r="AJ362" s="586"/>
      <c r="AK362" s="586"/>
      <c r="AL362" s="585">
        <f t="shared" ca="1" si="129"/>
        <v>28</v>
      </c>
      <c r="AM362" s="585">
        <f t="shared" ca="1" si="129"/>
        <v>5</v>
      </c>
      <c r="AN362" s="1033">
        <f t="shared" ref="AN362" ca="1" si="143">IFERROR(IF(INDIRECT(ADDRESS(ROW()-4,COLUMN()))+1&lt;=AL362+AM362,INDIRECT(ADDRESS(ROW()-4,COLUMN()))+1,""),"")</f>
        <v>33</v>
      </c>
      <c r="AO362" s="273">
        <f t="shared" ca="1" si="130"/>
        <v>22</v>
      </c>
      <c r="AP362" s="586"/>
      <c r="AQ362" s="586"/>
      <c r="AR362" s="586"/>
      <c r="AS362" s="586"/>
      <c r="AT362" s="1034"/>
      <c r="AU362" s="1034"/>
      <c r="AV362" s="1034"/>
      <c r="AW362" s="1034"/>
      <c r="AX362" s="1034"/>
      <c r="AY362" s="177"/>
      <c r="AZ362" s="177"/>
      <c r="BA362" s="177"/>
      <c r="BB362" s="177"/>
      <c r="BC362" s="177"/>
      <c r="BD362" s="177"/>
      <c r="BE362" s="177"/>
    </row>
    <row r="363" spans="1:57" s="73" customFormat="1" hidden="1" outlineLevel="2" x14ac:dyDescent="0.2">
      <c r="A363" s="749"/>
      <c r="B363" s="750"/>
      <c r="C363" s="1040"/>
      <c r="D363" s="1008"/>
      <c r="E363" s="1165"/>
      <c r="F363" s="761"/>
      <c r="G363" s="765"/>
      <c r="H363" s="766"/>
      <c r="I363" s="768"/>
      <c r="J363" s="771"/>
      <c r="K363" s="1018"/>
      <c r="L363" s="1019"/>
      <c r="M363" s="238"/>
      <c r="N363" s="1021"/>
      <c r="O363" s="240"/>
      <c r="P363" s="1021"/>
      <c r="Q363" s="240"/>
      <c r="R363" s="1021"/>
      <c r="S363" s="240"/>
      <c r="T363" s="1021"/>
      <c r="U363" s="240"/>
      <c r="V363" s="1168"/>
      <c r="W363" s="1027"/>
      <c r="X363" s="1028"/>
      <c r="Y363" s="1028"/>
      <c r="Z363" s="1028"/>
      <c r="AA363" s="1028"/>
      <c r="AB363" s="1028"/>
      <c r="AC363" s="1028"/>
      <c r="AD363" s="1029"/>
      <c r="AE363" s="119"/>
      <c r="AF363" s="586"/>
      <c r="AG363" s="586"/>
      <c r="AH363" s="586"/>
      <c r="AI363" s="586"/>
      <c r="AJ363" s="586"/>
      <c r="AK363" s="586"/>
      <c r="AL363" s="585">
        <f t="shared" ca="1" si="129"/>
        <v>28</v>
      </c>
      <c r="AM363" s="585">
        <f t="shared" ca="1" si="129"/>
        <v>5</v>
      </c>
      <c r="AN363" s="1033"/>
      <c r="AO363" s="273">
        <f t="shared" ca="1" si="130"/>
        <v>22</v>
      </c>
      <c r="AP363" s="586"/>
      <c r="AQ363" s="586"/>
      <c r="AR363" s="586"/>
      <c r="AS363" s="586"/>
      <c r="AT363" s="1034"/>
      <c r="AU363" s="1034"/>
      <c r="AV363" s="1034"/>
      <c r="AW363" s="1034"/>
      <c r="AX363" s="1034"/>
      <c r="AY363" s="177"/>
      <c r="AZ363" s="177"/>
      <c r="BA363" s="177"/>
      <c r="BB363" s="177"/>
      <c r="BC363" s="177"/>
      <c r="BD363" s="177"/>
      <c r="BE363" s="177"/>
    </row>
    <row r="364" spans="1:57" s="73" customFormat="1" ht="15" hidden="1" customHeight="1" outlineLevel="2" x14ac:dyDescent="0.2">
      <c r="A364" s="749"/>
      <c r="B364" s="750"/>
      <c r="C364" s="1040"/>
      <c r="D364" s="1008"/>
      <c r="E364" s="1165"/>
      <c r="F364" s="761"/>
      <c r="G364" s="764"/>
      <c r="H364" s="766"/>
      <c r="I364" s="768"/>
      <c r="J364" s="771"/>
      <c r="K364" s="1035" t="str">
        <f ca="1">Translations!$A$85</f>
        <v xml:space="preserve">Allocation + above + other </v>
      </c>
      <c r="L364" s="1036"/>
      <c r="M364" s="237"/>
      <c r="N364" s="1020" t="str">
        <f>IF(M365&lt;&gt;"",M364/M365,"")</f>
        <v/>
      </c>
      <c r="O364" s="239"/>
      <c r="P364" s="1020" t="str">
        <f>IF(O365&lt;&gt;"",O364/O365,"")</f>
        <v/>
      </c>
      <c r="Q364" s="239"/>
      <c r="R364" s="1020" t="str">
        <f>IF(Q365&lt;&gt;"",Q364/Q365,"")</f>
        <v/>
      </c>
      <c r="S364" s="239"/>
      <c r="T364" s="1020" t="str">
        <f>IF(S365&lt;&gt;"",S364/S365,"")</f>
        <v/>
      </c>
      <c r="U364" s="239"/>
      <c r="V364" s="1167" t="str">
        <f t="shared" ref="V364" si="144">IF(U365&lt;&gt;"",U364/U365,"")</f>
        <v/>
      </c>
      <c r="W364" s="1027"/>
      <c r="X364" s="1028"/>
      <c r="Y364" s="1028"/>
      <c r="Z364" s="1028"/>
      <c r="AA364" s="1028"/>
      <c r="AB364" s="1028"/>
      <c r="AC364" s="1028"/>
      <c r="AD364" s="1029"/>
      <c r="AE364" s="119"/>
      <c r="AF364" s="586"/>
      <c r="AG364" s="586"/>
      <c r="AH364" s="586"/>
      <c r="AI364" s="586"/>
      <c r="AJ364" s="586"/>
      <c r="AK364" s="586"/>
      <c r="AL364" s="585">
        <f t="shared" ca="1" si="129"/>
        <v>28</v>
      </c>
      <c r="AM364" s="585">
        <f t="shared" ca="1" si="129"/>
        <v>5</v>
      </c>
      <c r="AN364" s="1033"/>
      <c r="AO364" s="273">
        <f t="shared" ca="1" si="130"/>
        <v>22</v>
      </c>
      <c r="AP364" s="586"/>
      <c r="AQ364" s="586"/>
      <c r="AR364" s="586"/>
      <c r="AS364" s="586"/>
      <c r="AT364" s="1034"/>
      <c r="AU364" s="1034"/>
      <c r="AV364" s="1034"/>
      <c r="AW364" s="1034"/>
      <c r="AX364" s="1034"/>
      <c r="AY364" s="177"/>
      <c r="AZ364" s="177"/>
      <c r="BA364" s="177"/>
      <c r="BB364" s="177"/>
      <c r="BC364" s="177"/>
      <c r="BD364" s="177"/>
      <c r="BE364" s="177"/>
    </row>
    <row r="365" spans="1:57" s="73" customFormat="1" hidden="1" outlineLevel="2" x14ac:dyDescent="0.2">
      <c r="A365" s="752"/>
      <c r="B365" s="753"/>
      <c r="C365" s="1041"/>
      <c r="D365" s="1009"/>
      <c r="E365" s="1166"/>
      <c r="F365" s="763"/>
      <c r="G365" s="765"/>
      <c r="H365" s="732"/>
      <c r="I365" s="769"/>
      <c r="J365" s="772"/>
      <c r="K365" s="1037"/>
      <c r="L365" s="1038"/>
      <c r="M365" s="238"/>
      <c r="N365" s="1021"/>
      <c r="O365" s="240"/>
      <c r="P365" s="1021"/>
      <c r="Q365" s="240"/>
      <c r="R365" s="1021"/>
      <c r="S365" s="240"/>
      <c r="T365" s="1021"/>
      <c r="U365" s="240"/>
      <c r="V365" s="1168"/>
      <c r="W365" s="1030"/>
      <c r="X365" s="1031"/>
      <c r="Y365" s="1031"/>
      <c r="Z365" s="1031"/>
      <c r="AA365" s="1031"/>
      <c r="AB365" s="1031"/>
      <c r="AC365" s="1031"/>
      <c r="AD365" s="1032"/>
      <c r="AE365" s="119"/>
      <c r="AF365" s="586"/>
      <c r="AG365" s="586"/>
      <c r="AH365" s="586"/>
      <c r="AI365" s="586"/>
      <c r="AJ365" s="586"/>
      <c r="AK365" s="586"/>
      <c r="AL365" s="585">
        <f t="shared" ca="1" si="129"/>
        <v>28</v>
      </c>
      <c r="AM365" s="585">
        <f t="shared" ca="1" si="129"/>
        <v>5</v>
      </c>
      <c r="AN365" s="1033"/>
      <c r="AO365" s="273">
        <f t="shared" ca="1" si="130"/>
        <v>22</v>
      </c>
      <c r="AP365" s="586"/>
      <c r="AQ365" s="586"/>
      <c r="AR365" s="586"/>
      <c r="AS365" s="586"/>
      <c r="AT365" s="1034"/>
      <c r="AU365" s="1034"/>
      <c r="AV365" s="1034"/>
      <c r="AW365" s="1034"/>
      <c r="AX365" s="1034"/>
      <c r="AY365" s="177"/>
      <c r="AZ365" s="177"/>
      <c r="BA365" s="177"/>
      <c r="BB365" s="177"/>
      <c r="BC365" s="177"/>
      <c r="BD365" s="177"/>
      <c r="BE365" s="177"/>
    </row>
    <row r="366" spans="1:57" s="73" customFormat="1" ht="38.25" customHeight="1" outlineLevel="1" collapsed="1" x14ac:dyDescent="0.2">
      <c r="A366" s="746" t="s">
        <v>4188</v>
      </c>
      <c r="B366" s="747"/>
      <c r="C366" s="1039"/>
      <c r="D366" s="1007" t="s">
        <v>989</v>
      </c>
      <c r="E366" s="1164" t="s">
        <v>3890</v>
      </c>
      <c r="F366" s="759"/>
      <c r="G366" s="764">
        <v>28</v>
      </c>
      <c r="H366" s="731" t="str">
        <f>IF($G368&lt;&gt;"",$G366/$G368,"")</f>
        <v/>
      </c>
      <c r="I366" s="767">
        <v>2013</v>
      </c>
      <c r="J366" s="770" t="s">
        <v>29</v>
      </c>
      <c r="K366" s="1016" t="str">
        <f ca="1">Translations!$A$84</f>
        <v>Allocation + other sources</v>
      </c>
      <c r="L366" s="1017"/>
      <c r="M366" s="237">
        <v>35</v>
      </c>
      <c r="N366" s="1020" t="str">
        <f>IF(M367&lt;&gt;"",M366/M367,"")</f>
        <v/>
      </c>
      <c r="O366" s="239">
        <v>40</v>
      </c>
      <c r="P366" s="1020" t="str">
        <f>IF(O367&lt;&gt;"",O366/O367,"")</f>
        <v/>
      </c>
      <c r="Q366" s="239">
        <v>45</v>
      </c>
      <c r="R366" s="1020" t="str">
        <f>IF(Q367&lt;&gt;"",Q366/Q367,"")</f>
        <v/>
      </c>
      <c r="S366" s="239"/>
      <c r="T366" s="1020" t="str">
        <f>IF(S367&lt;&gt;"",S366/S367,"")</f>
        <v/>
      </c>
      <c r="U366" s="239"/>
      <c r="V366" s="1167" t="str">
        <f t="shared" ref="V366" si="145">IF(U367&lt;&gt;"",U366/U367,"")</f>
        <v/>
      </c>
      <c r="W366" s="1024" t="s">
        <v>4428</v>
      </c>
      <c r="X366" s="1025"/>
      <c r="Y366" s="1025"/>
      <c r="Z366" s="1025"/>
      <c r="AA366" s="1025"/>
      <c r="AB366" s="1025"/>
      <c r="AC366" s="1025"/>
      <c r="AD366" s="1026"/>
      <c r="AE366" s="119"/>
      <c r="AF366" s="586"/>
      <c r="AG366" s="586"/>
      <c r="AH366" s="586"/>
      <c r="AI366" s="586"/>
      <c r="AJ366" s="586"/>
      <c r="AK366" s="586"/>
      <c r="AL366" s="585">
        <f t="shared" ca="1" si="129"/>
        <v>28</v>
      </c>
      <c r="AM366" s="585">
        <f t="shared" ca="1" si="129"/>
        <v>5</v>
      </c>
      <c r="AN366" s="1033" t="str">
        <f t="shared" ref="AN366" ca="1" si="146">IFERROR(IF(INDIRECT(ADDRESS(ROW()-4,COLUMN()))+1&lt;=AL366+AM366,INDIRECT(ADDRESS(ROW()-4,COLUMN()))+1,""),"")</f>
        <v/>
      </c>
      <c r="AO366" s="273">
        <f t="shared" ca="1" si="130"/>
        <v>22</v>
      </c>
      <c r="AP366" s="586"/>
      <c r="AQ366" s="586"/>
      <c r="AR366" s="586"/>
      <c r="AS366" s="586"/>
      <c r="AT366" s="1034"/>
      <c r="AU366" s="1034"/>
      <c r="AV366" s="1034"/>
      <c r="AW366" s="1034"/>
      <c r="AX366" s="1034"/>
      <c r="AY366" s="177"/>
      <c r="AZ366" s="177"/>
      <c r="BA366" s="177"/>
      <c r="BB366" s="177"/>
      <c r="BC366" s="177"/>
      <c r="BD366" s="177"/>
      <c r="BE366" s="177"/>
    </row>
    <row r="367" spans="1:57" s="73" customFormat="1" ht="23.25" customHeight="1" outlineLevel="1" x14ac:dyDescent="0.2">
      <c r="A367" s="749"/>
      <c r="B367" s="750"/>
      <c r="C367" s="1040"/>
      <c r="D367" s="1008"/>
      <c r="E367" s="1165"/>
      <c r="F367" s="761"/>
      <c r="G367" s="765"/>
      <c r="H367" s="766"/>
      <c r="I367" s="768"/>
      <c r="J367" s="771"/>
      <c r="K367" s="1018"/>
      <c r="L367" s="1019"/>
      <c r="M367" s="238"/>
      <c r="N367" s="1021"/>
      <c r="O367" s="240"/>
      <c r="P367" s="1021"/>
      <c r="Q367" s="240"/>
      <c r="R367" s="1021"/>
      <c r="S367" s="240"/>
      <c r="T367" s="1021"/>
      <c r="U367" s="240"/>
      <c r="V367" s="1168"/>
      <c r="W367" s="1027"/>
      <c r="X367" s="1028"/>
      <c r="Y367" s="1028"/>
      <c r="Z367" s="1028"/>
      <c r="AA367" s="1028"/>
      <c r="AB367" s="1028"/>
      <c r="AC367" s="1028"/>
      <c r="AD367" s="1029"/>
      <c r="AE367" s="119"/>
      <c r="AF367" s="586"/>
      <c r="AG367" s="586"/>
      <c r="AH367" s="586"/>
      <c r="AI367" s="586"/>
      <c r="AJ367" s="586"/>
      <c r="AK367" s="586"/>
      <c r="AL367" s="585">
        <f t="shared" ca="1" si="129"/>
        <v>28</v>
      </c>
      <c r="AM367" s="585">
        <f t="shared" ca="1" si="129"/>
        <v>5</v>
      </c>
      <c r="AN367" s="1033"/>
      <c r="AO367" s="273">
        <f t="shared" ca="1" si="130"/>
        <v>22</v>
      </c>
      <c r="AP367" s="586"/>
      <c r="AQ367" s="586"/>
      <c r="AR367" s="586"/>
      <c r="AS367" s="586"/>
      <c r="AT367" s="1034"/>
      <c r="AU367" s="1034"/>
      <c r="AV367" s="1034"/>
      <c r="AW367" s="1034"/>
      <c r="AX367" s="1034"/>
      <c r="AY367" s="177"/>
      <c r="AZ367" s="177"/>
      <c r="BA367" s="177"/>
      <c r="BB367" s="177"/>
      <c r="BC367" s="177"/>
      <c r="BD367" s="177"/>
      <c r="BE367" s="177"/>
    </row>
    <row r="368" spans="1:57" s="73" customFormat="1" ht="23.25" customHeight="1" outlineLevel="1" x14ac:dyDescent="0.2">
      <c r="A368" s="749"/>
      <c r="B368" s="750"/>
      <c r="C368" s="1040"/>
      <c r="D368" s="1008"/>
      <c r="E368" s="1165"/>
      <c r="F368" s="761"/>
      <c r="G368" s="764"/>
      <c r="H368" s="766"/>
      <c r="I368" s="768"/>
      <c r="J368" s="771"/>
      <c r="K368" s="1035" t="str">
        <f ca="1">Translations!$A$85</f>
        <v xml:space="preserve">Allocation + above + other </v>
      </c>
      <c r="L368" s="1036"/>
      <c r="M368" s="237"/>
      <c r="N368" s="1020" t="str">
        <f>IF(M369&lt;&gt;"",M368/M369,"")</f>
        <v/>
      </c>
      <c r="O368" s="239"/>
      <c r="P368" s="1020" t="str">
        <f>IF(O369&lt;&gt;"",O368/O369,"")</f>
        <v/>
      </c>
      <c r="Q368" s="239"/>
      <c r="R368" s="1020" t="str">
        <f>IF(Q369&lt;&gt;"",Q368/Q369,"")</f>
        <v/>
      </c>
      <c r="S368" s="239"/>
      <c r="T368" s="1020" t="str">
        <f>IF(S369&lt;&gt;"",S368/S369,"")</f>
        <v/>
      </c>
      <c r="U368" s="239"/>
      <c r="V368" s="1167" t="str">
        <f t="shared" ref="V368" si="147">IF(U369&lt;&gt;"",U368/U369,"")</f>
        <v/>
      </c>
      <c r="W368" s="1027"/>
      <c r="X368" s="1028"/>
      <c r="Y368" s="1028"/>
      <c r="Z368" s="1028"/>
      <c r="AA368" s="1028"/>
      <c r="AB368" s="1028"/>
      <c r="AC368" s="1028"/>
      <c r="AD368" s="1029"/>
      <c r="AE368" s="119"/>
      <c r="AF368" s="586"/>
      <c r="AG368" s="586"/>
      <c r="AH368" s="586"/>
      <c r="AI368" s="586"/>
      <c r="AJ368" s="586"/>
      <c r="AK368" s="586"/>
      <c r="AL368" s="585">
        <f t="shared" ca="1" si="129"/>
        <v>28</v>
      </c>
      <c r="AM368" s="585">
        <f t="shared" ca="1" si="129"/>
        <v>5</v>
      </c>
      <c r="AN368" s="1033"/>
      <c r="AO368" s="273">
        <f t="shared" ca="1" si="130"/>
        <v>22</v>
      </c>
      <c r="AP368" s="586"/>
      <c r="AQ368" s="586"/>
      <c r="AR368" s="586"/>
      <c r="AS368" s="586"/>
      <c r="AT368" s="1034"/>
      <c r="AU368" s="1034"/>
      <c r="AV368" s="1034"/>
      <c r="AW368" s="1034"/>
      <c r="AX368" s="1034"/>
      <c r="AY368" s="177"/>
      <c r="AZ368" s="177"/>
      <c r="BA368" s="177"/>
      <c r="BB368" s="177"/>
      <c r="BC368" s="177"/>
      <c r="BD368" s="177"/>
      <c r="BE368" s="177"/>
    </row>
    <row r="369" spans="1:57" s="73" customFormat="1" ht="23.25" customHeight="1" outlineLevel="1" x14ac:dyDescent="0.2">
      <c r="A369" s="752"/>
      <c r="B369" s="753"/>
      <c r="C369" s="1041"/>
      <c r="D369" s="1009"/>
      <c r="E369" s="1166"/>
      <c r="F369" s="763"/>
      <c r="G369" s="765"/>
      <c r="H369" s="732"/>
      <c r="I369" s="769"/>
      <c r="J369" s="772"/>
      <c r="K369" s="1037"/>
      <c r="L369" s="1038"/>
      <c r="M369" s="238"/>
      <c r="N369" s="1021"/>
      <c r="O369" s="240"/>
      <c r="P369" s="1021"/>
      <c r="Q369" s="240"/>
      <c r="R369" s="1021"/>
      <c r="S369" s="240"/>
      <c r="T369" s="1021"/>
      <c r="U369" s="240"/>
      <c r="V369" s="1168"/>
      <c r="W369" s="1030"/>
      <c r="X369" s="1031"/>
      <c r="Y369" s="1031"/>
      <c r="Z369" s="1031"/>
      <c r="AA369" s="1031"/>
      <c r="AB369" s="1031"/>
      <c r="AC369" s="1031"/>
      <c r="AD369" s="1032"/>
      <c r="AE369" s="119"/>
      <c r="AF369" s="586"/>
      <c r="AG369" s="586"/>
      <c r="AH369" s="586"/>
      <c r="AI369" s="586"/>
      <c r="AJ369" s="586"/>
      <c r="AK369" s="586"/>
      <c r="AL369" s="585">
        <f t="shared" ca="1" si="129"/>
        <v>28</v>
      </c>
      <c r="AM369" s="585">
        <f t="shared" ca="1" si="129"/>
        <v>5</v>
      </c>
      <c r="AN369" s="1033"/>
      <c r="AO369" s="273">
        <f t="shared" ca="1" si="130"/>
        <v>22</v>
      </c>
      <c r="AP369" s="586"/>
      <c r="AQ369" s="586"/>
      <c r="AR369" s="586"/>
      <c r="AS369" s="586"/>
      <c r="AT369" s="1034"/>
      <c r="AU369" s="1034"/>
      <c r="AV369" s="1034"/>
      <c r="AW369" s="1034"/>
      <c r="AX369" s="1034"/>
      <c r="AY369" s="177"/>
      <c r="AZ369" s="177"/>
      <c r="BA369" s="177"/>
      <c r="BB369" s="177"/>
      <c r="BC369" s="177"/>
      <c r="BD369" s="177"/>
      <c r="BE369" s="177"/>
    </row>
    <row r="370" spans="1:57" s="73" customFormat="1" ht="15" hidden="1" customHeight="1" outlineLevel="2" x14ac:dyDescent="0.2">
      <c r="A370" s="746" t="str">
        <f ca="1">IFERROR(INDIRECT(ADDRESS(AN370,4,1,TRUE,"CatCoverage")),"")</f>
        <v/>
      </c>
      <c r="B370" s="747"/>
      <c r="C370" s="1039"/>
      <c r="D370" s="1007" t="str">
        <f ca="1">Translations!$A$77</f>
        <v>Please select…</v>
      </c>
      <c r="E370" s="1164" t="str">
        <f ca="1">Translations!$A$77</f>
        <v>Please select…</v>
      </c>
      <c r="F370" s="759"/>
      <c r="G370" s="764"/>
      <c r="H370" s="731" t="str">
        <f>IF($G372&lt;&gt;"",$G370/$G372,"")</f>
        <v/>
      </c>
      <c r="I370" s="767"/>
      <c r="J370" s="770" t="str">
        <f ca="1">Translations!$A$77</f>
        <v>Please select…</v>
      </c>
      <c r="K370" s="1016" t="str">
        <f ca="1">Translations!$A$84</f>
        <v>Allocation + other sources</v>
      </c>
      <c r="L370" s="1017"/>
      <c r="M370" s="237"/>
      <c r="N370" s="1020" t="str">
        <f>IF(M371&lt;&gt;"",M370/M371,"")</f>
        <v/>
      </c>
      <c r="O370" s="239"/>
      <c r="P370" s="1020" t="str">
        <f>IF(O371&lt;&gt;"",O370/O371,"")</f>
        <v/>
      </c>
      <c r="Q370" s="239"/>
      <c r="R370" s="1020" t="str">
        <f>IF(Q371&lt;&gt;"",Q370/Q371,"")</f>
        <v/>
      </c>
      <c r="S370" s="239"/>
      <c r="T370" s="1020" t="str">
        <f>IF(S371&lt;&gt;"",S370/S371,"")</f>
        <v/>
      </c>
      <c r="U370" s="239"/>
      <c r="V370" s="1167" t="str">
        <f t="shared" ref="V370" si="148">IF(U371&lt;&gt;"",U370/U371,"")</f>
        <v/>
      </c>
      <c r="W370" s="1024"/>
      <c r="X370" s="1025"/>
      <c r="Y370" s="1025"/>
      <c r="Z370" s="1025"/>
      <c r="AA370" s="1025"/>
      <c r="AB370" s="1025"/>
      <c r="AC370" s="1025"/>
      <c r="AD370" s="1026"/>
      <c r="AE370" s="119"/>
      <c r="AF370" s="586"/>
      <c r="AG370" s="586"/>
      <c r="AH370" s="586"/>
      <c r="AI370" s="586"/>
      <c r="AJ370" s="586"/>
      <c r="AK370" s="586"/>
      <c r="AL370" s="585">
        <f t="shared" ca="1" si="129"/>
        <v>28</v>
      </c>
      <c r="AM370" s="585">
        <f t="shared" ca="1" si="129"/>
        <v>5</v>
      </c>
      <c r="AN370" s="1033" t="str">
        <f t="shared" ref="AN370" ca="1" si="149">IFERROR(IF(INDIRECT(ADDRESS(ROW()-4,COLUMN()))+1&lt;=AL370+AM370,INDIRECT(ADDRESS(ROW()-4,COLUMN()))+1,""),"")</f>
        <v/>
      </c>
      <c r="AO370" s="273">
        <f t="shared" ca="1" si="130"/>
        <v>22</v>
      </c>
      <c r="AP370" s="586"/>
      <c r="AQ370" s="586"/>
      <c r="AR370" s="586"/>
      <c r="AS370" s="586"/>
      <c r="AT370" s="1034"/>
      <c r="AU370" s="1034"/>
      <c r="AV370" s="1034"/>
      <c r="AW370" s="1034"/>
      <c r="AX370" s="1034"/>
      <c r="AY370" s="177"/>
      <c r="AZ370" s="177"/>
      <c r="BA370" s="177"/>
      <c r="BB370" s="177"/>
      <c r="BC370" s="177"/>
      <c r="BD370" s="177"/>
      <c r="BE370" s="177"/>
    </row>
    <row r="371" spans="1:57" s="73" customFormat="1" hidden="1" outlineLevel="2" x14ac:dyDescent="0.2">
      <c r="A371" s="749"/>
      <c r="B371" s="750"/>
      <c r="C371" s="1040"/>
      <c r="D371" s="1008"/>
      <c r="E371" s="1165"/>
      <c r="F371" s="761"/>
      <c r="G371" s="765"/>
      <c r="H371" s="766"/>
      <c r="I371" s="768"/>
      <c r="J371" s="771"/>
      <c r="K371" s="1018"/>
      <c r="L371" s="1019"/>
      <c r="M371" s="238"/>
      <c r="N371" s="1021"/>
      <c r="O371" s="240"/>
      <c r="P371" s="1021"/>
      <c r="Q371" s="240"/>
      <c r="R371" s="1021"/>
      <c r="S371" s="240"/>
      <c r="T371" s="1021"/>
      <c r="U371" s="240"/>
      <c r="V371" s="1168"/>
      <c r="W371" s="1027"/>
      <c r="X371" s="1028"/>
      <c r="Y371" s="1028"/>
      <c r="Z371" s="1028"/>
      <c r="AA371" s="1028"/>
      <c r="AB371" s="1028"/>
      <c r="AC371" s="1028"/>
      <c r="AD371" s="1029"/>
      <c r="AE371" s="119"/>
      <c r="AF371" s="586"/>
      <c r="AG371" s="586"/>
      <c r="AH371" s="586"/>
      <c r="AI371" s="586"/>
      <c r="AJ371" s="586"/>
      <c r="AK371" s="586"/>
      <c r="AL371" s="585">
        <f t="shared" ca="1" si="129"/>
        <v>28</v>
      </c>
      <c r="AM371" s="585">
        <f t="shared" ca="1" si="129"/>
        <v>5</v>
      </c>
      <c r="AN371" s="1033"/>
      <c r="AO371" s="273">
        <f t="shared" ca="1" si="130"/>
        <v>22</v>
      </c>
      <c r="AP371" s="586"/>
      <c r="AQ371" s="586"/>
      <c r="AR371" s="586"/>
      <c r="AS371" s="586"/>
      <c r="AT371" s="1034"/>
      <c r="AU371" s="1034"/>
      <c r="AV371" s="1034"/>
      <c r="AW371" s="1034"/>
      <c r="AX371" s="1034"/>
      <c r="AY371" s="177"/>
      <c r="AZ371" s="177"/>
      <c r="BA371" s="177"/>
      <c r="BB371" s="177"/>
      <c r="BC371" s="177"/>
      <c r="BD371" s="177"/>
      <c r="BE371" s="177"/>
    </row>
    <row r="372" spans="1:57" s="73" customFormat="1" ht="15" hidden="1" customHeight="1" outlineLevel="2" x14ac:dyDescent="0.2">
      <c r="A372" s="749"/>
      <c r="B372" s="750"/>
      <c r="C372" s="1040"/>
      <c r="D372" s="1008"/>
      <c r="E372" s="1165"/>
      <c r="F372" s="761"/>
      <c r="G372" s="764"/>
      <c r="H372" s="766"/>
      <c r="I372" s="768"/>
      <c r="J372" s="771"/>
      <c r="K372" s="1035" t="str">
        <f ca="1">Translations!$A$85</f>
        <v xml:space="preserve">Allocation + above + other </v>
      </c>
      <c r="L372" s="1036"/>
      <c r="M372" s="237"/>
      <c r="N372" s="1020" t="str">
        <f>IF(M373&lt;&gt;"",M372/M373,"")</f>
        <v/>
      </c>
      <c r="O372" s="239"/>
      <c r="P372" s="1020" t="str">
        <f>IF(O373&lt;&gt;"",O372/O373,"")</f>
        <v/>
      </c>
      <c r="Q372" s="239"/>
      <c r="R372" s="1020" t="str">
        <f>IF(Q373&lt;&gt;"",Q372/Q373,"")</f>
        <v/>
      </c>
      <c r="S372" s="239"/>
      <c r="T372" s="1020" t="str">
        <f>IF(S373&lt;&gt;"",S372/S373,"")</f>
        <v/>
      </c>
      <c r="U372" s="239"/>
      <c r="V372" s="1167" t="str">
        <f t="shared" ref="V372" si="150">IF(U373&lt;&gt;"",U372/U373,"")</f>
        <v/>
      </c>
      <c r="W372" s="1027"/>
      <c r="X372" s="1028"/>
      <c r="Y372" s="1028"/>
      <c r="Z372" s="1028"/>
      <c r="AA372" s="1028"/>
      <c r="AB372" s="1028"/>
      <c r="AC372" s="1028"/>
      <c r="AD372" s="1029"/>
      <c r="AE372" s="119"/>
      <c r="AF372" s="586"/>
      <c r="AG372" s="586"/>
      <c r="AH372" s="586"/>
      <c r="AI372" s="586"/>
      <c r="AJ372" s="586"/>
      <c r="AK372" s="586"/>
      <c r="AL372" s="585">
        <f t="shared" ca="1" si="129"/>
        <v>28</v>
      </c>
      <c r="AM372" s="585">
        <f t="shared" ca="1" si="129"/>
        <v>5</v>
      </c>
      <c r="AN372" s="1033"/>
      <c r="AO372" s="273">
        <f t="shared" ca="1" si="130"/>
        <v>22</v>
      </c>
      <c r="AP372" s="586"/>
      <c r="AQ372" s="586"/>
      <c r="AR372" s="586"/>
      <c r="AS372" s="586"/>
      <c r="AT372" s="1034"/>
      <c r="AU372" s="1034"/>
      <c r="AV372" s="1034"/>
      <c r="AW372" s="1034"/>
      <c r="AX372" s="1034"/>
      <c r="AY372" s="177"/>
      <c r="AZ372" s="177"/>
      <c r="BA372" s="177"/>
      <c r="BB372" s="177"/>
      <c r="BC372" s="177"/>
      <c r="BD372" s="177"/>
      <c r="BE372" s="177"/>
    </row>
    <row r="373" spans="1:57" s="73" customFormat="1" hidden="1" outlineLevel="2" x14ac:dyDescent="0.2">
      <c r="A373" s="752"/>
      <c r="B373" s="753"/>
      <c r="C373" s="1041"/>
      <c r="D373" s="1009"/>
      <c r="E373" s="1166"/>
      <c r="F373" s="763"/>
      <c r="G373" s="765"/>
      <c r="H373" s="732"/>
      <c r="I373" s="769"/>
      <c r="J373" s="772"/>
      <c r="K373" s="1037"/>
      <c r="L373" s="1038"/>
      <c r="M373" s="238"/>
      <c r="N373" s="1021"/>
      <c r="O373" s="240"/>
      <c r="P373" s="1021"/>
      <c r="Q373" s="240"/>
      <c r="R373" s="1021"/>
      <c r="S373" s="240"/>
      <c r="T373" s="1021"/>
      <c r="U373" s="240"/>
      <c r="V373" s="1168"/>
      <c r="W373" s="1030"/>
      <c r="X373" s="1031"/>
      <c r="Y373" s="1031"/>
      <c r="Z373" s="1031"/>
      <c r="AA373" s="1031"/>
      <c r="AB373" s="1031"/>
      <c r="AC373" s="1031"/>
      <c r="AD373" s="1032"/>
      <c r="AE373" s="119"/>
      <c r="AF373" s="586"/>
      <c r="AG373" s="586"/>
      <c r="AH373" s="586"/>
      <c r="AI373" s="586"/>
      <c r="AJ373" s="586"/>
      <c r="AK373" s="586"/>
      <c r="AL373" s="585">
        <f t="shared" ca="1" si="129"/>
        <v>28</v>
      </c>
      <c r="AM373" s="585">
        <f t="shared" ca="1" si="129"/>
        <v>5</v>
      </c>
      <c r="AN373" s="1033"/>
      <c r="AO373" s="273">
        <f t="shared" ca="1" si="130"/>
        <v>22</v>
      </c>
      <c r="AP373" s="586"/>
      <c r="AQ373" s="586"/>
      <c r="AR373" s="586"/>
      <c r="AS373" s="586"/>
      <c r="AT373" s="1034"/>
      <c r="AU373" s="1034"/>
      <c r="AV373" s="1034"/>
      <c r="AW373" s="1034"/>
      <c r="AX373" s="1034"/>
      <c r="AY373" s="177"/>
      <c r="AZ373" s="177"/>
      <c r="BA373" s="177"/>
      <c r="BB373" s="177"/>
      <c r="BC373" s="177"/>
      <c r="BD373" s="177"/>
      <c r="BE373" s="177"/>
    </row>
    <row r="374" spans="1:57" s="73" customFormat="1" ht="15" hidden="1" customHeight="1" outlineLevel="2" x14ac:dyDescent="0.2">
      <c r="A374" s="746" t="str">
        <f ca="1">IFERROR(INDIRECT(ADDRESS(AN374,4,1,TRUE,"CatCoverage")),"")</f>
        <v/>
      </c>
      <c r="B374" s="747"/>
      <c r="C374" s="1039"/>
      <c r="D374" s="1007" t="str">
        <f ca="1">Translations!$A$77</f>
        <v>Please select…</v>
      </c>
      <c r="E374" s="1164" t="str">
        <f ca="1">Translations!$A$77</f>
        <v>Please select…</v>
      </c>
      <c r="F374" s="759"/>
      <c r="G374" s="764"/>
      <c r="H374" s="731" t="str">
        <f>IF($G376&lt;&gt;"",$G374/$G376,"")</f>
        <v/>
      </c>
      <c r="I374" s="767"/>
      <c r="J374" s="770" t="str">
        <f ca="1">Translations!$A$77</f>
        <v>Please select…</v>
      </c>
      <c r="K374" s="1016" t="str">
        <f ca="1">Translations!$A$84</f>
        <v>Allocation + other sources</v>
      </c>
      <c r="L374" s="1017"/>
      <c r="M374" s="237"/>
      <c r="N374" s="1020" t="str">
        <f>IF(M375&lt;&gt;"",M374/M375,"")</f>
        <v/>
      </c>
      <c r="O374" s="239"/>
      <c r="P374" s="1020" t="str">
        <f>IF(O375&lt;&gt;"",O374/O375,"")</f>
        <v/>
      </c>
      <c r="Q374" s="239"/>
      <c r="R374" s="1020" t="str">
        <f>IF(Q375&lt;&gt;"",Q374/Q375,"")</f>
        <v/>
      </c>
      <c r="S374" s="239"/>
      <c r="T374" s="1022" t="str">
        <f>IF(S375&lt;&gt;"",S374/S375,"")</f>
        <v/>
      </c>
      <c r="U374" s="239"/>
      <c r="V374" s="1167" t="str">
        <f t="shared" ref="V374" si="151">IF(U375&lt;&gt;"",U374/U375,"")</f>
        <v/>
      </c>
      <c r="W374" s="1024"/>
      <c r="X374" s="1025"/>
      <c r="Y374" s="1025"/>
      <c r="Z374" s="1025"/>
      <c r="AA374" s="1025"/>
      <c r="AB374" s="1025"/>
      <c r="AC374" s="1025"/>
      <c r="AD374" s="1026"/>
      <c r="AE374" s="119"/>
      <c r="AF374" s="586"/>
      <c r="AG374" s="586"/>
      <c r="AH374" s="586"/>
      <c r="AI374" s="586"/>
      <c r="AJ374" s="586"/>
      <c r="AK374" s="586"/>
      <c r="AL374" s="585">
        <f t="shared" ca="1" si="129"/>
        <v>28</v>
      </c>
      <c r="AM374" s="585">
        <f t="shared" ca="1" si="129"/>
        <v>5</v>
      </c>
      <c r="AN374" s="1033" t="str">
        <f t="shared" ref="AN374" ca="1" si="152">IFERROR(IF(INDIRECT(ADDRESS(ROW()-4,COLUMN()))+1&lt;=AL374+AM374,INDIRECT(ADDRESS(ROW()-4,COLUMN()))+1,""),"")</f>
        <v/>
      </c>
      <c r="AO374" s="273">
        <f t="shared" ca="1" si="130"/>
        <v>22</v>
      </c>
      <c r="AP374" s="586"/>
      <c r="AQ374" s="586"/>
      <c r="AR374" s="586"/>
      <c r="AS374" s="586"/>
      <c r="AT374" s="1034"/>
      <c r="AU374" s="1034"/>
      <c r="AV374" s="1034"/>
      <c r="AW374" s="1034"/>
      <c r="AX374" s="1034"/>
      <c r="AY374" s="177"/>
      <c r="AZ374" s="177"/>
      <c r="BA374" s="177"/>
      <c r="BB374" s="177"/>
      <c r="BC374" s="177"/>
      <c r="BD374" s="177"/>
      <c r="BE374" s="177"/>
    </row>
    <row r="375" spans="1:57" s="73" customFormat="1" hidden="1" outlineLevel="2" x14ac:dyDescent="0.2">
      <c r="A375" s="749"/>
      <c r="B375" s="750"/>
      <c r="C375" s="1040"/>
      <c r="D375" s="1008"/>
      <c r="E375" s="1165"/>
      <c r="F375" s="761"/>
      <c r="G375" s="765"/>
      <c r="H375" s="766"/>
      <c r="I375" s="768"/>
      <c r="J375" s="771"/>
      <c r="K375" s="1018"/>
      <c r="L375" s="1019"/>
      <c r="M375" s="238"/>
      <c r="N375" s="1021"/>
      <c r="O375" s="240"/>
      <c r="P375" s="1021"/>
      <c r="Q375" s="240"/>
      <c r="R375" s="1021"/>
      <c r="S375" s="240"/>
      <c r="T375" s="1023"/>
      <c r="U375" s="240"/>
      <c r="V375" s="1168"/>
      <c r="W375" s="1027"/>
      <c r="X375" s="1028"/>
      <c r="Y375" s="1028"/>
      <c r="Z375" s="1028"/>
      <c r="AA375" s="1028"/>
      <c r="AB375" s="1028"/>
      <c r="AC375" s="1028"/>
      <c r="AD375" s="1029"/>
      <c r="AE375" s="119"/>
      <c r="AF375" s="586"/>
      <c r="AG375" s="586"/>
      <c r="AH375" s="586"/>
      <c r="AI375" s="586"/>
      <c r="AJ375" s="586"/>
      <c r="AK375" s="586"/>
      <c r="AL375" s="585">
        <f t="shared" ca="1" si="129"/>
        <v>28</v>
      </c>
      <c r="AM375" s="585">
        <f t="shared" ca="1" si="129"/>
        <v>5</v>
      </c>
      <c r="AN375" s="1033"/>
      <c r="AO375" s="273">
        <f t="shared" ca="1" si="130"/>
        <v>22</v>
      </c>
      <c r="AP375" s="586"/>
      <c r="AQ375" s="586"/>
      <c r="AR375" s="586"/>
      <c r="AS375" s="586"/>
      <c r="AT375" s="1034"/>
      <c r="AU375" s="1034"/>
      <c r="AV375" s="1034"/>
      <c r="AW375" s="1034"/>
      <c r="AX375" s="1034"/>
      <c r="AY375" s="177"/>
      <c r="AZ375" s="177"/>
      <c r="BA375" s="177"/>
      <c r="BB375" s="177"/>
      <c r="BC375" s="177"/>
      <c r="BD375" s="177"/>
      <c r="BE375" s="177"/>
    </row>
    <row r="376" spans="1:57" s="73" customFormat="1" ht="15" hidden="1" customHeight="1" outlineLevel="2" x14ac:dyDescent="0.2">
      <c r="A376" s="749"/>
      <c r="B376" s="750"/>
      <c r="C376" s="1040"/>
      <c r="D376" s="1008"/>
      <c r="E376" s="1165"/>
      <c r="F376" s="761"/>
      <c r="G376" s="764"/>
      <c r="H376" s="766"/>
      <c r="I376" s="768"/>
      <c r="J376" s="771"/>
      <c r="K376" s="1035" t="str">
        <f ca="1">Translations!$A$85</f>
        <v xml:space="preserve">Allocation + above + other </v>
      </c>
      <c r="L376" s="1036"/>
      <c r="M376" s="237"/>
      <c r="N376" s="1020" t="str">
        <f>IF(M377&lt;&gt;"",M376/M377,"")</f>
        <v/>
      </c>
      <c r="O376" s="239"/>
      <c r="P376" s="1020" t="str">
        <f>IF(O377&lt;&gt;"",O376/O377,"")</f>
        <v/>
      </c>
      <c r="Q376" s="239"/>
      <c r="R376" s="1020" t="str">
        <f>IF(Q377&lt;&gt;"",Q376/Q377,"")</f>
        <v/>
      </c>
      <c r="S376" s="239"/>
      <c r="T376" s="1022" t="str">
        <f>IF(S377&lt;&gt;"",S376/S377,"")</f>
        <v/>
      </c>
      <c r="U376" s="239"/>
      <c r="V376" s="1167" t="str">
        <f t="shared" ref="V376" si="153">IF(U377&lt;&gt;"",U376/U377,"")</f>
        <v/>
      </c>
      <c r="W376" s="1027"/>
      <c r="X376" s="1028"/>
      <c r="Y376" s="1028"/>
      <c r="Z376" s="1028"/>
      <c r="AA376" s="1028"/>
      <c r="AB376" s="1028"/>
      <c r="AC376" s="1028"/>
      <c r="AD376" s="1029"/>
      <c r="AE376" s="119"/>
      <c r="AF376" s="586"/>
      <c r="AG376" s="586"/>
      <c r="AH376" s="586"/>
      <c r="AI376" s="586"/>
      <c r="AJ376" s="586"/>
      <c r="AK376" s="586"/>
      <c r="AL376" s="585">
        <f t="shared" ca="1" si="129"/>
        <v>28</v>
      </c>
      <c r="AM376" s="585">
        <f t="shared" ca="1" si="129"/>
        <v>5</v>
      </c>
      <c r="AN376" s="1033"/>
      <c r="AO376" s="273">
        <f t="shared" ca="1" si="130"/>
        <v>22</v>
      </c>
      <c r="AP376" s="586"/>
      <c r="AQ376" s="586"/>
      <c r="AR376" s="586"/>
      <c r="AS376" s="586"/>
      <c r="AT376" s="1034"/>
      <c r="AU376" s="1034"/>
      <c r="AV376" s="1034"/>
      <c r="AW376" s="1034"/>
      <c r="AX376" s="1034"/>
      <c r="AY376" s="177"/>
      <c r="AZ376" s="177"/>
      <c r="BA376" s="177"/>
      <c r="BB376" s="177"/>
      <c r="BC376" s="177"/>
      <c r="BD376" s="177"/>
      <c r="BE376" s="177"/>
    </row>
    <row r="377" spans="1:57" s="73" customFormat="1" hidden="1" outlineLevel="2" x14ac:dyDescent="0.2">
      <c r="A377" s="752"/>
      <c r="B377" s="753"/>
      <c r="C377" s="1041"/>
      <c r="D377" s="1009"/>
      <c r="E377" s="1166"/>
      <c r="F377" s="763"/>
      <c r="G377" s="765"/>
      <c r="H377" s="732"/>
      <c r="I377" s="769"/>
      <c r="J377" s="772"/>
      <c r="K377" s="1037"/>
      <c r="L377" s="1038"/>
      <c r="M377" s="238"/>
      <c r="N377" s="1021"/>
      <c r="O377" s="240"/>
      <c r="P377" s="1021"/>
      <c r="Q377" s="240"/>
      <c r="R377" s="1021"/>
      <c r="S377" s="240"/>
      <c r="T377" s="1023"/>
      <c r="U377" s="240"/>
      <c r="V377" s="1168"/>
      <c r="W377" s="1030"/>
      <c r="X377" s="1031"/>
      <c r="Y377" s="1031"/>
      <c r="Z377" s="1031"/>
      <c r="AA377" s="1031"/>
      <c r="AB377" s="1031"/>
      <c r="AC377" s="1031"/>
      <c r="AD377" s="1032"/>
      <c r="AE377" s="119"/>
      <c r="AF377" s="586"/>
      <c r="AG377" s="586"/>
      <c r="AH377" s="586"/>
      <c r="AI377" s="586"/>
      <c r="AJ377" s="586"/>
      <c r="AK377" s="586"/>
      <c r="AL377" s="585">
        <f t="shared" ca="1" si="129"/>
        <v>28</v>
      </c>
      <c r="AM377" s="585">
        <f t="shared" ca="1" si="129"/>
        <v>5</v>
      </c>
      <c r="AN377" s="1033"/>
      <c r="AO377" s="273">
        <f t="shared" ca="1" si="130"/>
        <v>22</v>
      </c>
      <c r="AP377" s="586"/>
      <c r="AQ377" s="586"/>
      <c r="AR377" s="586"/>
      <c r="AS377" s="586"/>
      <c r="AT377" s="1034"/>
      <c r="AU377" s="1034"/>
      <c r="AV377" s="1034"/>
      <c r="AW377" s="1034"/>
      <c r="AX377" s="1034"/>
      <c r="AY377" s="177"/>
      <c r="AZ377" s="177"/>
      <c r="BA377" s="177"/>
      <c r="BB377" s="177"/>
      <c r="BC377" s="177"/>
      <c r="BD377" s="177"/>
      <c r="BE377" s="177"/>
    </row>
    <row r="378" spans="1:57" s="73" customFormat="1" ht="15" hidden="1" customHeight="1" outlineLevel="2" x14ac:dyDescent="0.2">
      <c r="A378" s="746" t="str">
        <f ca="1">IFERROR(INDIRECT(ADDRESS(AN378,4,1,TRUE,"CatCoverage")),"")</f>
        <v/>
      </c>
      <c r="B378" s="747"/>
      <c r="C378" s="1039"/>
      <c r="D378" s="1007" t="str">
        <f ca="1">Translations!$A$77</f>
        <v>Please select…</v>
      </c>
      <c r="E378" s="1164" t="str">
        <f ca="1">Translations!$A$77</f>
        <v>Please select…</v>
      </c>
      <c r="F378" s="759"/>
      <c r="G378" s="764"/>
      <c r="H378" s="731" t="str">
        <f>IF($G380&lt;&gt;"",$G378/$G380,"")</f>
        <v/>
      </c>
      <c r="I378" s="767"/>
      <c r="J378" s="770" t="str">
        <f ca="1">Translations!$A$77</f>
        <v>Please select…</v>
      </c>
      <c r="K378" s="1016" t="str">
        <f ca="1">Translations!$A$84</f>
        <v>Allocation + other sources</v>
      </c>
      <c r="L378" s="1017"/>
      <c r="M378" s="237"/>
      <c r="N378" s="1020" t="str">
        <f>IF(M379&lt;&gt;"",M378/M379,"")</f>
        <v/>
      </c>
      <c r="O378" s="239"/>
      <c r="P378" s="1020" t="str">
        <f>IF(O379&lt;&gt;"",O378/O379,"")</f>
        <v/>
      </c>
      <c r="Q378" s="239"/>
      <c r="R378" s="1020" t="str">
        <f>IF(Q379&lt;&gt;"",Q378/Q379,"")</f>
        <v/>
      </c>
      <c r="S378" s="239"/>
      <c r="T378" s="1022" t="str">
        <f>IF(S379&lt;&gt;"",S378/S379,"")</f>
        <v/>
      </c>
      <c r="U378" s="239"/>
      <c r="V378" s="1167" t="str">
        <f t="shared" ref="V378" si="154">IF(U379&lt;&gt;"",U378/U379,"")</f>
        <v/>
      </c>
      <c r="W378" s="1024"/>
      <c r="X378" s="1025"/>
      <c r="Y378" s="1025"/>
      <c r="Z378" s="1025"/>
      <c r="AA378" s="1025"/>
      <c r="AB378" s="1025"/>
      <c r="AC378" s="1025"/>
      <c r="AD378" s="1026"/>
      <c r="AE378" s="119"/>
      <c r="AF378" s="586"/>
      <c r="AG378" s="586"/>
      <c r="AH378" s="586"/>
      <c r="AI378" s="586"/>
      <c r="AJ378" s="586"/>
      <c r="AK378" s="586"/>
      <c r="AL378" s="585">
        <f t="shared" ca="1" si="129"/>
        <v>28</v>
      </c>
      <c r="AM378" s="585">
        <f t="shared" ca="1" si="129"/>
        <v>5</v>
      </c>
      <c r="AN378" s="1033" t="str">
        <f t="shared" ref="AN378" ca="1" si="155">IFERROR(IF(INDIRECT(ADDRESS(ROW()-4,COLUMN()))+1&lt;=AL378+AM378,INDIRECT(ADDRESS(ROW()-4,COLUMN()))+1,""),"")</f>
        <v/>
      </c>
      <c r="AO378" s="273">
        <f t="shared" ca="1" si="130"/>
        <v>22</v>
      </c>
      <c r="AP378" s="586"/>
      <c r="AQ378" s="586"/>
      <c r="AR378" s="586"/>
      <c r="AS378" s="586"/>
      <c r="AT378" s="1034"/>
      <c r="AU378" s="1034"/>
      <c r="AV378" s="1034"/>
      <c r="AW378" s="1034"/>
      <c r="AX378" s="1034"/>
      <c r="AY378" s="177"/>
      <c r="AZ378" s="177"/>
      <c r="BA378" s="177"/>
      <c r="BB378" s="177"/>
      <c r="BC378" s="177"/>
      <c r="BD378" s="177"/>
      <c r="BE378" s="177"/>
    </row>
    <row r="379" spans="1:57" s="73" customFormat="1" hidden="1" outlineLevel="2" x14ac:dyDescent="0.2">
      <c r="A379" s="749"/>
      <c r="B379" s="750"/>
      <c r="C379" s="1040"/>
      <c r="D379" s="1008"/>
      <c r="E379" s="1165"/>
      <c r="F379" s="761"/>
      <c r="G379" s="765"/>
      <c r="H379" s="766"/>
      <c r="I379" s="768"/>
      <c r="J379" s="771"/>
      <c r="K379" s="1018"/>
      <c r="L379" s="1019"/>
      <c r="M379" s="238"/>
      <c r="N379" s="1021"/>
      <c r="O379" s="240"/>
      <c r="P379" s="1021"/>
      <c r="Q379" s="240"/>
      <c r="R379" s="1021"/>
      <c r="S379" s="240"/>
      <c r="T379" s="1023"/>
      <c r="U379" s="240"/>
      <c r="V379" s="1168"/>
      <c r="W379" s="1027"/>
      <c r="X379" s="1028"/>
      <c r="Y379" s="1028"/>
      <c r="Z379" s="1028"/>
      <c r="AA379" s="1028"/>
      <c r="AB379" s="1028"/>
      <c r="AC379" s="1028"/>
      <c r="AD379" s="1029"/>
      <c r="AE379" s="119"/>
      <c r="AF379" s="586"/>
      <c r="AG379" s="586"/>
      <c r="AH379" s="586"/>
      <c r="AI379" s="586"/>
      <c r="AJ379" s="586"/>
      <c r="AK379" s="586"/>
      <c r="AL379" s="585">
        <f t="shared" ca="1" si="129"/>
        <v>28</v>
      </c>
      <c r="AM379" s="585">
        <f t="shared" ca="1" si="129"/>
        <v>5</v>
      </c>
      <c r="AN379" s="1033"/>
      <c r="AO379" s="273">
        <f t="shared" ca="1" si="130"/>
        <v>22</v>
      </c>
      <c r="AP379" s="586"/>
      <c r="AQ379" s="586"/>
      <c r="AR379" s="586"/>
      <c r="AS379" s="586"/>
      <c r="AT379" s="1034"/>
      <c r="AU379" s="1034"/>
      <c r="AV379" s="1034"/>
      <c r="AW379" s="1034"/>
      <c r="AX379" s="1034"/>
      <c r="AY379" s="177"/>
      <c r="AZ379" s="177"/>
      <c r="BA379" s="177"/>
      <c r="BB379" s="177"/>
      <c r="BC379" s="177"/>
      <c r="BD379" s="177"/>
      <c r="BE379" s="177"/>
    </row>
    <row r="380" spans="1:57" s="73" customFormat="1" ht="15" hidden="1" customHeight="1" outlineLevel="2" x14ac:dyDescent="0.2">
      <c r="A380" s="749"/>
      <c r="B380" s="750"/>
      <c r="C380" s="1040"/>
      <c r="D380" s="1008"/>
      <c r="E380" s="1165"/>
      <c r="F380" s="761"/>
      <c r="G380" s="764"/>
      <c r="H380" s="766"/>
      <c r="I380" s="768"/>
      <c r="J380" s="771"/>
      <c r="K380" s="1035" t="str">
        <f ca="1">Translations!$A$85</f>
        <v xml:space="preserve">Allocation + above + other </v>
      </c>
      <c r="L380" s="1036"/>
      <c r="M380" s="237"/>
      <c r="N380" s="1020" t="str">
        <f>IF(M381&lt;&gt;"",M380/M381,"")</f>
        <v/>
      </c>
      <c r="O380" s="239"/>
      <c r="P380" s="1020" t="str">
        <f>IF(O381&lt;&gt;"",O380/O381,"")</f>
        <v/>
      </c>
      <c r="Q380" s="239"/>
      <c r="R380" s="1020" t="str">
        <f>IF(Q381&lt;&gt;"",Q380/Q381,"")</f>
        <v/>
      </c>
      <c r="S380" s="239"/>
      <c r="T380" s="1022" t="str">
        <f>IF(S381&lt;&gt;"",S380/S381,"")</f>
        <v/>
      </c>
      <c r="U380" s="239"/>
      <c r="V380" s="1167" t="str">
        <f t="shared" ref="V380" si="156">IF(U381&lt;&gt;"",U380/U381,"")</f>
        <v/>
      </c>
      <c r="W380" s="1027"/>
      <c r="X380" s="1028"/>
      <c r="Y380" s="1028"/>
      <c r="Z380" s="1028"/>
      <c r="AA380" s="1028"/>
      <c r="AB380" s="1028"/>
      <c r="AC380" s="1028"/>
      <c r="AD380" s="1029"/>
      <c r="AE380" s="119"/>
      <c r="AF380" s="586"/>
      <c r="AG380" s="586"/>
      <c r="AH380" s="586"/>
      <c r="AI380" s="586"/>
      <c r="AJ380" s="586"/>
      <c r="AK380" s="586"/>
      <c r="AL380" s="585">
        <f t="shared" ca="1" si="129"/>
        <v>28</v>
      </c>
      <c r="AM380" s="585">
        <f t="shared" ca="1" si="129"/>
        <v>5</v>
      </c>
      <c r="AN380" s="1033"/>
      <c r="AO380" s="273">
        <f t="shared" ca="1" si="130"/>
        <v>22</v>
      </c>
      <c r="AP380" s="586"/>
      <c r="AQ380" s="586"/>
      <c r="AR380" s="586"/>
      <c r="AS380" s="586"/>
      <c r="AT380" s="1034"/>
      <c r="AU380" s="1034"/>
      <c r="AV380" s="1034"/>
      <c r="AW380" s="1034"/>
      <c r="AX380" s="1034"/>
      <c r="AY380" s="177"/>
      <c r="AZ380" s="177"/>
      <c r="BA380" s="177"/>
      <c r="BB380" s="177"/>
      <c r="BC380" s="177"/>
      <c r="BD380" s="177"/>
      <c r="BE380" s="177"/>
    </row>
    <row r="381" spans="1:57" s="73" customFormat="1" hidden="1" outlineLevel="2" x14ac:dyDescent="0.2">
      <c r="A381" s="752"/>
      <c r="B381" s="753"/>
      <c r="C381" s="1041"/>
      <c r="D381" s="1009"/>
      <c r="E381" s="1166"/>
      <c r="F381" s="763"/>
      <c r="G381" s="765"/>
      <c r="H381" s="732"/>
      <c r="I381" s="769"/>
      <c r="J381" s="772"/>
      <c r="K381" s="1037"/>
      <c r="L381" s="1038"/>
      <c r="M381" s="238"/>
      <c r="N381" s="1021"/>
      <c r="O381" s="240"/>
      <c r="P381" s="1021"/>
      <c r="Q381" s="240"/>
      <c r="R381" s="1021"/>
      <c r="S381" s="240"/>
      <c r="T381" s="1023"/>
      <c r="U381" s="240"/>
      <c r="V381" s="1168"/>
      <c r="W381" s="1030"/>
      <c r="X381" s="1031"/>
      <c r="Y381" s="1031"/>
      <c r="Z381" s="1031"/>
      <c r="AA381" s="1031"/>
      <c r="AB381" s="1031"/>
      <c r="AC381" s="1031"/>
      <c r="AD381" s="1032"/>
      <c r="AE381" s="119"/>
      <c r="AF381" s="586"/>
      <c r="AG381" s="586"/>
      <c r="AH381" s="586"/>
      <c r="AI381" s="586"/>
      <c r="AJ381" s="586"/>
      <c r="AK381" s="586"/>
      <c r="AL381" s="585">
        <f t="shared" ca="1" si="129"/>
        <v>28</v>
      </c>
      <c r="AM381" s="585">
        <f t="shared" ca="1" si="129"/>
        <v>5</v>
      </c>
      <c r="AN381" s="1033"/>
      <c r="AO381" s="273">
        <f t="shared" ca="1" si="130"/>
        <v>22</v>
      </c>
      <c r="AP381" s="586"/>
      <c r="AQ381" s="586"/>
      <c r="AR381" s="586"/>
      <c r="AS381" s="586"/>
      <c r="AT381" s="1034"/>
      <c r="AU381" s="1034"/>
      <c r="AV381" s="1034"/>
      <c r="AW381" s="1034"/>
      <c r="AX381" s="1034"/>
      <c r="AY381" s="177"/>
      <c r="AZ381" s="177"/>
      <c r="BA381" s="177"/>
      <c r="BB381" s="177"/>
      <c r="BC381" s="177"/>
      <c r="BD381" s="177"/>
      <c r="BE381" s="177"/>
    </row>
    <row r="382" spans="1:57" s="73" customFormat="1" ht="15" hidden="1" customHeight="1" outlineLevel="2" x14ac:dyDescent="0.2">
      <c r="A382" s="746" t="str">
        <f ca="1">IFERROR(INDIRECT(ADDRESS(AN382,4,1,TRUE,"CatCoverage")),"")</f>
        <v/>
      </c>
      <c r="B382" s="747"/>
      <c r="C382" s="1039"/>
      <c r="D382" s="1007" t="str">
        <f ca="1">Translations!$A$77</f>
        <v>Please select…</v>
      </c>
      <c r="E382" s="1164" t="str">
        <f ca="1">Translations!$A$77</f>
        <v>Please select…</v>
      </c>
      <c r="F382" s="759"/>
      <c r="G382" s="764"/>
      <c r="H382" s="731" t="str">
        <f>IF($G384&lt;&gt;"",$G382/$G384,"")</f>
        <v/>
      </c>
      <c r="I382" s="767"/>
      <c r="J382" s="770" t="str">
        <f ca="1">Translations!$A$77</f>
        <v>Please select…</v>
      </c>
      <c r="K382" s="1016" t="str">
        <f ca="1">Translations!$A$84</f>
        <v>Allocation + other sources</v>
      </c>
      <c r="L382" s="1017"/>
      <c r="M382" s="237"/>
      <c r="N382" s="1020" t="str">
        <f>IF(M383&lt;&gt;"",M382/M383,"")</f>
        <v/>
      </c>
      <c r="O382" s="239"/>
      <c r="P382" s="1020" t="str">
        <f>IF(O383&lt;&gt;"",O382/O383,"")</f>
        <v/>
      </c>
      <c r="Q382" s="239"/>
      <c r="R382" s="1020" t="str">
        <f>IF(Q383&lt;&gt;"",Q382/Q383,"")</f>
        <v/>
      </c>
      <c r="S382" s="239"/>
      <c r="T382" s="1022" t="str">
        <f>IF(S383&lt;&gt;"",S382/S383,"")</f>
        <v/>
      </c>
      <c r="U382" s="239"/>
      <c r="V382" s="1167" t="str">
        <f t="shared" ref="V382" si="157">IF(U383&lt;&gt;"",U382/U383,"")</f>
        <v/>
      </c>
      <c r="W382" s="1024"/>
      <c r="X382" s="1025"/>
      <c r="Y382" s="1025"/>
      <c r="Z382" s="1025"/>
      <c r="AA382" s="1025"/>
      <c r="AB382" s="1025"/>
      <c r="AC382" s="1025"/>
      <c r="AD382" s="1026"/>
      <c r="AE382" s="119"/>
      <c r="AF382" s="586"/>
      <c r="AG382" s="586"/>
      <c r="AH382" s="586"/>
      <c r="AI382" s="586"/>
      <c r="AJ382" s="586"/>
      <c r="AK382" s="586"/>
      <c r="AL382" s="585">
        <f t="shared" ca="1" si="129"/>
        <v>28</v>
      </c>
      <c r="AM382" s="585">
        <f t="shared" ca="1" si="129"/>
        <v>5</v>
      </c>
      <c r="AN382" s="1033" t="str">
        <f t="shared" ref="AN382" ca="1" si="158">IFERROR(IF(INDIRECT(ADDRESS(ROW()-4,COLUMN()))+1&lt;=AL382+AM382,INDIRECT(ADDRESS(ROW()-4,COLUMN()))+1,""),"")</f>
        <v/>
      </c>
      <c r="AO382" s="273">
        <f t="shared" ca="1" si="130"/>
        <v>22</v>
      </c>
      <c r="AP382" s="586"/>
      <c r="AQ382" s="586"/>
      <c r="AR382" s="586"/>
      <c r="AS382" s="586"/>
      <c r="AT382" s="1034"/>
      <c r="AU382" s="1034"/>
      <c r="AV382" s="1034"/>
      <c r="AW382" s="1034"/>
      <c r="AX382" s="1034"/>
      <c r="AY382" s="177"/>
      <c r="AZ382" s="177"/>
      <c r="BA382" s="177"/>
      <c r="BB382" s="177"/>
      <c r="BC382" s="177"/>
      <c r="BD382" s="177"/>
      <c r="BE382" s="177"/>
    </row>
    <row r="383" spans="1:57" s="73" customFormat="1" hidden="1" outlineLevel="2" x14ac:dyDescent="0.2">
      <c r="A383" s="749"/>
      <c r="B383" s="750"/>
      <c r="C383" s="1040"/>
      <c r="D383" s="1008"/>
      <c r="E383" s="1165"/>
      <c r="F383" s="761"/>
      <c r="G383" s="765"/>
      <c r="H383" s="766"/>
      <c r="I383" s="768"/>
      <c r="J383" s="771"/>
      <c r="K383" s="1018"/>
      <c r="L383" s="1019"/>
      <c r="M383" s="238"/>
      <c r="N383" s="1021"/>
      <c r="O383" s="240"/>
      <c r="P383" s="1021"/>
      <c r="Q383" s="240"/>
      <c r="R383" s="1021"/>
      <c r="S383" s="240"/>
      <c r="T383" s="1023"/>
      <c r="U383" s="240"/>
      <c r="V383" s="1168"/>
      <c r="W383" s="1027"/>
      <c r="X383" s="1028"/>
      <c r="Y383" s="1028"/>
      <c r="Z383" s="1028"/>
      <c r="AA383" s="1028"/>
      <c r="AB383" s="1028"/>
      <c r="AC383" s="1028"/>
      <c r="AD383" s="1029"/>
      <c r="AE383" s="119"/>
      <c r="AF383" s="586"/>
      <c r="AG383" s="586"/>
      <c r="AH383" s="586"/>
      <c r="AI383" s="586"/>
      <c r="AJ383" s="586"/>
      <c r="AK383" s="586"/>
      <c r="AL383" s="585">
        <f t="shared" ca="1" si="129"/>
        <v>28</v>
      </c>
      <c r="AM383" s="585">
        <f t="shared" ca="1" si="129"/>
        <v>5</v>
      </c>
      <c r="AN383" s="1033"/>
      <c r="AO383" s="273">
        <f t="shared" ca="1" si="130"/>
        <v>22</v>
      </c>
      <c r="AP383" s="586"/>
      <c r="AQ383" s="586"/>
      <c r="AR383" s="586"/>
      <c r="AS383" s="586"/>
      <c r="AT383" s="1034"/>
      <c r="AU383" s="1034"/>
      <c r="AV383" s="1034"/>
      <c r="AW383" s="1034"/>
      <c r="AX383" s="1034"/>
      <c r="AY383" s="177"/>
      <c r="AZ383" s="177"/>
      <c r="BA383" s="177"/>
      <c r="BB383" s="177"/>
      <c r="BC383" s="177"/>
      <c r="BD383" s="177"/>
      <c r="BE383" s="177"/>
    </row>
    <row r="384" spans="1:57" s="73" customFormat="1" ht="15" hidden="1" customHeight="1" outlineLevel="2" x14ac:dyDescent="0.2">
      <c r="A384" s="749"/>
      <c r="B384" s="750"/>
      <c r="C384" s="1040"/>
      <c r="D384" s="1008"/>
      <c r="E384" s="1165"/>
      <c r="F384" s="761"/>
      <c r="G384" s="764"/>
      <c r="H384" s="766"/>
      <c r="I384" s="768"/>
      <c r="J384" s="771"/>
      <c r="K384" s="1035" t="str">
        <f ca="1">Translations!$A$85</f>
        <v xml:space="preserve">Allocation + above + other </v>
      </c>
      <c r="L384" s="1036"/>
      <c r="M384" s="237"/>
      <c r="N384" s="1020" t="str">
        <f>IF(M385&lt;&gt;"",M384/M385,"")</f>
        <v/>
      </c>
      <c r="O384" s="239"/>
      <c r="P384" s="1020" t="str">
        <f>IF(O385&lt;&gt;"",O384/O385,"")</f>
        <v/>
      </c>
      <c r="Q384" s="239"/>
      <c r="R384" s="1020" t="str">
        <f>IF(Q385&lt;&gt;"",Q384/Q385,"")</f>
        <v/>
      </c>
      <c r="S384" s="239"/>
      <c r="T384" s="1022" t="str">
        <f>IF(S385&lt;&gt;"",S384/S385,"")</f>
        <v/>
      </c>
      <c r="U384" s="239"/>
      <c r="V384" s="1167" t="str">
        <f t="shared" ref="V384" si="159">IF(U385&lt;&gt;"",U384/U385,"")</f>
        <v/>
      </c>
      <c r="W384" s="1027"/>
      <c r="X384" s="1028"/>
      <c r="Y384" s="1028"/>
      <c r="Z384" s="1028"/>
      <c r="AA384" s="1028"/>
      <c r="AB384" s="1028"/>
      <c r="AC384" s="1028"/>
      <c r="AD384" s="1029"/>
      <c r="AE384" s="119"/>
      <c r="AF384" s="586"/>
      <c r="AG384" s="586"/>
      <c r="AH384" s="586"/>
      <c r="AI384" s="586"/>
      <c r="AJ384" s="586"/>
      <c r="AK384" s="586"/>
      <c r="AL384" s="585">
        <f t="shared" ca="1" si="129"/>
        <v>28</v>
      </c>
      <c r="AM384" s="585">
        <f t="shared" ca="1" si="129"/>
        <v>5</v>
      </c>
      <c r="AN384" s="1033"/>
      <c r="AO384" s="273">
        <f t="shared" ca="1" si="130"/>
        <v>22</v>
      </c>
      <c r="AP384" s="586"/>
      <c r="AQ384" s="586"/>
      <c r="AR384" s="586"/>
      <c r="AS384" s="586"/>
      <c r="AT384" s="1034"/>
      <c r="AU384" s="1034"/>
      <c r="AV384" s="1034"/>
      <c r="AW384" s="1034"/>
      <c r="AX384" s="1034"/>
      <c r="AY384" s="177"/>
      <c r="AZ384" s="177"/>
      <c r="BA384" s="177"/>
      <c r="BB384" s="177"/>
      <c r="BC384" s="177"/>
      <c r="BD384" s="177"/>
      <c r="BE384" s="177"/>
    </row>
    <row r="385" spans="1:77" s="73" customFormat="1" hidden="1" outlineLevel="2" x14ac:dyDescent="0.2">
      <c r="A385" s="752"/>
      <c r="B385" s="753"/>
      <c r="C385" s="1041"/>
      <c r="D385" s="1009"/>
      <c r="E385" s="1166"/>
      <c r="F385" s="763"/>
      <c r="G385" s="765"/>
      <c r="H385" s="732"/>
      <c r="I385" s="769"/>
      <c r="J385" s="772"/>
      <c r="K385" s="1037"/>
      <c r="L385" s="1038"/>
      <c r="M385" s="238"/>
      <c r="N385" s="1021"/>
      <c r="O385" s="240"/>
      <c r="P385" s="1021"/>
      <c r="Q385" s="240"/>
      <c r="R385" s="1021"/>
      <c r="S385" s="240"/>
      <c r="T385" s="1023"/>
      <c r="U385" s="240"/>
      <c r="V385" s="1168"/>
      <c r="W385" s="1030"/>
      <c r="X385" s="1031"/>
      <c r="Y385" s="1031"/>
      <c r="Z385" s="1031"/>
      <c r="AA385" s="1031"/>
      <c r="AB385" s="1031"/>
      <c r="AC385" s="1031"/>
      <c r="AD385" s="1032"/>
      <c r="AE385" s="119"/>
      <c r="AF385" s="586"/>
      <c r="AG385" s="586"/>
      <c r="AH385" s="586"/>
      <c r="AI385" s="586"/>
      <c r="AJ385" s="586"/>
      <c r="AK385" s="586"/>
      <c r="AL385" s="585">
        <f t="shared" ca="1" si="129"/>
        <v>28</v>
      </c>
      <c r="AM385" s="585">
        <f t="shared" ca="1" si="129"/>
        <v>5</v>
      </c>
      <c r="AN385" s="1033"/>
      <c r="AO385" s="273">
        <f t="shared" ca="1" si="130"/>
        <v>22</v>
      </c>
      <c r="AP385" s="586"/>
      <c r="AQ385" s="586"/>
      <c r="AR385" s="586"/>
      <c r="AS385" s="586"/>
      <c r="AT385" s="1034"/>
      <c r="AU385" s="1034"/>
      <c r="AV385" s="1034"/>
      <c r="AW385" s="1034"/>
      <c r="AX385" s="1034"/>
      <c r="AY385" s="177"/>
      <c r="AZ385" s="177"/>
      <c r="BA385" s="177"/>
      <c r="BB385" s="177"/>
      <c r="BC385" s="177"/>
      <c r="BD385" s="177"/>
      <c r="BE385" s="177"/>
    </row>
    <row r="386" spans="1:77" s="73" customFormat="1" ht="15" hidden="1" customHeight="1" outlineLevel="2" x14ac:dyDescent="0.2">
      <c r="A386" s="746" t="str">
        <f ca="1">IFERROR(INDIRECT(ADDRESS(AN386,4,1,TRUE,"CatCoverage")),"")</f>
        <v/>
      </c>
      <c r="B386" s="747"/>
      <c r="C386" s="1039"/>
      <c r="D386" s="1007" t="str">
        <f ca="1">Translations!$A$77</f>
        <v>Please select…</v>
      </c>
      <c r="E386" s="1164" t="str">
        <f ca="1">Translations!$A$77</f>
        <v>Please select…</v>
      </c>
      <c r="F386" s="759"/>
      <c r="G386" s="764"/>
      <c r="H386" s="731" t="str">
        <f>IF($G388&lt;&gt;"",$G386/$G388,"")</f>
        <v/>
      </c>
      <c r="I386" s="767"/>
      <c r="J386" s="770" t="str">
        <f ca="1">Translations!$A$77</f>
        <v>Please select…</v>
      </c>
      <c r="K386" s="1016" t="str">
        <f ca="1">Translations!$A$84</f>
        <v>Allocation + other sources</v>
      </c>
      <c r="L386" s="1017"/>
      <c r="M386" s="237"/>
      <c r="N386" s="1020" t="str">
        <f>IF(M387&lt;&gt;"",M386/M387,"")</f>
        <v/>
      </c>
      <c r="O386" s="239"/>
      <c r="P386" s="1020" t="str">
        <f>IF(O387&lt;&gt;"",O386/O387,"")</f>
        <v/>
      </c>
      <c r="Q386" s="239"/>
      <c r="R386" s="1020" t="str">
        <f>IF(Q387&lt;&gt;"",Q386/Q387,"")</f>
        <v/>
      </c>
      <c r="S386" s="239"/>
      <c r="T386" s="1022" t="str">
        <f>IF(S387&lt;&gt;"",S386/S387,"")</f>
        <v/>
      </c>
      <c r="U386" s="239"/>
      <c r="V386" s="1167" t="str">
        <f t="shared" ref="V386" si="160">IF(U387&lt;&gt;"",U386/U387,"")</f>
        <v/>
      </c>
      <c r="W386" s="1024"/>
      <c r="X386" s="1025"/>
      <c r="Y386" s="1025"/>
      <c r="Z386" s="1025"/>
      <c r="AA386" s="1025"/>
      <c r="AB386" s="1025"/>
      <c r="AC386" s="1025"/>
      <c r="AD386" s="1026"/>
      <c r="AE386" s="119"/>
      <c r="AF386" s="586"/>
      <c r="AG386" s="586"/>
      <c r="AH386" s="586"/>
      <c r="AI386" s="586"/>
      <c r="AJ386" s="586"/>
      <c r="AK386" s="586"/>
      <c r="AL386" s="585">
        <f t="shared" ca="1" si="129"/>
        <v>28</v>
      </c>
      <c r="AM386" s="585">
        <f t="shared" ca="1" si="129"/>
        <v>5</v>
      </c>
      <c r="AN386" s="1033" t="str">
        <f t="shared" ref="AN386" ca="1" si="161">IFERROR(IF(INDIRECT(ADDRESS(ROW()-4,COLUMN()))+1&lt;=AL386+AM386,INDIRECT(ADDRESS(ROW()-4,COLUMN()))+1,""),"")</f>
        <v/>
      </c>
      <c r="AO386" s="273">
        <f t="shared" ca="1" si="130"/>
        <v>22</v>
      </c>
      <c r="AP386" s="586"/>
      <c r="AQ386" s="586"/>
      <c r="AR386" s="586"/>
      <c r="AS386" s="586"/>
      <c r="AT386" s="1034"/>
      <c r="AU386" s="1034"/>
      <c r="AV386" s="1034"/>
      <c r="AW386" s="1034"/>
      <c r="AX386" s="1034"/>
      <c r="AY386" s="177"/>
      <c r="AZ386" s="177"/>
      <c r="BA386" s="177"/>
      <c r="BB386" s="177"/>
      <c r="BC386" s="177"/>
      <c r="BD386" s="177"/>
      <c r="BE386" s="177"/>
    </row>
    <row r="387" spans="1:77" s="73" customFormat="1" hidden="1" outlineLevel="2" x14ac:dyDescent="0.2">
      <c r="A387" s="749"/>
      <c r="B387" s="750"/>
      <c r="C387" s="1040"/>
      <c r="D387" s="1008"/>
      <c r="E387" s="1165"/>
      <c r="F387" s="761"/>
      <c r="G387" s="765"/>
      <c r="H387" s="766"/>
      <c r="I387" s="768"/>
      <c r="J387" s="771"/>
      <c r="K387" s="1018"/>
      <c r="L387" s="1019"/>
      <c r="M387" s="238"/>
      <c r="N387" s="1021"/>
      <c r="O387" s="240"/>
      <c r="P387" s="1021"/>
      <c r="Q387" s="240"/>
      <c r="R387" s="1021"/>
      <c r="S387" s="240"/>
      <c r="T387" s="1023"/>
      <c r="U387" s="240"/>
      <c r="V387" s="1168"/>
      <c r="W387" s="1027"/>
      <c r="X387" s="1028"/>
      <c r="Y387" s="1028"/>
      <c r="Z387" s="1028"/>
      <c r="AA387" s="1028"/>
      <c r="AB387" s="1028"/>
      <c r="AC387" s="1028"/>
      <c r="AD387" s="1029"/>
      <c r="AE387" s="119"/>
      <c r="AF387" s="586"/>
      <c r="AG387" s="586"/>
      <c r="AH387" s="586"/>
      <c r="AI387" s="586"/>
      <c r="AJ387" s="586"/>
      <c r="AK387" s="586"/>
      <c r="AL387" s="585">
        <f t="shared" ref="AL387:AM389" ca="1" si="162">INDIRECT(ADDRESS(ROW()-1,COLUMN()))</f>
        <v>28</v>
      </c>
      <c r="AM387" s="585">
        <f t="shared" ca="1" si="162"/>
        <v>5</v>
      </c>
      <c r="AN387" s="1033"/>
      <c r="AO387" s="273">
        <f t="shared" ca="1" si="130"/>
        <v>22</v>
      </c>
      <c r="AP387" s="586"/>
      <c r="AQ387" s="586"/>
      <c r="AR387" s="586"/>
      <c r="AS387" s="586"/>
      <c r="AT387" s="1034"/>
      <c r="AU387" s="1034"/>
      <c r="AV387" s="1034"/>
      <c r="AW387" s="1034"/>
      <c r="AX387" s="1034"/>
      <c r="AY387" s="177"/>
      <c r="AZ387" s="177"/>
      <c r="BA387" s="177"/>
      <c r="BB387" s="177"/>
      <c r="BC387" s="177"/>
      <c r="BD387" s="177"/>
      <c r="BE387" s="177"/>
    </row>
    <row r="388" spans="1:77" s="73" customFormat="1" ht="15" hidden="1" customHeight="1" outlineLevel="2" x14ac:dyDescent="0.2">
      <c r="A388" s="749"/>
      <c r="B388" s="750"/>
      <c r="C388" s="1040"/>
      <c r="D388" s="1008"/>
      <c r="E388" s="1165"/>
      <c r="F388" s="761"/>
      <c r="G388" s="764"/>
      <c r="H388" s="766"/>
      <c r="I388" s="768"/>
      <c r="J388" s="771"/>
      <c r="K388" s="1035" t="str">
        <f ca="1">Translations!$A$85</f>
        <v xml:space="preserve">Allocation + above + other </v>
      </c>
      <c r="L388" s="1036"/>
      <c r="M388" s="237"/>
      <c r="N388" s="1020" t="str">
        <f>IF(M389&lt;&gt;"",M388/M389,"")</f>
        <v/>
      </c>
      <c r="O388" s="239"/>
      <c r="P388" s="1020" t="str">
        <f>IF(O389&lt;&gt;"",O388/O389,"")</f>
        <v/>
      </c>
      <c r="Q388" s="239"/>
      <c r="R388" s="1020" t="str">
        <f>IF(Q389&lt;&gt;"",Q388/Q389,"")</f>
        <v/>
      </c>
      <c r="S388" s="239"/>
      <c r="T388" s="1022" t="str">
        <f>IF(S389&lt;&gt;"",S388/S389,"")</f>
        <v/>
      </c>
      <c r="U388" s="239"/>
      <c r="V388" s="1167" t="str">
        <f t="shared" ref="V388" si="163">IF(U389&lt;&gt;"",U388/U389,"")</f>
        <v/>
      </c>
      <c r="W388" s="1027"/>
      <c r="X388" s="1028"/>
      <c r="Y388" s="1028"/>
      <c r="Z388" s="1028"/>
      <c r="AA388" s="1028"/>
      <c r="AB388" s="1028"/>
      <c r="AC388" s="1028"/>
      <c r="AD388" s="1029"/>
      <c r="AE388" s="119"/>
      <c r="AF388" s="586"/>
      <c r="AG388" s="586"/>
      <c r="AH388" s="586"/>
      <c r="AI388" s="586"/>
      <c r="AJ388" s="586"/>
      <c r="AK388" s="586"/>
      <c r="AL388" s="585">
        <f t="shared" ca="1" si="162"/>
        <v>28</v>
      </c>
      <c r="AM388" s="585">
        <f t="shared" ca="1" si="162"/>
        <v>5</v>
      </c>
      <c r="AN388" s="1033"/>
      <c r="AO388" s="273">
        <f t="shared" ca="1" si="130"/>
        <v>22</v>
      </c>
      <c r="AP388" s="586"/>
      <c r="AQ388" s="586"/>
      <c r="AR388" s="586"/>
      <c r="AS388" s="586"/>
      <c r="AT388" s="1034"/>
      <c r="AU388" s="1034"/>
      <c r="AV388" s="1034"/>
      <c r="AW388" s="1034"/>
      <c r="AX388" s="1034"/>
      <c r="AY388" s="177"/>
      <c r="AZ388" s="177"/>
      <c r="BA388" s="177"/>
      <c r="BB388" s="177"/>
      <c r="BC388" s="177"/>
      <c r="BD388" s="177"/>
      <c r="BE388" s="177"/>
    </row>
    <row r="389" spans="1:77" s="73" customFormat="1" hidden="1" outlineLevel="2" x14ac:dyDescent="0.2">
      <c r="A389" s="752"/>
      <c r="B389" s="753"/>
      <c r="C389" s="1041"/>
      <c r="D389" s="1009"/>
      <c r="E389" s="1166"/>
      <c r="F389" s="763"/>
      <c r="G389" s="765"/>
      <c r="H389" s="732"/>
      <c r="I389" s="769"/>
      <c r="J389" s="772"/>
      <c r="K389" s="1037"/>
      <c r="L389" s="1038"/>
      <c r="M389" s="238"/>
      <c r="N389" s="1021"/>
      <c r="O389" s="240"/>
      <c r="P389" s="1021"/>
      <c r="Q389" s="240"/>
      <c r="R389" s="1021"/>
      <c r="S389" s="240"/>
      <c r="T389" s="1023"/>
      <c r="U389" s="240"/>
      <c r="V389" s="1168"/>
      <c r="W389" s="1030"/>
      <c r="X389" s="1031"/>
      <c r="Y389" s="1031"/>
      <c r="Z389" s="1031"/>
      <c r="AA389" s="1031"/>
      <c r="AB389" s="1031"/>
      <c r="AC389" s="1031"/>
      <c r="AD389" s="1032"/>
      <c r="AE389" s="119"/>
      <c r="AF389" s="586"/>
      <c r="AG389" s="586"/>
      <c r="AH389" s="586"/>
      <c r="AI389" s="586"/>
      <c r="AJ389" s="586"/>
      <c r="AK389" s="586"/>
      <c r="AL389" s="585">
        <f t="shared" ca="1" si="162"/>
        <v>28</v>
      </c>
      <c r="AM389" s="585">
        <f t="shared" ca="1" si="162"/>
        <v>5</v>
      </c>
      <c r="AN389" s="1033"/>
      <c r="AO389" s="273">
        <f t="shared" ca="1" si="130"/>
        <v>22</v>
      </c>
      <c r="AP389" s="586"/>
      <c r="AQ389" s="586"/>
      <c r="AR389" s="586"/>
      <c r="AS389" s="586"/>
      <c r="AT389" s="1034"/>
      <c r="AU389" s="1034"/>
      <c r="AV389" s="1034"/>
      <c r="AW389" s="1034"/>
      <c r="AX389" s="1034"/>
      <c r="AY389" s="177"/>
      <c r="AZ389" s="177"/>
      <c r="BA389" s="177"/>
      <c r="BB389" s="177"/>
      <c r="BC389" s="177"/>
      <c r="BD389" s="177"/>
      <c r="BE389" s="177"/>
    </row>
    <row r="390" spans="1:77" s="73" customFormat="1" outlineLevel="1" collapsed="1" x14ac:dyDescent="0.2">
      <c r="A390" s="1083" t="str">
        <f ca="1">Translations!$A$125</f>
        <v>* Indicators with an (*) will require disaggregated results during grant implementation.</v>
      </c>
      <c r="B390" s="1084"/>
      <c r="C390" s="1084"/>
      <c r="D390" s="1084"/>
      <c r="E390" s="1084"/>
      <c r="F390" s="1084"/>
      <c r="G390" s="1084"/>
      <c r="H390" s="1084"/>
      <c r="I390" s="1084"/>
      <c r="J390" s="1084"/>
      <c r="K390" s="1084"/>
      <c r="L390" s="1084"/>
      <c r="M390" s="1084"/>
      <c r="N390" s="1084"/>
      <c r="O390" s="1084"/>
      <c r="P390" s="1084"/>
      <c r="Q390" s="1084"/>
      <c r="R390" s="1084"/>
      <c r="S390" s="1084"/>
      <c r="T390" s="1084"/>
      <c r="U390" s="1084"/>
      <c r="V390" s="1084"/>
      <c r="W390" s="1084"/>
      <c r="X390" s="1084"/>
      <c r="Y390" s="1084"/>
      <c r="Z390" s="1084"/>
      <c r="AA390" s="1084"/>
      <c r="AB390" s="1084"/>
      <c r="AC390" s="1084"/>
      <c r="AD390" s="1085"/>
      <c r="AE390" s="586"/>
      <c r="AF390" s="586"/>
      <c r="AG390" s="586"/>
      <c r="AH390" s="586"/>
      <c r="AI390" s="586"/>
      <c r="AJ390" s="586"/>
      <c r="AK390" s="586"/>
      <c r="AL390" s="585"/>
      <c r="AM390" s="585"/>
      <c r="AN390" s="585"/>
      <c r="AO390" s="273">
        <f t="shared" ca="1" si="130"/>
        <v>22</v>
      </c>
      <c r="AP390" s="586"/>
      <c r="AQ390" s="586"/>
      <c r="AR390" s="586"/>
      <c r="AS390" s="586"/>
      <c r="AT390" s="586"/>
      <c r="AU390" s="586"/>
      <c r="AV390" s="586"/>
      <c r="AW390" s="586"/>
      <c r="AX390" s="586"/>
      <c r="AY390" s="177"/>
      <c r="AZ390" s="177"/>
      <c r="BA390" s="177"/>
      <c r="BB390" s="177"/>
      <c r="BC390" s="177"/>
      <c r="BD390" s="177"/>
      <c r="BE390" s="177"/>
    </row>
    <row r="391" spans="1:77" s="138" customFormat="1" ht="18" customHeight="1" outlineLevel="1" x14ac:dyDescent="0.2">
      <c r="A391" s="217" t="str">
        <f ca="1">Translations!$A$94</f>
        <v>Module budget</v>
      </c>
      <c r="B391" s="577"/>
      <c r="C391" s="577"/>
      <c r="D391" s="577"/>
      <c r="E391" s="577"/>
      <c r="F391" s="577"/>
      <c r="G391" s="577"/>
      <c r="H391" s="577"/>
      <c r="I391" s="577"/>
      <c r="J391" s="577"/>
      <c r="K391" s="577"/>
      <c r="L391" s="577"/>
      <c r="M391" s="577"/>
      <c r="N391" s="577"/>
      <c r="O391" s="577"/>
      <c r="P391" s="577"/>
      <c r="Q391" s="577"/>
      <c r="R391" s="577"/>
      <c r="S391" s="577"/>
      <c r="T391" s="577"/>
      <c r="U391" s="577"/>
      <c r="V391" s="577"/>
      <c r="W391" s="577"/>
      <c r="X391" s="577"/>
      <c r="Y391" s="577"/>
      <c r="Z391" s="577"/>
      <c r="AA391" s="577"/>
      <c r="AB391" s="577"/>
      <c r="AC391" s="577"/>
      <c r="AD391" s="578"/>
      <c r="AE391" s="178"/>
      <c r="AF391" s="178"/>
      <c r="AG391" s="178"/>
      <c r="AH391" s="178"/>
      <c r="AI391" s="178"/>
      <c r="AJ391" s="178"/>
      <c r="AK391" s="178"/>
      <c r="AL391" s="81"/>
      <c r="AM391" s="81"/>
      <c r="AN391" s="167"/>
      <c r="AO391" s="81">
        <f t="shared" ca="1" si="130"/>
        <v>22</v>
      </c>
      <c r="AP391" s="81"/>
      <c r="AQ391" s="81"/>
      <c r="AR391" s="178"/>
      <c r="AS391" s="178"/>
      <c r="AT391" s="178"/>
      <c r="AU391" s="178"/>
      <c r="AV391" s="178"/>
      <c r="AW391" s="178"/>
      <c r="AX391" s="136"/>
      <c r="AY391" s="136"/>
      <c r="AZ391" s="136"/>
      <c r="BA391" s="136"/>
      <c r="BB391" s="136"/>
      <c r="BC391" s="136"/>
      <c r="BD391" s="136"/>
      <c r="BE391" s="137"/>
      <c r="BF391" s="137"/>
      <c r="BG391" s="137"/>
      <c r="BH391" s="137"/>
      <c r="BI391" s="137"/>
      <c r="BJ391" s="137"/>
      <c r="BK391" s="137"/>
      <c r="BL391" s="137"/>
      <c r="BM391" s="137"/>
      <c r="BN391" s="137"/>
      <c r="BO391" s="137"/>
      <c r="BP391" s="137"/>
      <c r="BQ391" s="137"/>
      <c r="BR391" s="137"/>
      <c r="BS391" s="137"/>
      <c r="BT391" s="137"/>
      <c r="BU391" s="137"/>
      <c r="BV391" s="137"/>
      <c r="BW391" s="137"/>
    </row>
    <row r="392" spans="1:77" s="134" customFormat="1" ht="18" customHeight="1" outlineLevel="1" x14ac:dyDescent="0.2">
      <c r="A392" s="995" t="str">
        <f ca="1">Translations!$A$91</f>
        <v>Request from the allocation amount per module</v>
      </c>
      <c r="B392" s="996"/>
      <c r="C392" s="996"/>
      <c r="D392" s="996"/>
      <c r="E392" s="997"/>
      <c r="F392" s="235">
        <f ca="1">SUMIF($K395:$K430,Translations!$A$83,$M395:$M430)+SUMIF($K395:$K430,Translations!$A$83,$O395:$O430)+SUMIF($K395:$K430,Translations!$A$83,$Q395:$Q430)+SUMIF($K395:$K430,Translations!$A$83,$S395:$S430)+SUMIF($K395:$K430,Translations!$A$83,$U395:$U430)</f>
        <v>213972.5</v>
      </c>
      <c r="G392" s="583"/>
      <c r="H392" s="583"/>
      <c r="I392" s="232"/>
      <c r="J392" s="998" t="str">
        <f ca="1">Translations!$A$92</f>
        <v>Request from the amount above the allocation per module</v>
      </c>
      <c r="K392" s="999"/>
      <c r="L392" s="999"/>
      <c r="M392" s="999"/>
      <c r="N392" s="999"/>
      <c r="O392" s="999"/>
      <c r="P392" s="999"/>
      <c r="Q392" s="999"/>
      <c r="R392" s="999"/>
      <c r="S392" s="719"/>
      <c r="T392" s="1000"/>
      <c r="U392" s="583"/>
      <c r="V392" s="583"/>
      <c r="W392" s="235">
        <f ca="1">SUMIF($K395:$K430,Translations!$A$86,$M395:$M430)+SUMIF($K395:$K430,Translations!$A$86,$O395:$O430)+SUMIF($K395:$K430,Translations!$A$86,$Q395:$Q430)+SUMIF($K395:$K430,Translations!$A$86,$S395:$S430)+SUMIF($K395:$K430,Translations!$A$86,$U395:$U430)</f>
        <v>32928</v>
      </c>
      <c r="X392" s="583"/>
      <c r="Y392" s="583"/>
      <c r="Z392" s="232"/>
      <c r="AA392" s="232"/>
      <c r="AB392" s="232"/>
      <c r="AC392" s="232"/>
      <c r="AD392" s="233"/>
      <c r="AE392" s="81"/>
      <c r="AF392" s="81"/>
      <c r="AG392" s="81"/>
      <c r="AH392" s="81"/>
      <c r="AI392" s="81"/>
      <c r="AJ392" s="81"/>
      <c r="AK392" s="81"/>
      <c r="AL392" s="81"/>
      <c r="AM392" s="81"/>
      <c r="AN392" s="167"/>
      <c r="AO392" s="273">
        <f t="shared" ca="1" si="130"/>
        <v>22</v>
      </c>
      <c r="AP392" s="274">
        <f ca="1">F392</f>
        <v>213972.5</v>
      </c>
      <c r="AQ392" s="274">
        <f ca="1">W392</f>
        <v>32928</v>
      </c>
      <c r="AR392" s="81"/>
      <c r="AS392" s="81"/>
      <c r="AT392" s="81"/>
      <c r="AU392" s="81"/>
      <c r="AV392" s="81"/>
      <c r="AW392" s="81"/>
      <c r="AX392" s="101"/>
      <c r="AY392" s="101"/>
      <c r="AZ392" s="101"/>
      <c r="BA392" s="101"/>
      <c r="BB392" s="101"/>
      <c r="BC392" s="101"/>
      <c r="BD392" s="101"/>
      <c r="BE392" s="133"/>
      <c r="BF392" s="133"/>
      <c r="BG392" s="133"/>
      <c r="BH392" s="133"/>
      <c r="BI392" s="133"/>
      <c r="BJ392" s="133"/>
      <c r="BK392" s="133"/>
      <c r="BL392" s="133"/>
      <c r="BM392" s="133"/>
      <c r="BN392" s="133"/>
      <c r="BO392" s="133"/>
      <c r="BP392" s="133"/>
      <c r="BQ392" s="133"/>
      <c r="BR392" s="133"/>
      <c r="BS392" s="133"/>
      <c r="BT392" s="133"/>
      <c r="BU392" s="133"/>
      <c r="BV392" s="133"/>
      <c r="BW392" s="133"/>
    </row>
    <row r="393" spans="1:77" s="89" customFormat="1" ht="36.950000000000003" customHeight="1" outlineLevel="1" x14ac:dyDescent="0.2">
      <c r="A393" s="720" t="str">
        <f ca="1">Translations!$A$93</f>
        <v>Intervention</v>
      </c>
      <c r="B393" s="721"/>
      <c r="C393" s="722"/>
      <c r="D393" s="726" t="str">
        <f ca="1">Translations!$A$95</f>
        <v>Description of Intervention</v>
      </c>
      <c r="E393" s="727"/>
      <c r="F393" s="727"/>
      <c r="G393" s="727"/>
      <c r="H393" s="727"/>
      <c r="I393" s="728"/>
      <c r="J393" s="729" t="str">
        <f ca="1">Translations!$A$71</f>
        <v>Responsible Principal Recipient(s)</v>
      </c>
      <c r="K393" s="709" t="str">
        <f ca="1">Translations!$A$97</f>
        <v>Intervention budget (request to the Global Fund only)</v>
      </c>
      <c r="L393" s="795"/>
      <c r="M393" s="795"/>
      <c r="N393" s="795"/>
      <c r="O393" s="795"/>
      <c r="P393" s="795"/>
      <c r="Q393" s="795"/>
      <c r="R393" s="795"/>
      <c r="S393" s="795"/>
      <c r="T393" s="710"/>
      <c r="U393" s="572"/>
      <c r="V393" s="572"/>
      <c r="W393" s="726" t="str">
        <f ca="1">Translations!$A$98</f>
        <v>Cost Assumptions for the request to the Global Fund</v>
      </c>
      <c r="X393" s="727"/>
      <c r="Y393" s="727"/>
      <c r="Z393" s="727"/>
      <c r="AA393" s="728"/>
      <c r="AB393" s="720" t="str">
        <f ca="1">Translations!$A$100</f>
        <v>Other funding received for this intervention (including scope of activities funded)</v>
      </c>
      <c r="AC393" s="721"/>
      <c r="AD393" s="722"/>
      <c r="AE393" s="178"/>
      <c r="AF393" s="178"/>
      <c r="AG393" s="178"/>
      <c r="AH393" s="178"/>
      <c r="AI393" s="178"/>
      <c r="AJ393" s="178"/>
      <c r="AK393" s="178"/>
      <c r="AL393" s="81"/>
      <c r="AM393" s="81"/>
      <c r="AN393" s="167"/>
      <c r="AO393" s="273">
        <f t="shared" ca="1" si="130"/>
        <v>22</v>
      </c>
      <c r="AP393" s="81"/>
      <c r="AQ393" s="81"/>
      <c r="AR393" s="178"/>
      <c r="AS393" s="178"/>
      <c r="AT393" s="178"/>
      <c r="AU393" s="178"/>
      <c r="AV393" s="178"/>
      <c r="AW393" s="178"/>
      <c r="AX393" s="178"/>
      <c r="AY393" s="178"/>
      <c r="AZ393" s="177"/>
      <c r="BA393" s="177"/>
      <c r="BB393" s="177"/>
      <c r="BC393" s="177"/>
      <c r="BD393" s="177"/>
      <c r="BE393" s="177"/>
      <c r="BF393" s="177"/>
      <c r="BG393" s="77"/>
      <c r="BH393" s="77"/>
      <c r="BI393" s="77"/>
      <c r="BJ393" s="77"/>
      <c r="BK393" s="77"/>
      <c r="BL393" s="77"/>
      <c r="BM393" s="77"/>
      <c r="BN393" s="77"/>
      <c r="BO393" s="77"/>
      <c r="BP393" s="77"/>
      <c r="BQ393" s="77"/>
      <c r="BR393" s="77"/>
      <c r="BS393" s="77"/>
      <c r="BT393" s="77"/>
      <c r="BU393" s="77"/>
      <c r="BV393" s="77"/>
      <c r="BW393" s="77"/>
      <c r="BX393" s="77"/>
      <c r="BY393" s="77"/>
    </row>
    <row r="394" spans="1:77" s="89" customFormat="1" ht="75" customHeight="1" outlineLevel="1" x14ac:dyDescent="0.2">
      <c r="A394" s="723"/>
      <c r="B394" s="724"/>
      <c r="C394" s="725"/>
      <c r="D394" s="706" t="str">
        <f ca="1">Translations!$A$96</f>
        <v>Please describe 1) target population &amp; geographic scope,  2) implementation approach, and 3) other relevant information. Please differentiate between scope of allocation and above allocation request</v>
      </c>
      <c r="E394" s="707"/>
      <c r="F394" s="707"/>
      <c r="G394" s="707"/>
      <c r="H394" s="707"/>
      <c r="I394" s="708"/>
      <c r="J394" s="730"/>
      <c r="K394" s="709" t="str">
        <f ca="1">Translations!$A$107</f>
        <v>Allocation or above allocation</v>
      </c>
      <c r="L394" s="710"/>
      <c r="M394" s="709" t="str">
        <f ca="1">Translations!$A$35&amp;" 1"</f>
        <v>Year  1</v>
      </c>
      <c r="N394" s="710"/>
      <c r="O394" s="709" t="str">
        <f ca="1">Translations!$A$35&amp;" 2"</f>
        <v>Year  2</v>
      </c>
      <c r="P394" s="710"/>
      <c r="Q394" s="709" t="str">
        <f ca="1">Translations!$A$35&amp;" 3"</f>
        <v>Year  3</v>
      </c>
      <c r="R394" s="710"/>
      <c r="S394" s="709" t="str">
        <f ca="1">Translations!$A$35&amp;" 4"</f>
        <v>Year  4</v>
      </c>
      <c r="T394" s="710"/>
      <c r="U394" s="709" t="str">
        <f ca="1">Translations!$A$35&amp;" 5"</f>
        <v>Year  5</v>
      </c>
      <c r="V394" s="710"/>
      <c r="W394" s="706" t="str">
        <f ca="1">Translations!$A$99</f>
        <v>Please describe 1) sources of cost assumptions, 2) key activities, 3) other relevant information. Please differentiate between scope of allocation and above allocation request</v>
      </c>
      <c r="X394" s="707"/>
      <c r="Y394" s="707"/>
      <c r="Z394" s="707"/>
      <c r="AA394" s="708"/>
      <c r="AB394" s="723"/>
      <c r="AC394" s="724"/>
      <c r="AD394" s="725"/>
      <c r="AE394" s="178"/>
      <c r="AF394" s="178"/>
      <c r="AG394" s="178"/>
      <c r="AH394" s="178"/>
      <c r="AI394" s="178"/>
      <c r="AJ394" s="178"/>
      <c r="AK394" s="178"/>
      <c r="AL394" s="81"/>
      <c r="AM394" s="81"/>
      <c r="AN394" s="167"/>
      <c r="AO394" s="273">
        <f t="shared" ca="1" si="130"/>
        <v>22</v>
      </c>
      <c r="AP394" s="81"/>
      <c r="AQ394" s="81"/>
      <c r="AR394" s="178"/>
      <c r="AS394" s="178"/>
      <c r="AT394" s="178"/>
      <c r="AU394" s="178"/>
      <c r="AV394" s="178"/>
      <c r="AW394" s="178"/>
      <c r="AX394" s="178"/>
      <c r="AY394" s="178"/>
      <c r="AZ394" s="177"/>
      <c r="BA394" s="177"/>
      <c r="BB394" s="177"/>
      <c r="BC394" s="177"/>
      <c r="BD394" s="177"/>
      <c r="BE394" s="177"/>
      <c r="BF394" s="177"/>
      <c r="BG394" s="77"/>
      <c r="BH394" s="77"/>
      <c r="BI394" s="77"/>
      <c r="BJ394" s="77"/>
      <c r="BK394" s="77"/>
      <c r="BL394" s="77"/>
      <c r="BM394" s="77"/>
      <c r="BN394" s="77"/>
      <c r="BO394" s="77"/>
      <c r="BP394" s="77"/>
      <c r="BQ394" s="77"/>
      <c r="BR394" s="77"/>
      <c r="BS394" s="77"/>
      <c r="BT394" s="77"/>
      <c r="BU394" s="77"/>
      <c r="BV394" s="77"/>
      <c r="BW394" s="77"/>
      <c r="BX394" s="77"/>
      <c r="BY394" s="77"/>
    </row>
    <row r="395" spans="1:77" s="197" customFormat="1" ht="51.75" customHeight="1" outlineLevel="1" x14ac:dyDescent="0.2">
      <c r="A395" s="938" t="s">
        <v>3423</v>
      </c>
      <c r="B395" s="939"/>
      <c r="C395" s="940"/>
      <c r="D395" s="947" t="s">
        <v>4173</v>
      </c>
      <c r="E395" s="948"/>
      <c r="F395" s="948"/>
      <c r="G395" s="948"/>
      <c r="H395" s="948"/>
      <c r="I395" s="949"/>
      <c r="J395" s="956" t="s">
        <v>989</v>
      </c>
      <c r="K395" s="958" t="str">
        <f ca="1">Translations!$A$83</f>
        <v>Allocation</v>
      </c>
      <c r="L395" s="959"/>
      <c r="M395" s="960">
        <f ca="1">SUMIFS('Cost assumptions - optional'!$R:$R,'Cost assumptions - optional'!$D:$D,A395,'Cost assumptions - optional'!$A:$A,$K395)</f>
        <v>21154.5</v>
      </c>
      <c r="N395" s="960"/>
      <c r="O395" s="960">
        <f ca="1">SUMIFS('Cost assumptions - optional'!$S:$S,'Cost assumptions - optional'!$D:$D,A395,'Cost assumptions - optional'!$A:$A,$K395)</f>
        <v>42309</v>
      </c>
      <c r="P395" s="960"/>
      <c r="Q395" s="960">
        <f ca="1">SUMIFS('Cost assumptions - optional'!$T:$T,'Cost assumptions - optional'!$D:$D,A395,'Cost assumptions - optional'!$A:$A,$K395)</f>
        <v>42309</v>
      </c>
      <c r="R395" s="960"/>
      <c r="S395" s="961"/>
      <c r="T395" s="962"/>
      <c r="U395" s="963"/>
      <c r="V395" s="964"/>
      <c r="W395" s="983" t="s">
        <v>4429</v>
      </c>
      <c r="X395" s="983"/>
      <c r="Y395" s="983"/>
      <c r="Z395" s="983"/>
      <c r="AA395" s="983"/>
      <c r="AB395" s="947"/>
      <c r="AC395" s="948"/>
      <c r="AD395" s="965"/>
      <c r="AE395" s="121"/>
      <c r="AF395" s="121"/>
      <c r="AG395" s="121"/>
      <c r="AH395" s="81"/>
      <c r="AI395" s="81"/>
      <c r="AJ395" s="81"/>
      <c r="AK395" s="81"/>
      <c r="AL395" s="81"/>
      <c r="AM395" s="81"/>
      <c r="AN395" s="167"/>
      <c r="AO395" s="81"/>
      <c r="AP395" s="342">
        <f ca="1">SUM(M395:V395)</f>
        <v>105772.5</v>
      </c>
      <c r="AQ395" s="342">
        <f ca="1">SUM(M396:V396)</f>
        <v>0</v>
      </c>
      <c r="AR395" s="342">
        <f ca="1">M395</f>
        <v>21154.5</v>
      </c>
      <c r="AS395" s="342">
        <f ca="1">O395</f>
        <v>42309</v>
      </c>
      <c r="AT395" s="342">
        <f ca="1">Q395</f>
        <v>42309</v>
      </c>
      <c r="AU395" s="342">
        <f>S395</f>
        <v>0</v>
      </c>
      <c r="AV395" s="342">
        <f>U395</f>
        <v>0</v>
      </c>
      <c r="BB395" s="101"/>
      <c r="BC395" s="101"/>
      <c r="BD395" s="101"/>
      <c r="BE395" s="101"/>
      <c r="BF395" s="101"/>
      <c r="BG395" s="101"/>
      <c r="BH395" s="101"/>
      <c r="BI395" s="101"/>
      <c r="BJ395" s="101"/>
      <c r="BK395" s="101"/>
      <c r="BL395" s="101"/>
      <c r="BM395" s="101"/>
      <c r="BN395" s="101"/>
      <c r="BO395" s="101"/>
      <c r="BP395" s="101"/>
      <c r="BQ395" s="101"/>
      <c r="BR395" s="101"/>
      <c r="BS395" s="101"/>
      <c r="BT395" s="101"/>
      <c r="BU395" s="101"/>
      <c r="BV395" s="101"/>
      <c r="BW395" s="101"/>
      <c r="BX395" s="101"/>
      <c r="BY395" s="101"/>
    </row>
    <row r="396" spans="1:77" s="197" customFormat="1" ht="51.75" customHeight="1" outlineLevel="1" x14ac:dyDescent="0.2">
      <c r="A396" s="941"/>
      <c r="B396" s="942"/>
      <c r="C396" s="943"/>
      <c r="D396" s="950"/>
      <c r="E396" s="951"/>
      <c r="F396" s="951"/>
      <c r="G396" s="951"/>
      <c r="H396" s="951"/>
      <c r="I396" s="952"/>
      <c r="J396" s="957"/>
      <c r="K396" s="967" t="str">
        <f ca="1">Translations!$A$86</f>
        <v>Above</v>
      </c>
      <c r="L396" s="968"/>
      <c r="M396" s="969">
        <f ca="1">SUMIFS('Cost assumptions - optional'!$R:$R,'Cost assumptions - optional'!$D:$D,A395,'Cost assumptions - optional'!$A:$A,$K396)</f>
        <v>0</v>
      </c>
      <c r="N396" s="969"/>
      <c r="O396" s="970">
        <f ca="1">SUMIFS('Cost assumptions - optional'!$S:$S,'Cost assumptions - optional'!$D:$D,A395,'Cost assumptions - optional'!$A:$A,$K396)</f>
        <v>0</v>
      </c>
      <c r="P396" s="970"/>
      <c r="Q396" s="970">
        <f ca="1">SUMIFS('Cost assumptions - optional'!$T:$T,'Cost assumptions - optional'!$D:$D,A395,'Cost assumptions - optional'!$A:$A,$K396)</f>
        <v>0</v>
      </c>
      <c r="R396" s="970"/>
      <c r="S396" s="936"/>
      <c r="T396" s="937"/>
      <c r="U396" s="934"/>
      <c r="V396" s="935"/>
      <c r="W396" s="983"/>
      <c r="X396" s="983"/>
      <c r="Y396" s="983"/>
      <c r="Z396" s="983"/>
      <c r="AA396" s="983"/>
      <c r="AB396" s="953"/>
      <c r="AC396" s="954"/>
      <c r="AD396" s="966"/>
      <c r="AE396" s="81"/>
      <c r="AF396" s="81"/>
      <c r="AG396" s="81"/>
      <c r="AH396" s="81"/>
      <c r="AI396" s="81"/>
      <c r="AJ396" s="81"/>
      <c r="AK396" s="81"/>
      <c r="AL396" s="81"/>
      <c r="AM396" s="81"/>
      <c r="AN396" s="167"/>
      <c r="AO396" s="81"/>
      <c r="AP396" s="342"/>
      <c r="AQ396" s="342"/>
      <c r="AR396" s="81"/>
      <c r="AS396" s="81"/>
      <c r="AT396" s="81"/>
      <c r="AU396" s="81"/>
      <c r="AV396" s="81"/>
      <c r="AW396" s="342">
        <f ca="1">M396</f>
        <v>0</v>
      </c>
      <c r="AX396" s="342">
        <f ca="1">O396</f>
        <v>0</v>
      </c>
      <c r="AY396" s="342">
        <f ca="1">Q396</f>
        <v>0</v>
      </c>
      <c r="AZ396" s="342">
        <f>S396</f>
        <v>0</v>
      </c>
      <c r="BA396" s="342">
        <f>U396</f>
        <v>0</v>
      </c>
      <c r="BB396" s="101"/>
      <c r="BC396" s="101"/>
      <c r="BD396" s="101"/>
      <c r="BE396" s="101"/>
      <c r="BF396" s="101"/>
      <c r="BG396" s="101"/>
      <c r="BH396" s="101"/>
      <c r="BI396" s="101"/>
      <c r="BJ396" s="101"/>
      <c r="BK396" s="101"/>
      <c r="BL396" s="101"/>
      <c r="BM396" s="101"/>
      <c r="BN396" s="101"/>
      <c r="BO396" s="101"/>
      <c r="BP396" s="101"/>
      <c r="BQ396" s="101"/>
      <c r="BR396" s="101"/>
      <c r="BS396" s="101"/>
      <c r="BT396" s="101"/>
      <c r="BU396" s="101"/>
      <c r="BV396" s="101"/>
      <c r="BW396" s="101"/>
      <c r="BX396" s="101"/>
      <c r="BY396" s="101"/>
    </row>
    <row r="397" spans="1:77" s="197" customFormat="1" ht="24" customHeight="1" outlineLevel="1" x14ac:dyDescent="0.2">
      <c r="A397" s="941"/>
      <c r="B397" s="942"/>
      <c r="C397" s="943"/>
      <c r="D397" s="950"/>
      <c r="E397" s="951"/>
      <c r="F397" s="951"/>
      <c r="G397" s="951"/>
      <c r="H397" s="951"/>
      <c r="I397" s="952"/>
      <c r="J397" s="956" t="str">
        <f ca="1">Translations!$A$77</f>
        <v>Please select…</v>
      </c>
      <c r="K397" s="958" t="str">
        <f ca="1">Translations!$A$83</f>
        <v>Allocation</v>
      </c>
      <c r="L397" s="959"/>
      <c r="M397" s="971"/>
      <c r="N397" s="972"/>
      <c r="O397" s="963"/>
      <c r="P397" s="964"/>
      <c r="Q397" s="963"/>
      <c r="R397" s="964"/>
      <c r="S397" s="961"/>
      <c r="T397" s="962"/>
      <c r="U397" s="963"/>
      <c r="V397" s="964"/>
      <c r="W397" s="947"/>
      <c r="X397" s="948"/>
      <c r="Y397" s="948"/>
      <c r="Z397" s="948"/>
      <c r="AA397" s="949"/>
      <c r="AB397" s="947"/>
      <c r="AC397" s="948"/>
      <c r="AD397" s="965"/>
      <c r="AE397" s="121"/>
      <c r="AF397" s="121"/>
      <c r="AG397" s="121"/>
      <c r="AH397" s="81"/>
      <c r="AI397" s="81"/>
      <c r="AJ397" s="81"/>
      <c r="AK397" s="81"/>
      <c r="AL397" s="81"/>
      <c r="AM397" s="81"/>
      <c r="AN397" s="167"/>
      <c r="AO397" s="81"/>
      <c r="AP397" s="342">
        <f t="shared" ref="AP397" si="164">SUM(M397:V397)</f>
        <v>0</v>
      </c>
      <c r="AQ397" s="342">
        <f t="shared" ref="AQ397" si="165">SUM(M398:V398)</f>
        <v>0</v>
      </c>
      <c r="AR397" s="342">
        <f>M397</f>
        <v>0</v>
      </c>
      <c r="AS397" s="342">
        <f>O397</f>
        <v>0</v>
      </c>
      <c r="AT397" s="342">
        <f>Q397</f>
        <v>0</v>
      </c>
      <c r="AU397" s="342">
        <f>S397</f>
        <v>0</v>
      </c>
      <c r="AV397" s="342">
        <f>U397</f>
        <v>0</v>
      </c>
      <c r="BB397" s="101"/>
      <c r="BC397" s="101"/>
      <c r="BD397" s="101"/>
      <c r="BE397" s="101"/>
      <c r="BF397" s="101"/>
      <c r="BG397" s="101"/>
      <c r="BH397" s="101"/>
      <c r="BI397" s="101"/>
      <c r="BJ397" s="101"/>
      <c r="BK397" s="101"/>
      <c r="BL397" s="101"/>
      <c r="BM397" s="101"/>
      <c r="BN397" s="101"/>
      <c r="BO397" s="101"/>
      <c r="BP397" s="101"/>
      <c r="BQ397" s="101"/>
      <c r="BR397" s="101"/>
      <c r="BS397" s="101"/>
      <c r="BT397" s="101"/>
      <c r="BU397" s="101"/>
      <c r="BV397" s="101"/>
      <c r="BW397" s="101"/>
      <c r="BX397" s="101"/>
      <c r="BY397" s="101"/>
    </row>
    <row r="398" spans="1:77" s="197" customFormat="1" ht="24" customHeight="1" outlineLevel="1" x14ac:dyDescent="0.2">
      <c r="A398" s="944"/>
      <c r="B398" s="945"/>
      <c r="C398" s="946"/>
      <c r="D398" s="953"/>
      <c r="E398" s="954"/>
      <c r="F398" s="954"/>
      <c r="G398" s="954"/>
      <c r="H398" s="954"/>
      <c r="I398" s="955"/>
      <c r="J398" s="957"/>
      <c r="K398" s="967" t="str">
        <f ca="1">Translations!$A$86</f>
        <v>Above</v>
      </c>
      <c r="L398" s="968"/>
      <c r="M398" s="934"/>
      <c r="N398" s="935"/>
      <c r="O398" s="934"/>
      <c r="P398" s="935"/>
      <c r="Q398" s="934"/>
      <c r="R398" s="935"/>
      <c r="S398" s="936"/>
      <c r="T398" s="937"/>
      <c r="U398" s="934"/>
      <c r="V398" s="935"/>
      <c r="W398" s="953"/>
      <c r="X398" s="954"/>
      <c r="Y398" s="954"/>
      <c r="Z398" s="954"/>
      <c r="AA398" s="955"/>
      <c r="AB398" s="953"/>
      <c r="AC398" s="954"/>
      <c r="AD398" s="966"/>
      <c r="AE398" s="81"/>
      <c r="AF398" s="81"/>
      <c r="AG398" s="81"/>
      <c r="AH398" s="81"/>
      <c r="AI398" s="81"/>
      <c r="AJ398" s="81"/>
      <c r="AK398" s="81"/>
      <c r="AL398" s="81"/>
      <c r="AM398" s="81"/>
      <c r="AN398" s="167"/>
      <c r="AO398" s="81"/>
      <c r="AP398" s="342"/>
      <c r="AQ398" s="342"/>
      <c r="AR398" s="81"/>
      <c r="AS398" s="81"/>
      <c r="AT398" s="81"/>
      <c r="AU398" s="81"/>
      <c r="AV398" s="81"/>
      <c r="AW398" s="342">
        <f>M398</f>
        <v>0</v>
      </c>
      <c r="AX398" s="342">
        <f>O398</f>
        <v>0</v>
      </c>
      <c r="AY398" s="342">
        <f>Q398</f>
        <v>0</v>
      </c>
      <c r="AZ398" s="342">
        <f>S398</f>
        <v>0</v>
      </c>
      <c r="BA398" s="342">
        <f>U398</f>
        <v>0</v>
      </c>
      <c r="BB398" s="101"/>
      <c r="BC398" s="101"/>
      <c r="BD398" s="101"/>
      <c r="BE398" s="101"/>
      <c r="BF398" s="101"/>
      <c r="BG398" s="101"/>
      <c r="BH398" s="101"/>
      <c r="BI398" s="101"/>
      <c r="BJ398" s="101"/>
      <c r="BK398" s="101"/>
      <c r="BL398" s="101"/>
      <c r="BM398" s="101"/>
      <c r="BN398" s="101"/>
      <c r="BO398" s="101"/>
      <c r="BP398" s="101"/>
      <c r="BQ398" s="101"/>
      <c r="BR398" s="101"/>
      <c r="BS398" s="101"/>
      <c r="BT398" s="101"/>
      <c r="BU398" s="101"/>
      <c r="BV398" s="101"/>
      <c r="BW398" s="101"/>
      <c r="BX398" s="101"/>
      <c r="BY398" s="101"/>
    </row>
    <row r="399" spans="1:77" s="197" customFormat="1" ht="41.25" customHeight="1" outlineLevel="1" x14ac:dyDescent="0.2">
      <c r="A399" s="938" t="s">
        <v>3424</v>
      </c>
      <c r="B399" s="939"/>
      <c r="C399" s="940"/>
      <c r="D399" s="947" t="s">
        <v>4171</v>
      </c>
      <c r="E399" s="948"/>
      <c r="F399" s="948"/>
      <c r="G399" s="948"/>
      <c r="H399" s="948"/>
      <c r="I399" s="949"/>
      <c r="J399" s="956" t="s">
        <v>989</v>
      </c>
      <c r="K399" s="958" t="str">
        <f ca="1">Translations!$A$83</f>
        <v>Allocation</v>
      </c>
      <c r="L399" s="959"/>
      <c r="M399" s="960">
        <f ca="1">SUMIFS('Cost assumptions - optional'!$R:$R,'Cost assumptions - optional'!$D:$D,A399,'Cost assumptions - optional'!$A:$A,$K399)</f>
        <v>1400</v>
      </c>
      <c r="N399" s="960"/>
      <c r="O399" s="960">
        <f ca="1">SUMIFS('Cost assumptions - optional'!$S:$S,'Cost assumptions - optional'!$D:$D,A399,'Cost assumptions - optional'!$A:$A,$K399)</f>
        <v>3200</v>
      </c>
      <c r="P399" s="960"/>
      <c r="Q399" s="960">
        <f ca="1">SUMIFS('Cost assumptions - optional'!$T:$T,'Cost assumptions - optional'!$D:$D,A399,'Cost assumptions - optional'!$A:$A,$K399)</f>
        <v>3600</v>
      </c>
      <c r="R399" s="960"/>
      <c r="S399" s="961"/>
      <c r="T399" s="962"/>
      <c r="U399" s="963"/>
      <c r="V399" s="964"/>
      <c r="W399" s="947" t="s">
        <v>4430</v>
      </c>
      <c r="X399" s="948"/>
      <c r="Y399" s="948"/>
      <c r="Z399" s="948"/>
      <c r="AA399" s="949"/>
      <c r="AB399" s="947"/>
      <c r="AC399" s="948"/>
      <c r="AD399" s="965"/>
      <c r="AE399" s="81"/>
      <c r="AF399" s="81"/>
      <c r="AG399" s="81"/>
      <c r="AH399" s="81"/>
      <c r="AI399" s="81"/>
      <c r="AJ399" s="81"/>
      <c r="AK399" s="81"/>
      <c r="AL399" s="81"/>
      <c r="AM399" s="81"/>
      <c r="AN399" s="167"/>
      <c r="AO399" s="81"/>
      <c r="AP399" s="342">
        <f t="shared" ref="AP399" ca="1" si="166">SUM(M399:V399)</f>
        <v>8200</v>
      </c>
      <c r="AQ399" s="342">
        <f t="shared" ref="AQ399" ca="1" si="167">SUM(M400:V400)</f>
        <v>0</v>
      </c>
      <c r="AR399" s="342">
        <f ca="1">M399</f>
        <v>1400</v>
      </c>
      <c r="AS399" s="342">
        <f ca="1">O399</f>
        <v>3200</v>
      </c>
      <c r="AT399" s="342">
        <f ca="1">Q399</f>
        <v>3600</v>
      </c>
      <c r="AU399" s="342">
        <f>S399</f>
        <v>0</v>
      </c>
      <c r="AV399" s="342">
        <f>U399</f>
        <v>0</v>
      </c>
      <c r="BB399" s="101"/>
      <c r="BC399" s="101"/>
      <c r="BD399" s="101"/>
      <c r="BE399" s="101"/>
      <c r="BF399" s="101"/>
      <c r="BG399" s="101"/>
      <c r="BH399" s="101"/>
      <c r="BI399" s="101"/>
      <c r="BJ399" s="101"/>
      <c r="BK399" s="101"/>
      <c r="BL399" s="101"/>
      <c r="BM399" s="101"/>
      <c r="BN399" s="101"/>
      <c r="BO399" s="101"/>
      <c r="BP399" s="101"/>
      <c r="BQ399" s="101"/>
      <c r="BR399" s="101"/>
      <c r="BS399" s="101"/>
      <c r="BT399" s="101"/>
      <c r="BU399" s="101"/>
      <c r="BV399" s="101"/>
      <c r="BW399" s="101"/>
      <c r="BX399" s="101"/>
      <c r="BY399" s="101"/>
    </row>
    <row r="400" spans="1:77" s="197" customFormat="1" ht="41.25" customHeight="1" outlineLevel="1" x14ac:dyDescent="0.2">
      <c r="A400" s="941"/>
      <c r="B400" s="942"/>
      <c r="C400" s="943"/>
      <c r="D400" s="950"/>
      <c r="E400" s="951"/>
      <c r="F400" s="951"/>
      <c r="G400" s="951"/>
      <c r="H400" s="951"/>
      <c r="I400" s="952"/>
      <c r="J400" s="957"/>
      <c r="K400" s="967" t="str">
        <f ca="1">Translations!$A$86</f>
        <v>Above</v>
      </c>
      <c r="L400" s="968"/>
      <c r="M400" s="969">
        <f ca="1">SUMIFS('Cost assumptions - optional'!$R:$R,'Cost assumptions - optional'!$D:$D,A399,'Cost assumptions - optional'!$A:$A,$K400)</f>
        <v>0</v>
      </c>
      <c r="N400" s="969"/>
      <c r="O400" s="970">
        <f ca="1">SUMIFS('Cost assumptions - optional'!$S:$S,'Cost assumptions - optional'!$D:$D,A399,'Cost assumptions - optional'!$A:$A,$K400)</f>
        <v>0</v>
      </c>
      <c r="P400" s="970"/>
      <c r="Q400" s="970">
        <f ca="1">SUMIFS('Cost assumptions - optional'!$T:$T,'Cost assumptions - optional'!$D:$D,A399,'Cost assumptions - optional'!$A:$A,$K400)</f>
        <v>0</v>
      </c>
      <c r="R400" s="970"/>
      <c r="S400" s="936"/>
      <c r="T400" s="937"/>
      <c r="U400" s="934"/>
      <c r="V400" s="935"/>
      <c r="W400" s="953"/>
      <c r="X400" s="954"/>
      <c r="Y400" s="954"/>
      <c r="Z400" s="954"/>
      <c r="AA400" s="955"/>
      <c r="AB400" s="953"/>
      <c r="AC400" s="954"/>
      <c r="AD400" s="966"/>
      <c r="AE400" s="81"/>
      <c r="AF400" s="81"/>
      <c r="AG400" s="81"/>
      <c r="AH400" s="81"/>
      <c r="AI400" s="81"/>
      <c r="AJ400" s="81"/>
      <c r="AK400" s="81"/>
      <c r="AL400" s="81"/>
      <c r="AM400" s="81"/>
      <c r="AN400" s="167"/>
      <c r="AO400" s="81"/>
      <c r="AP400" s="342"/>
      <c r="AQ400" s="342"/>
      <c r="AR400" s="81"/>
      <c r="AS400" s="81"/>
      <c r="AT400" s="81"/>
      <c r="AU400" s="81"/>
      <c r="AV400" s="81"/>
      <c r="AW400" s="342">
        <f ca="1">M400</f>
        <v>0</v>
      </c>
      <c r="AX400" s="342">
        <f ca="1">O400</f>
        <v>0</v>
      </c>
      <c r="AY400" s="342">
        <f ca="1">Q400</f>
        <v>0</v>
      </c>
      <c r="AZ400" s="342">
        <f>S400</f>
        <v>0</v>
      </c>
      <c r="BA400" s="342">
        <f>U400</f>
        <v>0</v>
      </c>
      <c r="BB400" s="101"/>
      <c r="BC400" s="101"/>
      <c r="BD400" s="101"/>
      <c r="BE400" s="101"/>
      <c r="BF400" s="101"/>
      <c r="BG400" s="101"/>
      <c r="BH400" s="101"/>
      <c r="BI400" s="101"/>
      <c r="BJ400" s="101"/>
      <c r="BK400" s="101"/>
      <c r="BL400" s="101"/>
      <c r="BM400" s="101"/>
      <c r="BN400" s="101"/>
      <c r="BO400" s="101"/>
      <c r="BP400" s="101"/>
      <c r="BQ400" s="101"/>
      <c r="BR400" s="101"/>
      <c r="BS400" s="101"/>
      <c r="BT400" s="101"/>
      <c r="BU400" s="101"/>
      <c r="BV400" s="101"/>
      <c r="BW400" s="101"/>
      <c r="BX400" s="101"/>
      <c r="BY400" s="101"/>
    </row>
    <row r="401" spans="1:77" s="197" customFormat="1" ht="24" customHeight="1" outlineLevel="1" x14ac:dyDescent="0.2">
      <c r="A401" s="941"/>
      <c r="B401" s="942"/>
      <c r="C401" s="943"/>
      <c r="D401" s="950"/>
      <c r="E401" s="951"/>
      <c r="F401" s="951"/>
      <c r="G401" s="951"/>
      <c r="H401" s="951"/>
      <c r="I401" s="952"/>
      <c r="J401" s="956" t="str">
        <f ca="1">Translations!$A$77</f>
        <v>Please select…</v>
      </c>
      <c r="K401" s="958" t="str">
        <f ca="1">Translations!$A$83</f>
        <v>Allocation</v>
      </c>
      <c r="L401" s="959"/>
      <c r="M401" s="971"/>
      <c r="N401" s="972"/>
      <c r="O401" s="963"/>
      <c r="P401" s="964"/>
      <c r="Q401" s="963"/>
      <c r="R401" s="964"/>
      <c r="S401" s="961"/>
      <c r="T401" s="962"/>
      <c r="U401" s="963"/>
      <c r="V401" s="964"/>
      <c r="W401" s="947"/>
      <c r="X401" s="948"/>
      <c r="Y401" s="948"/>
      <c r="Z401" s="948"/>
      <c r="AA401" s="949"/>
      <c r="AB401" s="947"/>
      <c r="AC401" s="948"/>
      <c r="AD401" s="965"/>
      <c r="AE401" s="121"/>
      <c r="AF401" s="121"/>
      <c r="AG401" s="121"/>
      <c r="AH401" s="81"/>
      <c r="AI401" s="81"/>
      <c r="AJ401" s="81"/>
      <c r="AK401" s="81"/>
      <c r="AL401" s="81"/>
      <c r="AM401" s="81"/>
      <c r="AN401" s="167"/>
      <c r="AO401" s="81"/>
      <c r="AP401" s="342">
        <f t="shared" ref="AP401" si="168">SUM(M401:V401)</f>
        <v>0</v>
      </c>
      <c r="AQ401" s="342">
        <f t="shared" ref="AQ401" si="169">SUM(M402:V402)</f>
        <v>0</v>
      </c>
      <c r="AR401" s="342">
        <f>M401</f>
        <v>0</v>
      </c>
      <c r="AS401" s="342">
        <f>O401</f>
        <v>0</v>
      </c>
      <c r="AT401" s="342">
        <f>Q401</f>
        <v>0</v>
      </c>
      <c r="AU401" s="342">
        <f>S401</f>
        <v>0</v>
      </c>
      <c r="AV401" s="342">
        <f>U401</f>
        <v>0</v>
      </c>
      <c r="BB401" s="101"/>
      <c r="BC401" s="101"/>
      <c r="BD401" s="101"/>
      <c r="BE401" s="101"/>
      <c r="BF401" s="101"/>
      <c r="BG401" s="101"/>
      <c r="BH401" s="101"/>
      <c r="BI401" s="101"/>
      <c r="BJ401" s="101"/>
      <c r="BK401" s="101"/>
      <c r="BL401" s="101"/>
      <c r="BM401" s="101"/>
      <c r="BN401" s="101"/>
      <c r="BO401" s="101"/>
      <c r="BP401" s="101"/>
      <c r="BQ401" s="101"/>
      <c r="BR401" s="101"/>
      <c r="BS401" s="101"/>
      <c r="BT401" s="101"/>
      <c r="BU401" s="101"/>
      <c r="BV401" s="101"/>
      <c r="BW401" s="101"/>
      <c r="BX401" s="101"/>
      <c r="BY401" s="101"/>
    </row>
    <row r="402" spans="1:77" s="197" customFormat="1" ht="24" customHeight="1" outlineLevel="1" x14ac:dyDescent="0.2">
      <c r="A402" s="944"/>
      <c r="B402" s="945"/>
      <c r="C402" s="946"/>
      <c r="D402" s="953"/>
      <c r="E402" s="954"/>
      <c r="F402" s="954"/>
      <c r="G402" s="954"/>
      <c r="H402" s="954"/>
      <c r="I402" s="955"/>
      <c r="J402" s="957"/>
      <c r="K402" s="967" t="str">
        <f ca="1">Translations!$A$86</f>
        <v>Above</v>
      </c>
      <c r="L402" s="968"/>
      <c r="M402" s="934"/>
      <c r="N402" s="935"/>
      <c r="O402" s="934"/>
      <c r="P402" s="935"/>
      <c r="Q402" s="934"/>
      <c r="R402" s="935"/>
      <c r="S402" s="936"/>
      <c r="T402" s="937"/>
      <c r="U402" s="934"/>
      <c r="V402" s="935"/>
      <c r="W402" s="953"/>
      <c r="X402" s="954"/>
      <c r="Y402" s="954"/>
      <c r="Z402" s="954"/>
      <c r="AA402" s="955"/>
      <c r="AB402" s="953"/>
      <c r="AC402" s="954"/>
      <c r="AD402" s="966"/>
      <c r="AE402" s="81"/>
      <c r="AF402" s="81"/>
      <c r="AG402" s="81"/>
      <c r="AH402" s="81"/>
      <c r="AI402" s="81"/>
      <c r="AJ402" s="81"/>
      <c r="AK402" s="81"/>
      <c r="AL402" s="81"/>
      <c r="AM402" s="81"/>
      <c r="AN402" s="167"/>
      <c r="AO402" s="81"/>
      <c r="AP402" s="342"/>
      <c r="AQ402" s="342"/>
      <c r="AR402" s="81"/>
      <c r="AS402" s="81"/>
      <c r="AT402" s="81"/>
      <c r="AU402" s="81"/>
      <c r="AV402" s="81"/>
      <c r="AW402" s="342">
        <f>M402</f>
        <v>0</v>
      </c>
      <c r="AX402" s="342">
        <f>O402</f>
        <v>0</v>
      </c>
      <c r="AY402" s="342">
        <f>Q402</f>
        <v>0</v>
      </c>
      <c r="AZ402" s="342">
        <f>S402</f>
        <v>0</v>
      </c>
      <c r="BA402" s="342">
        <f>U402</f>
        <v>0</v>
      </c>
      <c r="BB402" s="101"/>
      <c r="BC402" s="101"/>
      <c r="BD402" s="101"/>
      <c r="BE402" s="101"/>
      <c r="BF402" s="101"/>
      <c r="BG402" s="101"/>
      <c r="BH402" s="101"/>
      <c r="BI402" s="101"/>
      <c r="BJ402" s="101"/>
      <c r="BK402" s="101"/>
      <c r="BL402" s="101"/>
      <c r="BM402" s="101"/>
      <c r="BN402" s="101"/>
      <c r="BO402" s="101"/>
      <c r="BP402" s="101"/>
      <c r="BQ402" s="101"/>
      <c r="BR402" s="101"/>
      <c r="BS402" s="101"/>
      <c r="BT402" s="101"/>
      <c r="BU402" s="101"/>
      <c r="BV402" s="101"/>
      <c r="BW402" s="101"/>
      <c r="BX402" s="101"/>
      <c r="BY402" s="101"/>
    </row>
    <row r="403" spans="1:77" s="197" customFormat="1" ht="41.25" customHeight="1" outlineLevel="1" x14ac:dyDescent="0.2">
      <c r="A403" s="938" t="s">
        <v>3425</v>
      </c>
      <c r="B403" s="939"/>
      <c r="C403" s="940"/>
      <c r="D403" s="947" t="s">
        <v>4417</v>
      </c>
      <c r="E403" s="948"/>
      <c r="F403" s="948"/>
      <c r="G403" s="948"/>
      <c r="H403" s="948"/>
      <c r="I403" s="949"/>
      <c r="J403" s="956" t="s">
        <v>989</v>
      </c>
      <c r="K403" s="958" t="str">
        <f ca="1">Translations!$A$83</f>
        <v>Allocation</v>
      </c>
      <c r="L403" s="959"/>
      <c r="M403" s="960">
        <f ca="1">SUMIFS('Cost assumptions - optional'!$R:$R,'Cost assumptions - optional'!$D:$D,A403,'Cost assumptions - optional'!$A:$A,$K403)</f>
        <v>0</v>
      </c>
      <c r="N403" s="960"/>
      <c r="O403" s="960">
        <f ca="1">SUMIFS('Cost assumptions - optional'!$S:$S,'Cost assumptions - optional'!$D:$D,A403,'Cost assumptions - optional'!$A:$A,$K403)</f>
        <v>0</v>
      </c>
      <c r="P403" s="960"/>
      <c r="Q403" s="960">
        <f ca="1">SUMIFS('Cost assumptions - optional'!$T:$T,'Cost assumptions - optional'!$D:$D,A403,'Cost assumptions - optional'!$A:$A,$K403)</f>
        <v>0</v>
      </c>
      <c r="R403" s="960"/>
      <c r="S403" s="961"/>
      <c r="T403" s="962"/>
      <c r="U403" s="963"/>
      <c r="V403" s="964"/>
      <c r="W403" s="947" t="s">
        <v>4416</v>
      </c>
      <c r="X403" s="948"/>
      <c r="Y403" s="948"/>
      <c r="Z403" s="948"/>
      <c r="AA403" s="949"/>
      <c r="AB403" s="947"/>
      <c r="AC403" s="948"/>
      <c r="AD403" s="965"/>
      <c r="AE403" s="81"/>
      <c r="AF403" s="81"/>
      <c r="AG403" s="81"/>
      <c r="AH403" s="81"/>
      <c r="AI403" s="81"/>
      <c r="AJ403" s="81"/>
      <c r="AK403" s="81"/>
      <c r="AL403" s="81"/>
      <c r="AM403" s="81"/>
      <c r="AN403" s="167"/>
      <c r="AO403" s="81"/>
      <c r="AP403" s="342">
        <f t="shared" ref="AP403" ca="1" si="170">SUM(M403:V403)</f>
        <v>0</v>
      </c>
      <c r="AQ403" s="342">
        <f t="shared" ref="AQ403" ca="1" si="171">SUM(M404:V404)</f>
        <v>32928</v>
      </c>
      <c r="AR403" s="342">
        <f ca="1">M403</f>
        <v>0</v>
      </c>
      <c r="AS403" s="342">
        <f ca="1">O403</f>
        <v>0</v>
      </c>
      <c r="AT403" s="342">
        <f ca="1">Q403</f>
        <v>0</v>
      </c>
      <c r="AU403" s="342">
        <f>S403</f>
        <v>0</v>
      </c>
      <c r="AV403" s="342">
        <f>U403</f>
        <v>0</v>
      </c>
      <c r="BB403" s="101"/>
      <c r="BC403" s="101"/>
      <c r="BD403" s="101"/>
      <c r="BE403" s="101"/>
      <c r="BF403" s="101"/>
      <c r="BG403" s="101"/>
      <c r="BH403" s="101"/>
      <c r="BI403" s="101"/>
      <c r="BJ403" s="101"/>
      <c r="BK403" s="101"/>
      <c r="BL403" s="101"/>
      <c r="BM403" s="101"/>
      <c r="BN403" s="101"/>
      <c r="BO403" s="101"/>
      <c r="BP403" s="101"/>
      <c r="BQ403" s="101"/>
      <c r="BR403" s="101"/>
      <c r="BS403" s="101"/>
      <c r="BT403" s="101"/>
      <c r="BU403" s="101"/>
      <c r="BV403" s="101"/>
      <c r="BW403" s="101"/>
      <c r="BX403" s="101"/>
      <c r="BY403" s="101"/>
    </row>
    <row r="404" spans="1:77" s="197" customFormat="1" ht="41.25" customHeight="1" outlineLevel="1" x14ac:dyDescent="0.2">
      <c r="A404" s="941"/>
      <c r="B404" s="942"/>
      <c r="C404" s="943"/>
      <c r="D404" s="950"/>
      <c r="E404" s="951"/>
      <c r="F404" s="951"/>
      <c r="G404" s="951"/>
      <c r="H404" s="951"/>
      <c r="I404" s="952"/>
      <c r="J404" s="957"/>
      <c r="K404" s="967" t="str">
        <f ca="1">Translations!$A$86</f>
        <v>Above</v>
      </c>
      <c r="L404" s="968"/>
      <c r="M404" s="969">
        <f ca="1">SUMIFS('Cost assumptions - optional'!$R:$R,'Cost assumptions - optional'!$D:$D,A403,'Cost assumptions - optional'!$A:$A,$K404)</f>
        <v>32928</v>
      </c>
      <c r="N404" s="969"/>
      <c r="O404" s="970">
        <f ca="1">SUMIFS('Cost assumptions - optional'!$S:$S,'Cost assumptions - optional'!$D:$D,A403,'Cost assumptions - optional'!$A:$A,$K404)</f>
        <v>0</v>
      </c>
      <c r="P404" s="970"/>
      <c r="Q404" s="970">
        <f ca="1">SUMIFS('Cost assumptions - optional'!$T:$T,'Cost assumptions - optional'!$D:$D,A403,'Cost assumptions - optional'!$A:$A,$K404)</f>
        <v>0</v>
      </c>
      <c r="R404" s="970"/>
      <c r="S404" s="936"/>
      <c r="T404" s="937"/>
      <c r="U404" s="934"/>
      <c r="V404" s="935"/>
      <c r="W404" s="953"/>
      <c r="X404" s="954"/>
      <c r="Y404" s="954"/>
      <c r="Z404" s="954"/>
      <c r="AA404" s="955"/>
      <c r="AB404" s="953"/>
      <c r="AC404" s="954"/>
      <c r="AD404" s="966"/>
      <c r="AE404" s="81"/>
      <c r="AF404" s="81"/>
      <c r="AG404" s="81"/>
      <c r="AH404" s="81"/>
      <c r="AI404" s="81"/>
      <c r="AJ404" s="81"/>
      <c r="AK404" s="81"/>
      <c r="AL404" s="81"/>
      <c r="AM404" s="81"/>
      <c r="AN404" s="167"/>
      <c r="AO404" s="81"/>
      <c r="AP404" s="342"/>
      <c r="AQ404" s="342"/>
      <c r="AR404" s="81"/>
      <c r="AS404" s="81"/>
      <c r="AT404" s="81"/>
      <c r="AU404" s="81"/>
      <c r="AV404" s="81"/>
      <c r="AW404" s="342">
        <f ca="1">M404</f>
        <v>32928</v>
      </c>
      <c r="AX404" s="342">
        <f ca="1">O404</f>
        <v>0</v>
      </c>
      <c r="AY404" s="342">
        <f ca="1">Q404</f>
        <v>0</v>
      </c>
      <c r="AZ404" s="342">
        <f>S404</f>
        <v>0</v>
      </c>
      <c r="BA404" s="342">
        <f>U404</f>
        <v>0</v>
      </c>
      <c r="BB404" s="101"/>
      <c r="BC404" s="101"/>
      <c r="BD404" s="101"/>
      <c r="BE404" s="101"/>
      <c r="BF404" s="101"/>
      <c r="BG404" s="101"/>
      <c r="BH404" s="101"/>
      <c r="BI404" s="101"/>
      <c r="BJ404" s="101"/>
      <c r="BK404" s="101"/>
      <c r="BL404" s="101"/>
      <c r="BM404" s="101"/>
      <c r="BN404" s="101"/>
      <c r="BO404" s="101"/>
      <c r="BP404" s="101"/>
      <c r="BQ404" s="101"/>
      <c r="BR404" s="101"/>
      <c r="BS404" s="101"/>
      <c r="BT404" s="101"/>
      <c r="BU404" s="101"/>
      <c r="BV404" s="101"/>
      <c r="BW404" s="101"/>
      <c r="BX404" s="101"/>
      <c r="BY404" s="101"/>
    </row>
    <row r="405" spans="1:77" s="197" customFormat="1" ht="24" customHeight="1" outlineLevel="1" x14ac:dyDescent="0.2">
      <c r="A405" s="941"/>
      <c r="B405" s="942"/>
      <c r="C405" s="943"/>
      <c r="D405" s="950"/>
      <c r="E405" s="951"/>
      <c r="F405" s="951"/>
      <c r="G405" s="951"/>
      <c r="H405" s="951"/>
      <c r="I405" s="952"/>
      <c r="J405" s="956" t="str">
        <f ca="1">Translations!$A$77</f>
        <v>Please select…</v>
      </c>
      <c r="K405" s="958" t="str">
        <f ca="1">Translations!$A$83</f>
        <v>Allocation</v>
      </c>
      <c r="L405" s="959"/>
      <c r="M405" s="971"/>
      <c r="N405" s="972"/>
      <c r="O405" s="963"/>
      <c r="P405" s="964"/>
      <c r="Q405" s="963"/>
      <c r="R405" s="964"/>
      <c r="S405" s="961"/>
      <c r="T405" s="962"/>
      <c r="U405" s="963"/>
      <c r="V405" s="964"/>
      <c r="W405" s="947"/>
      <c r="X405" s="948"/>
      <c r="Y405" s="948"/>
      <c r="Z405" s="948"/>
      <c r="AA405" s="949"/>
      <c r="AB405" s="947"/>
      <c r="AC405" s="948"/>
      <c r="AD405" s="965"/>
      <c r="AE405" s="121"/>
      <c r="AF405" s="121"/>
      <c r="AG405" s="121"/>
      <c r="AH405" s="81"/>
      <c r="AI405" s="81"/>
      <c r="AJ405" s="81"/>
      <c r="AK405" s="81"/>
      <c r="AL405" s="81"/>
      <c r="AM405" s="81"/>
      <c r="AN405" s="167"/>
      <c r="AO405" s="81"/>
      <c r="AP405" s="342">
        <f t="shared" ref="AP405" si="172">SUM(M405:V405)</f>
        <v>0</v>
      </c>
      <c r="AQ405" s="342">
        <f t="shared" ref="AQ405" si="173">SUM(M406:V406)</f>
        <v>0</v>
      </c>
      <c r="AR405" s="342">
        <f>M405</f>
        <v>0</v>
      </c>
      <c r="AS405" s="342">
        <f>O405</f>
        <v>0</v>
      </c>
      <c r="AT405" s="342">
        <f>Q405</f>
        <v>0</v>
      </c>
      <c r="AU405" s="342">
        <f>S405</f>
        <v>0</v>
      </c>
      <c r="AV405" s="342">
        <f>U405</f>
        <v>0</v>
      </c>
      <c r="BB405" s="101"/>
      <c r="BC405" s="101"/>
      <c r="BD405" s="101"/>
      <c r="BE405" s="101"/>
      <c r="BF405" s="101"/>
      <c r="BG405" s="101"/>
      <c r="BH405" s="101"/>
      <c r="BI405" s="101"/>
      <c r="BJ405" s="101"/>
      <c r="BK405" s="101"/>
      <c r="BL405" s="101"/>
      <c r="BM405" s="101"/>
      <c r="BN405" s="101"/>
      <c r="BO405" s="101"/>
      <c r="BP405" s="101"/>
      <c r="BQ405" s="101"/>
      <c r="BR405" s="101"/>
      <c r="BS405" s="101"/>
      <c r="BT405" s="101"/>
      <c r="BU405" s="101"/>
      <c r="BV405" s="101"/>
      <c r="BW405" s="101"/>
      <c r="BX405" s="101"/>
      <c r="BY405" s="101"/>
    </row>
    <row r="406" spans="1:77" s="197" customFormat="1" ht="24" customHeight="1" outlineLevel="1" x14ac:dyDescent="0.2">
      <c r="A406" s="944"/>
      <c r="B406" s="945"/>
      <c r="C406" s="946"/>
      <c r="D406" s="953"/>
      <c r="E406" s="954"/>
      <c r="F406" s="954"/>
      <c r="G406" s="954"/>
      <c r="H406" s="954"/>
      <c r="I406" s="955"/>
      <c r="J406" s="957"/>
      <c r="K406" s="967" t="str">
        <f ca="1">Translations!$A$86</f>
        <v>Above</v>
      </c>
      <c r="L406" s="968"/>
      <c r="M406" s="934"/>
      <c r="N406" s="935"/>
      <c r="O406" s="934"/>
      <c r="P406" s="935"/>
      <c r="Q406" s="934"/>
      <c r="R406" s="935"/>
      <c r="S406" s="936"/>
      <c r="T406" s="937"/>
      <c r="U406" s="934"/>
      <c r="V406" s="935"/>
      <c r="W406" s="953"/>
      <c r="X406" s="954"/>
      <c r="Y406" s="954"/>
      <c r="Z406" s="954"/>
      <c r="AA406" s="955"/>
      <c r="AB406" s="953"/>
      <c r="AC406" s="954"/>
      <c r="AD406" s="966"/>
      <c r="AE406" s="81"/>
      <c r="AF406" s="81"/>
      <c r="AG406" s="81"/>
      <c r="AH406" s="81"/>
      <c r="AI406" s="81"/>
      <c r="AJ406" s="81"/>
      <c r="AK406" s="81"/>
      <c r="AL406" s="81"/>
      <c r="AM406" s="81"/>
      <c r="AN406" s="167"/>
      <c r="AO406" s="81"/>
      <c r="AP406" s="342"/>
      <c r="AQ406" s="342"/>
      <c r="AR406" s="81"/>
      <c r="AS406" s="81"/>
      <c r="AT406" s="81"/>
      <c r="AU406" s="81"/>
      <c r="AV406" s="81"/>
      <c r="AW406" s="342">
        <f>M406</f>
        <v>0</v>
      </c>
      <c r="AX406" s="342">
        <f>O406</f>
        <v>0</v>
      </c>
      <c r="AY406" s="342">
        <f>Q406</f>
        <v>0</v>
      </c>
      <c r="AZ406" s="342">
        <f>S406</f>
        <v>0</v>
      </c>
      <c r="BA406" s="342">
        <f>U406</f>
        <v>0</v>
      </c>
      <c r="BB406" s="101"/>
      <c r="BC406" s="101"/>
      <c r="BD406" s="101"/>
      <c r="BE406" s="101"/>
      <c r="BF406" s="101"/>
      <c r="BG406" s="101"/>
      <c r="BH406" s="101"/>
      <c r="BI406" s="101"/>
      <c r="BJ406" s="101"/>
      <c r="BK406" s="101"/>
      <c r="BL406" s="101"/>
      <c r="BM406" s="101"/>
      <c r="BN406" s="101"/>
      <c r="BO406" s="101"/>
      <c r="BP406" s="101"/>
      <c r="BQ406" s="101"/>
      <c r="BR406" s="101"/>
      <c r="BS406" s="101"/>
      <c r="BT406" s="101"/>
      <c r="BU406" s="101"/>
      <c r="BV406" s="101"/>
      <c r="BW406" s="101"/>
      <c r="BX406" s="101"/>
      <c r="BY406" s="101"/>
    </row>
    <row r="407" spans="1:77" s="197" customFormat="1" ht="71.25" customHeight="1" outlineLevel="1" x14ac:dyDescent="0.2">
      <c r="A407" s="938" t="s">
        <v>3421</v>
      </c>
      <c r="B407" s="939"/>
      <c r="C407" s="940"/>
      <c r="D407" s="947" t="s">
        <v>4175</v>
      </c>
      <c r="E407" s="948"/>
      <c r="F407" s="948"/>
      <c r="G407" s="948"/>
      <c r="H407" s="948"/>
      <c r="I407" s="949"/>
      <c r="J407" s="956" t="s">
        <v>989</v>
      </c>
      <c r="K407" s="958" t="str">
        <f ca="1">Translations!$A$83</f>
        <v>Allocation</v>
      </c>
      <c r="L407" s="959"/>
      <c r="M407" s="960">
        <f ca="1">SUMIFS('Cost assumptions - optional'!$R:$R,'Cost assumptions - optional'!$D:$D,A407,'Cost assumptions - optional'!$A:$A,$K407)</f>
        <v>100000</v>
      </c>
      <c r="N407" s="960"/>
      <c r="O407" s="960">
        <f ca="1">SUMIFS('Cost assumptions - optional'!$S:$S,'Cost assumptions - optional'!$D:$D,A407,'Cost assumptions - optional'!$A:$A,$K407)</f>
        <v>0</v>
      </c>
      <c r="P407" s="960"/>
      <c r="Q407" s="960">
        <f ca="1">SUMIFS('Cost assumptions - optional'!$T:$T,'Cost assumptions - optional'!$D:$D,A407,'Cost assumptions - optional'!$A:$A,$K407)</f>
        <v>0</v>
      </c>
      <c r="R407" s="960"/>
      <c r="S407" s="961"/>
      <c r="T407" s="962"/>
      <c r="U407" s="963"/>
      <c r="V407" s="964"/>
      <c r="W407" s="947" t="s">
        <v>4431</v>
      </c>
      <c r="X407" s="948"/>
      <c r="Y407" s="948"/>
      <c r="Z407" s="948"/>
      <c r="AA407" s="949"/>
      <c r="AB407" s="947"/>
      <c r="AC407" s="948"/>
      <c r="AD407" s="965"/>
      <c r="AE407" s="81"/>
      <c r="AF407" s="81"/>
      <c r="AG407" s="81"/>
      <c r="AH407" s="81"/>
      <c r="AI407" s="81"/>
      <c r="AJ407" s="81"/>
      <c r="AK407" s="81"/>
      <c r="AL407" s="81"/>
      <c r="AM407" s="81"/>
      <c r="AN407" s="167"/>
      <c r="AO407" s="81"/>
      <c r="AP407" s="342">
        <f t="shared" ref="AP407" ca="1" si="174">SUM(M407:V407)</f>
        <v>100000</v>
      </c>
      <c r="AQ407" s="342">
        <f t="shared" ref="AQ407" ca="1" si="175">SUM(M408:V408)</f>
        <v>0</v>
      </c>
      <c r="AR407" s="342">
        <f ca="1">M407</f>
        <v>100000</v>
      </c>
      <c r="AS407" s="342">
        <f ca="1">O407</f>
        <v>0</v>
      </c>
      <c r="AT407" s="342">
        <f ca="1">Q407</f>
        <v>0</v>
      </c>
      <c r="AU407" s="342">
        <f>S407</f>
        <v>0</v>
      </c>
      <c r="AV407" s="342">
        <f>U407</f>
        <v>0</v>
      </c>
      <c r="BB407" s="101"/>
      <c r="BC407" s="101"/>
      <c r="BD407" s="101"/>
      <c r="BE407" s="101"/>
      <c r="BF407" s="101"/>
      <c r="BG407" s="101"/>
      <c r="BH407" s="101"/>
      <c r="BI407" s="101"/>
      <c r="BJ407" s="101"/>
      <c r="BK407" s="101"/>
      <c r="BL407" s="101"/>
      <c r="BM407" s="101"/>
      <c r="BN407" s="101"/>
      <c r="BO407" s="101"/>
      <c r="BP407" s="101"/>
      <c r="BQ407" s="101"/>
      <c r="BR407" s="101"/>
      <c r="BS407" s="101"/>
      <c r="BT407" s="101"/>
      <c r="BU407" s="101"/>
      <c r="BV407" s="101"/>
      <c r="BW407" s="101"/>
      <c r="BX407" s="101"/>
      <c r="BY407" s="101"/>
    </row>
    <row r="408" spans="1:77" s="197" customFormat="1" ht="71.25" customHeight="1" outlineLevel="1" x14ac:dyDescent="0.2">
      <c r="A408" s="941"/>
      <c r="B408" s="942"/>
      <c r="C408" s="943"/>
      <c r="D408" s="950"/>
      <c r="E408" s="951"/>
      <c r="F408" s="951"/>
      <c r="G408" s="951"/>
      <c r="H408" s="951"/>
      <c r="I408" s="952"/>
      <c r="J408" s="957"/>
      <c r="K408" s="967" t="str">
        <f ca="1">Translations!$A$86</f>
        <v>Above</v>
      </c>
      <c r="L408" s="968"/>
      <c r="M408" s="969">
        <f ca="1">SUMIFS('Cost assumptions - optional'!$R:$R,'Cost assumptions - optional'!$D:$D,A407,'Cost assumptions - optional'!$A:$A,$K408)</f>
        <v>0</v>
      </c>
      <c r="N408" s="969"/>
      <c r="O408" s="970">
        <f ca="1">SUMIFS('Cost assumptions - optional'!$S:$S,'Cost assumptions - optional'!$D:$D,A407,'Cost assumptions - optional'!$A:$A,$K408)</f>
        <v>0</v>
      </c>
      <c r="P408" s="970"/>
      <c r="Q408" s="970">
        <f ca="1">SUMIFS('Cost assumptions - optional'!$T:$T,'Cost assumptions - optional'!$D:$D,A407,'Cost assumptions - optional'!$A:$A,$K408)</f>
        <v>0</v>
      </c>
      <c r="R408" s="970"/>
      <c r="S408" s="936"/>
      <c r="T408" s="937"/>
      <c r="U408" s="934"/>
      <c r="V408" s="935"/>
      <c r="W408" s="953"/>
      <c r="X408" s="954"/>
      <c r="Y408" s="954"/>
      <c r="Z408" s="954"/>
      <c r="AA408" s="955"/>
      <c r="AB408" s="953"/>
      <c r="AC408" s="954"/>
      <c r="AD408" s="966"/>
      <c r="AE408" s="81"/>
      <c r="AF408" s="81"/>
      <c r="AG408" s="81"/>
      <c r="AH408" s="81"/>
      <c r="AI408" s="81"/>
      <c r="AJ408" s="81"/>
      <c r="AK408" s="81"/>
      <c r="AL408" s="81"/>
      <c r="AM408" s="81"/>
      <c r="AN408" s="167"/>
      <c r="AO408" s="81"/>
      <c r="AP408" s="342"/>
      <c r="AQ408" s="342"/>
      <c r="AR408" s="81"/>
      <c r="AS408" s="81"/>
      <c r="AT408" s="81"/>
      <c r="AU408" s="81"/>
      <c r="AV408" s="81"/>
      <c r="AW408" s="342">
        <f ca="1">M408</f>
        <v>0</v>
      </c>
      <c r="AX408" s="342">
        <f ca="1">O408</f>
        <v>0</v>
      </c>
      <c r="AY408" s="342">
        <f ca="1">Q408</f>
        <v>0</v>
      </c>
      <c r="AZ408" s="342">
        <f>S408</f>
        <v>0</v>
      </c>
      <c r="BA408" s="342">
        <f>U408</f>
        <v>0</v>
      </c>
      <c r="BB408" s="101"/>
      <c r="BC408" s="101"/>
      <c r="BD408" s="101"/>
      <c r="BE408" s="101"/>
      <c r="BF408" s="101"/>
      <c r="BG408" s="101"/>
      <c r="BH408" s="101"/>
      <c r="BI408" s="101"/>
      <c r="BJ408" s="101"/>
      <c r="BK408" s="101"/>
      <c r="BL408" s="101"/>
      <c r="BM408" s="101"/>
      <c r="BN408" s="101"/>
      <c r="BO408" s="101"/>
      <c r="BP408" s="101"/>
      <c r="BQ408" s="101"/>
      <c r="BR408" s="101"/>
      <c r="BS408" s="101"/>
      <c r="BT408" s="101"/>
      <c r="BU408" s="101"/>
      <c r="BV408" s="101"/>
      <c r="BW408" s="101"/>
      <c r="BX408" s="101"/>
      <c r="BY408" s="101"/>
    </row>
    <row r="409" spans="1:77" s="197" customFormat="1" ht="24" customHeight="1" outlineLevel="1" x14ac:dyDescent="0.2">
      <c r="A409" s="941"/>
      <c r="B409" s="942"/>
      <c r="C409" s="943"/>
      <c r="D409" s="950"/>
      <c r="E409" s="951"/>
      <c r="F409" s="951"/>
      <c r="G409" s="951"/>
      <c r="H409" s="951"/>
      <c r="I409" s="952"/>
      <c r="J409" s="956" t="str">
        <f ca="1">Translations!$A$77</f>
        <v>Please select…</v>
      </c>
      <c r="K409" s="958" t="str">
        <f ca="1">Translations!$A$83</f>
        <v>Allocation</v>
      </c>
      <c r="L409" s="959"/>
      <c r="M409" s="971"/>
      <c r="N409" s="972"/>
      <c r="O409" s="963"/>
      <c r="P409" s="964"/>
      <c r="Q409" s="963"/>
      <c r="R409" s="964"/>
      <c r="S409" s="961"/>
      <c r="T409" s="962"/>
      <c r="U409" s="963"/>
      <c r="V409" s="964"/>
      <c r="W409" s="947"/>
      <c r="X409" s="948"/>
      <c r="Y409" s="948"/>
      <c r="Z409" s="948"/>
      <c r="AA409" s="949"/>
      <c r="AB409" s="947"/>
      <c r="AC409" s="948"/>
      <c r="AD409" s="965"/>
      <c r="AE409" s="121"/>
      <c r="AF409" s="121"/>
      <c r="AG409" s="121"/>
      <c r="AH409" s="81"/>
      <c r="AI409" s="81"/>
      <c r="AJ409" s="81"/>
      <c r="AK409" s="81"/>
      <c r="AL409" s="81"/>
      <c r="AM409" s="81"/>
      <c r="AN409" s="167"/>
      <c r="AO409" s="81"/>
      <c r="AP409" s="342">
        <f t="shared" ref="AP409" si="176">SUM(M409:V409)</f>
        <v>0</v>
      </c>
      <c r="AQ409" s="342">
        <f t="shared" ref="AQ409" si="177">SUM(M410:V410)</f>
        <v>0</v>
      </c>
      <c r="AR409" s="342">
        <f>M409</f>
        <v>0</v>
      </c>
      <c r="AS409" s="342">
        <f>O409</f>
        <v>0</v>
      </c>
      <c r="AT409" s="342">
        <f>Q409</f>
        <v>0</v>
      </c>
      <c r="AU409" s="342">
        <f>S409</f>
        <v>0</v>
      </c>
      <c r="AV409" s="342">
        <f>U409</f>
        <v>0</v>
      </c>
      <c r="BB409" s="101"/>
      <c r="BC409" s="101"/>
      <c r="BD409" s="101"/>
      <c r="BE409" s="101"/>
      <c r="BF409" s="101"/>
      <c r="BG409" s="101"/>
      <c r="BH409" s="101"/>
      <c r="BI409" s="101"/>
      <c r="BJ409" s="101"/>
      <c r="BK409" s="101"/>
      <c r="BL409" s="101"/>
      <c r="BM409" s="101"/>
      <c r="BN409" s="101"/>
      <c r="BO409" s="101"/>
      <c r="BP409" s="101"/>
      <c r="BQ409" s="101"/>
      <c r="BR409" s="101"/>
      <c r="BS409" s="101"/>
      <c r="BT409" s="101"/>
      <c r="BU409" s="101"/>
      <c r="BV409" s="101"/>
      <c r="BW409" s="101"/>
      <c r="BX409" s="101"/>
      <c r="BY409" s="101"/>
    </row>
    <row r="410" spans="1:77" s="197" customFormat="1" ht="24" customHeight="1" outlineLevel="1" x14ac:dyDescent="0.2">
      <c r="A410" s="944"/>
      <c r="B410" s="945"/>
      <c r="C410" s="946"/>
      <c r="D410" s="953"/>
      <c r="E410" s="954"/>
      <c r="F410" s="954"/>
      <c r="G410" s="954"/>
      <c r="H410" s="954"/>
      <c r="I410" s="955"/>
      <c r="J410" s="957"/>
      <c r="K410" s="967" t="str">
        <f ca="1">Translations!$A$86</f>
        <v>Above</v>
      </c>
      <c r="L410" s="968"/>
      <c r="M410" s="934"/>
      <c r="N410" s="935"/>
      <c r="O410" s="934"/>
      <c r="P410" s="935"/>
      <c r="Q410" s="934"/>
      <c r="R410" s="935"/>
      <c r="S410" s="936"/>
      <c r="T410" s="937"/>
      <c r="U410" s="934"/>
      <c r="V410" s="935"/>
      <c r="W410" s="953"/>
      <c r="X410" s="954"/>
      <c r="Y410" s="954"/>
      <c r="Z410" s="954"/>
      <c r="AA410" s="955"/>
      <c r="AB410" s="953"/>
      <c r="AC410" s="954"/>
      <c r="AD410" s="966"/>
      <c r="AE410" s="81"/>
      <c r="AF410" s="81"/>
      <c r="AG410" s="81"/>
      <c r="AH410" s="81"/>
      <c r="AI410" s="81"/>
      <c r="AJ410" s="81"/>
      <c r="AK410" s="81"/>
      <c r="AL410" s="81"/>
      <c r="AM410" s="81"/>
      <c r="AN410" s="167"/>
      <c r="AO410" s="81"/>
      <c r="AP410" s="342"/>
      <c r="AQ410" s="342"/>
      <c r="AR410" s="81"/>
      <c r="AS410" s="81"/>
      <c r="AT410" s="81"/>
      <c r="AU410" s="81"/>
      <c r="AV410" s="81"/>
      <c r="AW410" s="342">
        <f>M410</f>
        <v>0</v>
      </c>
      <c r="AX410" s="342">
        <f>O410</f>
        <v>0</v>
      </c>
      <c r="AY410" s="342">
        <f>Q410</f>
        <v>0</v>
      </c>
      <c r="AZ410" s="342">
        <f>S410</f>
        <v>0</v>
      </c>
      <c r="BA410" s="342">
        <f>U410</f>
        <v>0</v>
      </c>
      <c r="BB410" s="101"/>
      <c r="BC410" s="101"/>
      <c r="BD410" s="101"/>
      <c r="BE410" s="101"/>
      <c r="BF410" s="101"/>
      <c r="BG410" s="101"/>
      <c r="BH410" s="101"/>
      <c r="BI410" s="101"/>
      <c r="BJ410" s="101"/>
      <c r="BK410" s="101"/>
      <c r="BL410" s="101"/>
      <c r="BM410" s="101"/>
      <c r="BN410" s="101"/>
      <c r="BO410" s="101"/>
      <c r="BP410" s="101"/>
      <c r="BQ410" s="101"/>
      <c r="BR410" s="101"/>
      <c r="BS410" s="101"/>
      <c r="BT410" s="101"/>
      <c r="BU410" s="101"/>
      <c r="BV410" s="101"/>
      <c r="BW410" s="101"/>
      <c r="BX410" s="101"/>
      <c r="BY410" s="101"/>
    </row>
    <row r="411" spans="1:77" s="197" customFormat="1" ht="24" customHeight="1" outlineLevel="1" x14ac:dyDescent="0.2">
      <c r="A411" s="938" t="s">
        <v>3420</v>
      </c>
      <c r="B411" s="939"/>
      <c r="C411" s="940"/>
      <c r="D411" s="947" t="s">
        <v>4172</v>
      </c>
      <c r="E411" s="948"/>
      <c r="F411" s="948"/>
      <c r="G411" s="948"/>
      <c r="H411" s="948"/>
      <c r="I411" s="949"/>
      <c r="J411" s="956" t="s">
        <v>989</v>
      </c>
      <c r="K411" s="958" t="str">
        <f ca="1">Translations!$A$83</f>
        <v>Allocation</v>
      </c>
      <c r="L411" s="959"/>
      <c r="M411" s="960">
        <f ca="1">SUMIFS('Cost assumptions - optional'!$R:$R,'Cost assumptions - optional'!$D:$D,A411,'Cost assumptions - optional'!$A:$A,$K411)</f>
        <v>0</v>
      </c>
      <c r="N411" s="960"/>
      <c r="O411" s="960">
        <f ca="1">SUMIFS('Cost assumptions - optional'!$S:$S,'Cost assumptions - optional'!$D:$D,A411,'Cost assumptions - optional'!$A:$A,$K411)</f>
        <v>0</v>
      </c>
      <c r="P411" s="960"/>
      <c r="Q411" s="960">
        <f ca="1">SUMIFS('Cost assumptions - optional'!$T:$T,'Cost assumptions - optional'!$D:$D,A411,'Cost assumptions - optional'!$A:$A,$K411)</f>
        <v>0</v>
      </c>
      <c r="R411" s="960"/>
      <c r="S411" s="961"/>
      <c r="T411" s="962"/>
      <c r="U411" s="963"/>
      <c r="V411" s="964"/>
      <c r="W411" s="947"/>
      <c r="X411" s="948"/>
      <c r="Y411" s="948"/>
      <c r="Z411" s="948"/>
      <c r="AA411" s="949"/>
      <c r="AB411" s="947"/>
      <c r="AC411" s="948"/>
      <c r="AD411" s="965"/>
      <c r="AE411" s="81"/>
      <c r="AF411" s="81"/>
      <c r="AG411" s="81"/>
      <c r="AH411" s="81"/>
      <c r="AI411" s="81"/>
      <c r="AJ411" s="81"/>
      <c r="AK411" s="81"/>
      <c r="AL411" s="81"/>
      <c r="AM411" s="81"/>
      <c r="AN411" s="167"/>
      <c r="AO411" s="81"/>
      <c r="AP411" s="342">
        <f t="shared" ref="AP411" ca="1" si="178">SUM(M411:V411)</f>
        <v>0</v>
      </c>
      <c r="AQ411" s="342">
        <f t="shared" ref="AQ411" ca="1" si="179">SUM(M412:V412)</f>
        <v>0</v>
      </c>
      <c r="AR411" s="342">
        <f ca="1">M411</f>
        <v>0</v>
      </c>
      <c r="AS411" s="342">
        <f ca="1">O411</f>
        <v>0</v>
      </c>
      <c r="AT411" s="342">
        <f ca="1">Q411</f>
        <v>0</v>
      </c>
      <c r="AU411" s="342">
        <f>S411</f>
        <v>0</v>
      </c>
      <c r="AV411" s="342">
        <f>U411</f>
        <v>0</v>
      </c>
      <c r="BB411" s="101"/>
      <c r="BC411" s="101"/>
      <c r="BD411" s="101"/>
      <c r="BE411" s="101"/>
      <c r="BF411" s="101"/>
      <c r="BG411" s="101"/>
      <c r="BH411" s="101"/>
      <c r="BI411" s="101"/>
      <c r="BJ411" s="101"/>
      <c r="BK411" s="101"/>
      <c r="BL411" s="101"/>
      <c r="BM411" s="101"/>
      <c r="BN411" s="101"/>
      <c r="BO411" s="101"/>
      <c r="BP411" s="101"/>
      <c r="BQ411" s="101"/>
      <c r="BR411" s="101"/>
      <c r="BS411" s="101"/>
      <c r="BT411" s="101"/>
      <c r="BU411" s="101"/>
      <c r="BV411" s="101"/>
      <c r="BW411" s="101"/>
      <c r="BX411" s="101"/>
      <c r="BY411" s="101"/>
    </row>
    <row r="412" spans="1:77" s="197" customFormat="1" ht="24" customHeight="1" outlineLevel="1" x14ac:dyDescent="0.2">
      <c r="A412" s="941"/>
      <c r="B412" s="942"/>
      <c r="C412" s="943"/>
      <c r="D412" s="950"/>
      <c r="E412" s="951"/>
      <c r="F412" s="951"/>
      <c r="G412" s="951"/>
      <c r="H412" s="951"/>
      <c r="I412" s="952"/>
      <c r="J412" s="957"/>
      <c r="K412" s="967" t="str">
        <f ca="1">Translations!$A$86</f>
        <v>Above</v>
      </c>
      <c r="L412" s="968"/>
      <c r="M412" s="969">
        <f ca="1">SUMIFS('Cost assumptions - optional'!$R:$R,'Cost assumptions - optional'!$D:$D,A411,'Cost assumptions - optional'!$A:$A,$K412)</f>
        <v>0</v>
      </c>
      <c r="N412" s="969"/>
      <c r="O412" s="970">
        <f ca="1">SUMIFS('Cost assumptions - optional'!$S:$S,'Cost assumptions - optional'!$D:$D,A411,'Cost assumptions - optional'!$A:$A,$K412)</f>
        <v>0</v>
      </c>
      <c r="P412" s="970"/>
      <c r="Q412" s="970">
        <f ca="1">SUMIFS('Cost assumptions - optional'!$T:$T,'Cost assumptions - optional'!$D:$D,A411,'Cost assumptions - optional'!$A:$A,$K412)</f>
        <v>0</v>
      </c>
      <c r="R412" s="970"/>
      <c r="S412" s="936"/>
      <c r="T412" s="937"/>
      <c r="U412" s="934"/>
      <c r="V412" s="935"/>
      <c r="W412" s="953"/>
      <c r="X412" s="954"/>
      <c r="Y412" s="954"/>
      <c r="Z412" s="954"/>
      <c r="AA412" s="955"/>
      <c r="AB412" s="953"/>
      <c r="AC412" s="954"/>
      <c r="AD412" s="966"/>
      <c r="AE412" s="81"/>
      <c r="AF412" s="81"/>
      <c r="AG412" s="81"/>
      <c r="AH412" s="81"/>
      <c r="AI412" s="81"/>
      <c r="AJ412" s="81"/>
      <c r="AK412" s="81"/>
      <c r="AL412" s="81"/>
      <c r="AM412" s="81"/>
      <c r="AN412" s="167"/>
      <c r="AO412" s="81"/>
      <c r="AP412" s="342"/>
      <c r="AQ412" s="342"/>
      <c r="AR412" s="81"/>
      <c r="AS412" s="81"/>
      <c r="AT412" s="81"/>
      <c r="AU412" s="81"/>
      <c r="AV412" s="81"/>
      <c r="AW412" s="342">
        <f ca="1">M412</f>
        <v>0</v>
      </c>
      <c r="AX412" s="342">
        <f ca="1">O412</f>
        <v>0</v>
      </c>
      <c r="AY412" s="342">
        <f ca="1">Q412</f>
        <v>0</v>
      </c>
      <c r="AZ412" s="342">
        <f>S412</f>
        <v>0</v>
      </c>
      <c r="BA412" s="342">
        <f>U412</f>
        <v>0</v>
      </c>
      <c r="BB412" s="101"/>
      <c r="BC412" s="101"/>
      <c r="BD412" s="101"/>
      <c r="BE412" s="101"/>
      <c r="BF412" s="101"/>
      <c r="BG412" s="101"/>
      <c r="BH412" s="101"/>
      <c r="BI412" s="101"/>
      <c r="BJ412" s="101"/>
      <c r="BK412" s="101"/>
      <c r="BL412" s="101"/>
      <c r="BM412" s="101"/>
      <c r="BN412" s="101"/>
      <c r="BO412" s="101"/>
      <c r="BP412" s="101"/>
      <c r="BQ412" s="101"/>
      <c r="BR412" s="101"/>
      <c r="BS412" s="101"/>
      <c r="BT412" s="101"/>
      <c r="BU412" s="101"/>
      <c r="BV412" s="101"/>
      <c r="BW412" s="101"/>
      <c r="BX412" s="101"/>
      <c r="BY412" s="101"/>
    </row>
    <row r="413" spans="1:77" s="197" customFormat="1" ht="24" customHeight="1" outlineLevel="1" x14ac:dyDescent="0.2">
      <c r="A413" s="941"/>
      <c r="B413" s="942"/>
      <c r="C413" s="943"/>
      <c r="D413" s="950"/>
      <c r="E413" s="951"/>
      <c r="F413" s="951"/>
      <c r="G413" s="951"/>
      <c r="H413" s="951"/>
      <c r="I413" s="952"/>
      <c r="J413" s="956" t="str">
        <f ca="1">Translations!$A$77</f>
        <v>Please select…</v>
      </c>
      <c r="K413" s="958" t="str">
        <f ca="1">Translations!$A$83</f>
        <v>Allocation</v>
      </c>
      <c r="L413" s="959"/>
      <c r="M413" s="971"/>
      <c r="N413" s="972"/>
      <c r="O413" s="963"/>
      <c r="P413" s="964"/>
      <c r="Q413" s="963"/>
      <c r="R413" s="964"/>
      <c r="S413" s="961"/>
      <c r="T413" s="962"/>
      <c r="U413" s="963"/>
      <c r="V413" s="964"/>
      <c r="W413" s="947"/>
      <c r="X413" s="948"/>
      <c r="Y413" s="948"/>
      <c r="Z413" s="948"/>
      <c r="AA413" s="949"/>
      <c r="AB413" s="947"/>
      <c r="AC413" s="948"/>
      <c r="AD413" s="965"/>
      <c r="AE413" s="121"/>
      <c r="AF413" s="121"/>
      <c r="AG413" s="121"/>
      <c r="AH413" s="81"/>
      <c r="AI413" s="81"/>
      <c r="AJ413" s="81"/>
      <c r="AK413" s="81"/>
      <c r="AL413" s="81"/>
      <c r="AM413" s="81"/>
      <c r="AN413" s="167"/>
      <c r="AO413" s="81"/>
      <c r="AP413" s="342">
        <f t="shared" ref="AP413" si="180">SUM(M413:V413)</f>
        <v>0</v>
      </c>
      <c r="AQ413" s="342">
        <f t="shared" ref="AQ413" si="181">SUM(M414:V414)</f>
        <v>0</v>
      </c>
      <c r="AR413" s="342">
        <f>M413</f>
        <v>0</v>
      </c>
      <c r="AS413" s="342">
        <f>O413</f>
        <v>0</v>
      </c>
      <c r="AT413" s="342">
        <f>Q413</f>
        <v>0</v>
      </c>
      <c r="AU413" s="342">
        <f>S413</f>
        <v>0</v>
      </c>
      <c r="AV413" s="342">
        <f>U413</f>
        <v>0</v>
      </c>
      <c r="BB413" s="101"/>
      <c r="BC413" s="101"/>
      <c r="BD413" s="101"/>
      <c r="BE413" s="101"/>
      <c r="BF413" s="101"/>
      <c r="BG413" s="101"/>
      <c r="BH413" s="101"/>
      <c r="BI413" s="101"/>
      <c r="BJ413" s="101"/>
      <c r="BK413" s="101"/>
      <c r="BL413" s="101"/>
      <c r="BM413" s="101"/>
      <c r="BN413" s="101"/>
      <c r="BO413" s="101"/>
      <c r="BP413" s="101"/>
      <c r="BQ413" s="101"/>
      <c r="BR413" s="101"/>
      <c r="BS413" s="101"/>
      <c r="BT413" s="101"/>
      <c r="BU413" s="101"/>
      <c r="BV413" s="101"/>
      <c r="BW413" s="101"/>
      <c r="BX413" s="101"/>
      <c r="BY413" s="101"/>
    </row>
    <row r="414" spans="1:77" s="197" customFormat="1" ht="24" customHeight="1" outlineLevel="1" x14ac:dyDescent="0.2">
      <c r="A414" s="944"/>
      <c r="B414" s="945"/>
      <c r="C414" s="946"/>
      <c r="D414" s="953"/>
      <c r="E414" s="954"/>
      <c r="F414" s="954"/>
      <c r="G414" s="954"/>
      <c r="H414" s="954"/>
      <c r="I414" s="955"/>
      <c r="J414" s="957"/>
      <c r="K414" s="967" t="str">
        <f ca="1">Translations!$A$86</f>
        <v>Above</v>
      </c>
      <c r="L414" s="968"/>
      <c r="M414" s="934"/>
      <c r="N414" s="935"/>
      <c r="O414" s="934"/>
      <c r="P414" s="935"/>
      <c r="Q414" s="934"/>
      <c r="R414" s="935"/>
      <c r="S414" s="936"/>
      <c r="T414" s="937"/>
      <c r="U414" s="934"/>
      <c r="V414" s="935"/>
      <c r="W414" s="953"/>
      <c r="X414" s="954"/>
      <c r="Y414" s="954"/>
      <c r="Z414" s="954"/>
      <c r="AA414" s="955"/>
      <c r="AB414" s="953"/>
      <c r="AC414" s="954"/>
      <c r="AD414" s="966"/>
      <c r="AE414" s="81"/>
      <c r="AF414" s="81"/>
      <c r="AG414" s="81"/>
      <c r="AH414" s="81"/>
      <c r="AI414" s="81"/>
      <c r="AJ414" s="81"/>
      <c r="AK414" s="81"/>
      <c r="AL414" s="81"/>
      <c r="AM414" s="81"/>
      <c r="AN414" s="167"/>
      <c r="AO414" s="81"/>
      <c r="AP414" s="342"/>
      <c r="AQ414" s="342"/>
      <c r="AR414" s="81"/>
      <c r="AS414" s="81"/>
      <c r="AT414" s="81"/>
      <c r="AU414" s="81"/>
      <c r="AV414" s="81"/>
      <c r="AW414" s="342">
        <f>M414</f>
        <v>0</v>
      </c>
      <c r="AX414" s="342">
        <f>O414</f>
        <v>0</v>
      </c>
      <c r="AY414" s="342">
        <f>Q414</f>
        <v>0</v>
      </c>
      <c r="AZ414" s="342">
        <f>S414</f>
        <v>0</v>
      </c>
      <c r="BA414" s="342">
        <f>U414</f>
        <v>0</v>
      </c>
      <c r="BB414" s="101"/>
      <c r="BC414" s="101"/>
      <c r="BD414" s="101"/>
      <c r="BE414" s="101"/>
      <c r="BF414" s="101"/>
      <c r="BG414" s="101"/>
      <c r="BH414" s="101"/>
      <c r="BI414" s="101"/>
      <c r="BJ414" s="101"/>
      <c r="BK414" s="101"/>
      <c r="BL414" s="101"/>
      <c r="BM414" s="101"/>
      <c r="BN414" s="101"/>
      <c r="BO414" s="101"/>
      <c r="BP414" s="101"/>
      <c r="BQ414" s="101"/>
      <c r="BR414" s="101"/>
      <c r="BS414" s="101"/>
      <c r="BT414" s="101"/>
      <c r="BU414" s="101"/>
      <c r="BV414" s="101"/>
      <c r="BW414" s="101"/>
      <c r="BX414" s="101"/>
      <c r="BY414" s="101"/>
    </row>
    <row r="415" spans="1:77" s="197" customFormat="1" ht="24" customHeight="1" outlineLevel="1" x14ac:dyDescent="0.2">
      <c r="A415" s="938" t="s">
        <v>2346</v>
      </c>
      <c r="B415" s="939"/>
      <c r="C415" s="940"/>
      <c r="D415" s="947" t="s">
        <v>4170</v>
      </c>
      <c r="E415" s="948"/>
      <c r="F415" s="948"/>
      <c r="G415" s="948"/>
      <c r="H415" s="948"/>
      <c r="I415" s="949"/>
      <c r="J415" s="956" t="s">
        <v>989</v>
      </c>
      <c r="K415" s="958" t="str">
        <f ca="1">Translations!$A$83</f>
        <v>Allocation</v>
      </c>
      <c r="L415" s="959"/>
      <c r="M415" s="960">
        <f ca="1">SUMIFS('Cost assumptions - optional'!$R:$R,'Cost assumptions - optional'!$D:$D,A415,'Cost assumptions - optional'!$A:$A,$K415)</f>
        <v>0</v>
      </c>
      <c r="N415" s="960"/>
      <c r="O415" s="960">
        <f ca="1">SUMIFS('Cost assumptions - optional'!$S:$S,'Cost assumptions - optional'!$D:$D,A415,'Cost assumptions - optional'!$A:$A,$K415)</f>
        <v>0</v>
      </c>
      <c r="P415" s="960"/>
      <c r="Q415" s="960">
        <f ca="1">SUMIFS('Cost assumptions - optional'!$T:$T,'Cost assumptions - optional'!$D:$D,A415,'Cost assumptions - optional'!$A:$A,$K415)</f>
        <v>0</v>
      </c>
      <c r="R415" s="960"/>
      <c r="S415" s="961"/>
      <c r="T415" s="962"/>
      <c r="U415" s="963"/>
      <c r="V415" s="964"/>
      <c r="W415" s="947"/>
      <c r="X415" s="948"/>
      <c r="Y415" s="948"/>
      <c r="Z415" s="948"/>
      <c r="AA415" s="949"/>
      <c r="AB415" s="947"/>
      <c r="AC415" s="948"/>
      <c r="AD415" s="965"/>
      <c r="AE415" s="81"/>
      <c r="AF415" s="81"/>
      <c r="AG415" s="81"/>
      <c r="AH415" s="81"/>
      <c r="AI415" s="81"/>
      <c r="AJ415" s="81"/>
      <c r="AK415" s="81"/>
      <c r="AL415" s="81"/>
      <c r="AM415" s="81"/>
      <c r="AN415" s="167"/>
      <c r="AO415" s="81"/>
      <c r="AP415" s="342">
        <f t="shared" ref="AP415" ca="1" si="182">SUM(M415:V415)</f>
        <v>0</v>
      </c>
      <c r="AQ415" s="342">
        <f t="shared" ref="AQ415" ca="1" si="183">SUM(M416:V416)</f>
        <v>0</v>
      </c>
      <c r="AR415" s="342">
        <f ca="1">M415</f>
        <v>0</v>
      </c>
      <c r="AS415" s="342">
        <f ca="1">O415</f>
        <v>0</v>
      </c>
      <c r="AT415" s="342">
        <f ca="1">Q415</f>
        <v>0</v>
      </c>
      <c r="AU415" s="342">
        <f>S415</f>
        <v>0</v>
      </c>
      <c r="AV415" s="342">
        <f>U415</f>
        <v>0</v>
      </c>
      <c r="BB415" s="101"/>
      <c r="BC415" s="101"/>
      <c r="BD415" s="101"/>
      <c r="BE415" s="101"/>
      <c r="BF415" s="101"/>
      <c r="BG415" s="101"/>
      <c r="BH415" s="101"/>
      <c r="BI415" s="101"/>
      <c r="BJ415" s="101"/>
      <c r="BK415" s="101"/>
      <c r="BL415" s="101"/>
      <c r="BM415" s="101"/>
      <c r="BN415" s="101"/>
      <c r="BO415" s="101"/>
      <c r="BP415" s="101"/>
      <c r="BQ415" s="101"/>
      <c r="BR415" s="101"/>
      <c r="BS415" s="101"/>
      <c r="BT415" s="101"/>
      <c r="BU415" s="101"/>
      <c r="BV415" s="101"/>
      <c r="BW415" s="101"/>
      <c r="BX415" s="101"/>
      <c r="BY415" s="101"/>
    </row>
    <row r="416" spans="1:77" s="197" customFormat="1" ht="24" customHeight="1" outlineLevel="1" x14ac:dyDescent="0.2">
      <c r="A416" s="941"/>
      <c r="B416" s="942"/>
      <c r="C416" s="943"/>
      <c r="D416" s="950"/>
      <c r="E416" s="951"/>
      <c r="F416" s="951"/>
      <c r="G416" s="951"/>
      <c r="H416" s="951"/>
      <c r="I416" s="952"/>
      <c r="J416" s="957"/>
      <c r="K416" s="967" t="str">
        <f ca="1">Translations!$A$86</f>
        <v>Above</v>
      </c>
      <c r="L416" s="968"/>
      <c r="M416" s="969">
        <f ca="1">SUMIFS('Cost assumptions - optional'!$R:$R,'Cost assumptions - optional'!$D:$D,A415,'Cost assumptions - optional'!$A:$A,$K416)</f>
        <v>0</v>
      </c>
      <c r="N416" s="969"/>
      <c r="O416" s="970">
        <f ca="1">SUMIFS('Cost assumptions - optional'!$S:$S,'Cost assumptions - optional'!$D:$D,A415,'Cost assumptions - optional'!$A:$A,$K416)</f>
        <v>0</v>
      </c>
      <c r="P416" s="970"/>
      <c r="Q416" s="970">
        <f ca="1">SUMIFS('Cost assumptions - optional'!$T:$T,'Cost assumptions - optional'!$D:$D,A415,'Cost assumptions - optional'!$A:$A,$K416)</f>
        <v>0</v>
      </c>
      <c r="R416" s="970"/>
      <c r="S416" s="936"/>
      <c r="T416" s="937"/>
      <c r="U416" s="934"/>
      <c r="V416" s="935"/>
      <c r="W416" s="953"/>
      <c r="X416" s="954"/>
      <c r="Y416" s="954"/>
      <c r="Z416" s="954"/>
      <c r="AA416" s="955"/>
      <c r="AB416" s="953"/>
      <c r="AC416" s="954"/>
      <c r="AD416" s="966"/>
      <c r="AE416" s="81"/>
      <c r="AF416" s="81"/>
      <c r="AG416" s="81"/>
      <c r="AH416" s="81"/>
      <c r="AI416" s="81"/>
      <c r="AJ416" s="81"/>
      <c r="AK416" s="81"/>
      <c r="AL416" s="81"/>
      <c r="AM416" s="81"/>
      <c r="AN416" s="167"/>
      <c r="AO416" s="81"/>
      <c r="AP416" s="342"/>
      <c r="AQ416" s="342"/>
      <c r="AR416" s="81"/>
      <c r="AS416" s="81"/>
      <c r="AT416" s="81"/>
      <c r="AU416" s="81"/>
      <c r="AV416" s="81"/>
      <c r="AW416" s="342">
        <f ca="1">M416</f>
        <v>0</v>
      </c>
      <c r="AX416" s="342">
        <f ca="1">O416</f>
        <v>0</v>
      </c>
      <c r="AY416" s="342">
        <f ca="1">Q416</f>
        <v>0</v>
      </c>
      <c r="AZ416" s="342">
        <f>S416</f>
        <v>0</v>
      </c>
      <c r="BA416" s="342">
        <f>U416</f>
        <v>0</v>
      </c>
      <c r="BB416" s="101"/>
      <c r="BC416" s="101"/>
      <c r="BD416" s="101"/>
      <c r="BE416" s="101"/>
      <c r="BF416" s="101"/>
      <c r="BG416" s="101"/>
      <c r="BH416" s="101"/>
      <c r="BI416" s="101"/>
      <c r="BJ416" s="101"/>
      <c r="BK416" s="101"/>
      <c r="BL416" s="101"/>
      <c r="BM416" s="101"/>
      <c r="BN416" s="101"/>
      <c r="BO416" s="101"/>
      <c r="BP416" s="101"/>
      <c r="BQ416" s="101"/>
      <c r="BR416" s="101"/>
      <c r="BS416" s="101"/>
      <c r="BT416" s="101"/>
      <c r="BU416" s="101"/>
      <c r="BV416" s="101"/>
      <c r="BW416" s="101"/>
      <c r="BX416" s="101"/>
      <c r="BY416" s="101"/>
    </row>
    <row r="417" spans="1:77" s="197" customFormat="1" ht="24" customHeight="1" outlineLevel="1" x14ac:dyDescent="0.2">
      <c r="A417" s="941"/>
      <c r="B417" s="942"/>
      <c r="C417" s="943"/>
      <c r="D417" s="950"/>
      <c r="E417" s="951"/>
      <c r="F417" s="951"/>
      <c r="G417" s="951"/>
      <c r="H417" s="951"/>
      <c r="I417" s="952"/>
      <c r="J417" s="956" t="str">
        <f ca="1">Translations!$A$77</f>
        <v>Please select…</v>
      </c>
      <c r="K417" s="958" t="str">
        <f ca="1">Translations!$A$83</f>
        <v>Allocation</v>
      </c>
      <c r="L417" s="959"/>
      <c r="M417" s="971"/>
      <c r="N417" s="972"/>
      <c r="O417" s="963"/>
      <c r="P417" s="964"/>
      <c r="Q417" s="963"/>
      <c r="R417" s="964"/>
      <c r="S417" s="961"/>
      <c r="T417" s="962"/>
      <c r="U417" s="963"/>
      <c r="V417" s="964"/>
      <c r="W417" s="947"/>
      <c r="X417" s="948"/>
      <c r="Y417" s="948"/>
      <c r="Z417" s="948"/>
      <c r="AA417" s="949"/>
      <c r="AB417" s="947"/>
      <c r="AC417" s="948"/>
      <c r="AD417" s="965"/>
      <c r="AE417" s="121"/>
      <c r="AF417" s="121"/>
      <c r="AG417" s="121"/>
      <c r="AH417" s="81"/>
      <c r="AI417" s="81"/>
      <c r="AJ417" s="81"/>
      <c r="AK417" s="81"/>
      <c r="AL417" s="81"/>
      <c r="AM417" s="81"/>
      <c r="AN417" s="167"/>
      <c r="AO417" s="81"/>
      <c r="AP417" s="342">
        <f t="shared" ref="AP417" si="184">SUM(M417:V417)</f>
        <v>0</v>
      </c>
      <c r="AQ417" s="342">
        <f t="shared" ref="AQ417" si="185">SUM(M418:V418)</f>
        <v>0</v>
      </c>
      <c r="AR417" s="342">
        <f>M417</f>
        <v>0</v>
      </c>
      <c r="AS417" s="342">
        <f>O417</f>
        <v>0</v>
      </c>
      <c r="AT417" s="342">
        <f>Q417</f>
        <v>0</v>
      </c>
      <c r="AU417" s="342">
        <f>S417</f>
        <v>0</v>
      </c>
      <c r="AV417" s="342">
        <f>U417</f>
        <v>0</v>
      </c>
      <c r="BB417" s="101"/>
      <c r="BC417" s="101"/>
      <c r="BD417" s="101"/>
      <c r="BE417" s="101"/>
      <c r="BF417" s="101"/>
      <c r="BG417" s="101"/>
      <c r="BH417" s="101"/>
      <c r="BI417" s="101"/>
      <c r="BJ417" s="101"/>
      <c r="BK417" s="101"/>
      <c r="BL417" s="101"/>
      <c r="BM417" s="101"/>
      <c r="BN417" s="101"/>
      <c r="BO417" s="101"/>
      <c r="BP417" s="101"/>
      <c r="BQ417" s="101"/>
      <c r="BR417" s="101"/>
      <c r="BS417" s="101"/>
      <c r="BT417" s="101"/>
      <c r="BU417" s="101"/>
      <c r="BV417" s="101"/>
      <c r="BW417" s="101"/>
      <c r="BX417" s="101"/>
      <c r="BY417" s="101"/>
    </row>
    <row r="418" spans="1:77" s="197" customFormat="1" ht="24" customHeight="1" outlineLevel="1" x14ac:dyDescent="0.2">
      <c r="A418" s="944"/>
      <c r="B418" s="945"/>
      <c r="C418" s="946"/>
      <c r="D418" s="953"/>
      <c r="E418" s="954"/>
      <c r="F418" s="954"/>
      <c r="G418" s="954"/>
      <c r="H418" s="954"/>
      <c r="I418" s="955"/>
      <c r="J418" s="957"/>
      <c r="K418" s="967" t="str">
        <f ca="1">Translations!$A$86</f>
        <v>Above</v>
      </c>
      <c r="L418" s="968"/>
      <c r="M418" s="934"/>
      <c r="N418" s="935"/>
      <c r="O418" s="934"/>
      <c r="P418" s="935"/>
      <c r="Q418" s="934"/>
      <c r="R418" s="935"/>
      <c r="S418" s="936"/>
      <c r="T418" s="937"/>
      <c r="U418" s="934"/>
      <c r="V418" s="935"/>
      <c r="W418" s="953"/>
      <c r="X418" s="954"/>
      <c r="Y418" s="954"/>
      <c r="Z418" s="954"/>
      <c r="AA418" s="955"/>
      <c r="AB418" s="953"/>
      <c r="AC418" s="954"/>
      <c r="AD418" s="966"/>
      <c r="AE418" s="81"/>
      <c r="AF418" s="81"/>
      <c r="AG418" s="81"/>
      <c r="AH418" s="81"/>
      <c r="AI418" s="81"/>
      <c r="AJ418" s="81"/>
      <c r="AK418" s="81"/>
      <c r="AL418" s="81"/>
      <c r="AM418" s="81"/>
      <c r="AN418" s="167"/>
      <c r="AO418" s="81"/>
      <c r="AP418" s="342"/>
      <c r="AQ418" s="342"/>
      <c r="AR418" s="81"/>
      <c r="AS418" s="81"/>
      <c r="AT418" s="81"/>
      <c r="AU418" s="81"/>
      <c r="AV418" s="81"/>
      <c r="AW418" s="342">
        <f>M418</f>
        <v>0</v>
      </c>
      <c r="AX418" s="342">
        <f>O418</f>
        <v>0</v>
      </c>
      <c r="AY418" s="342">
        <f>Q418</f>
        <v>0</v>
      </c>
      <c r="AZ418" s="342">
        <f>S418</f>
        <v>0</v>
      </c>
      <c r="BA418" s="342">
        <f>U418</f>
        <v>0</v>
      </c>
      <c r="BB418" s="101"/>
      <c r="BC418" s="101"/>
      <c r="BD418" s="101"/>
      <c r="BE418" s="101"/>
      <c r="BF418" s="101"/>
      <c r="BG418" s="101"/>
      <c r="BH418" s="101"/>
      <c r="BI418" s="101"/>
      <c r="BJ418" s="101"/>
      <c r="BK418" s="101"/>
      <c r="BL418" s="101"/>
      <c r="BM418" s="101"/>
      <c r="BN418" s="101"/>
      <c r="BO418" s="101"/>
      <c r="BP418" s="101"/>
      <c r="BQ418" s="101"/>
      <c r="BR418" s="101"/>
      <c r="BS418" s="101"/>
      <c r="BT418" s="101"/>
      <c r="BU418" s="101"/>
      <c r="BV418" s="101"/>
      <c r="BW418" s="101"/>
      <c r="BX418" s="101"/>
      <c r="BY418" s="101"/>
    </row>
    <row r="419" spans="1:77" s="197" customFormat="1" ht="24" customHeight="1" outlineLevel="1" x14ac:dyDescent="0.2">
      <c r="A419" s="938" t="s">
        <v>3422</v>
      </c>
      <c r="B419" s="939"/>
      <c r="C419" s="940"/>
      <c r="D419" s="947" t="s">
        <v>4432</v>
      </c>
      <c r="E419" s="948"/>
      <c r="F419" s="948"/>
      <c r="G419" s="948"/>
      <c r="H419" s="948"/>
      <c r="I419" s="949"/>
      <c r="J419" s="956" t="s">
        <v>989</v>
      </c>
      <c r="K419" s="958" t="str">
        <f ca="1">Translations!$A$83</f>
        <v>Allocation</v>
      </c>
      <c r="L419" s="959"/>
      <c r="M419" s="960">
        <f ca="1">SUMIFS('Cost assumptions - optional'!$R:$R,'Cost assumptions - optional'!$D:$D,A419,'Cost assumptions - optional'!$A:$A,$K419)</f>
        <v>0</v>
      </c>
      <c r="N419" s="960"/>
      <c r="O419" s="960">
        <f ca="1">SUMIFS('Cost assumptions - optional'!$S:$S,'Cost assumptions - optional'!$D:$D,A419,'Cost assumptions - optional'!$A:$A,$K419)</f>
        <v>0</v>
      </c>
      <c r="P419" s="960"/>
      <c r="Q419" s="960">
        <f ca="1">SUMIFS('Cost assumptions - optional'!$T:$T,'Cost assumptions - optional'!$D:$D,A419,'Cost assumptions - optional'!$A:$A,$K419)</f>
        <v>0</v>
      </c>
      <c r="R419" s="960"/>
      <c r="S419" s="961"/>
      <c r="T419" s="962"/>
      <c r="U419" s="963"/>
      <c r="V419" s="964"/>
      <c r="W419" s="947"/>
      <c r="X419" s="948"/>
      <c r="Y419" s="948"/>
      <c r="Z419" s="948"/>
      <c r="AA419" s="949"/>
      <c r="AB419" s="947"/>
      <c r="AC419" s="948"/>
      <c r="AD419" s="965"/>
      <c r="AE419" s="81"/>
      <c r="AF419" s="81"/>
      <c r="AG419" s="81"/>
      <c r="AH419" s="81"/>
      <c r="AI419" s="81"/>
      <c r="AJ419" s="81"/>
      <c r="AK419" s="81"/>
      <c r="AL419" s="81"/>
      <c r="AM419" s="81"/>
      <c r="AN419" s="167"/>
      <c r="AO419" s="81"/>
      <c r="AP419" s="342">
        <f t="shared" ref="AP419" ca="1" si="186">SUM(M419:V419)</f>
        <v>0</v>
      </c>
      <c r="AQ419" s="342">
        <f t="shared" ref="AQ419" ca="1" si="187">SUM(M420:V420)</f>
        <v>0</v>
      </c>
      <c r="AR419" s="342">
        <f ca="1">M419</f>
        <v>0</v>
      </c>
      <c r="AS419" s="342">
        <f ca="1">O419</f>
        <v>0</v>
      </c>
      <c r="AT419" s="342">
        <f ca="1">Q419</f>
        <v>0</v>
      </c>
      <c r="AU419" s="342">
        <f>S419</f>
        <v>0</v>
      </c>
      <c r="AV419" s="342">
        <f>U419</f>
        <v>0</v>
      </c>
      <c r="BB419" s="101"/>
      <c r="BC419" s="101"/>
      <c r="BD419" s="101"/>
      <c r="BE419" s="101"/>
      <c r="BF419" s="101"/>
      <c r="BG419" s="101"/>
      <c r="BH419" s="101"/>
      <c r="BI419" s="101"/>
      <c r="BJ419" s="101"/>
      <c r="BK419" s="101"/>
      <c r="BL419" s="101"/>
      <c r="BM419" s="101"/>
      <c r="BN419" s="101"/>
      <c r="BO419" s="101"/>
      <c r="BP419" s="101"/>
      <c r="BQ419" s="101"/>
      <c r="BR419" s="101"/>
      <c r="BS419" s="101"/>
      <c r="BT419" s="101"/>
      <c r="BU419" s="101"/>
      <c r="BV419" s="101"/>
      <c r="BW419" s="101"/>
      <c r="BX419" s="101"/>
      <c r="BY419" s="101"/>
    </row>
    <row r="420" spans="1:77" s="197" customFormat="1" ht="24" customHeight="1" outlineLevel="1" x14ac:dyDescent="0.2">
      <c r="A420" s="941"/>
      <c r="B420" s="942"/>
      <c r="C420" s="943"/>
      <c r="D420" s="950"/>
      <c r="E420" s="951"/>
      <c r="F420" s="951"/>
      <c r="G420" s="951"/>
      <c r="H420" s="951"/>
      <c r="I420" s="952"/>
      <c r="J420" s="957"/>
      <c r="K420" s="967" t="str">
        <f ca="1">Translations!$A$86</f>
        <v>Above</v>
      </c>
      <c r="L420" s="968"/>
      <c r="M420" s="969">
        <f ca="1">SUMIFS('Cost assumptions - optional'!$R:$R,'Cost assumptions - optional'!$D:$D,A419,'Cost assumptions - optional'!$A:$A,$K420)</f>
        <v>0</v>
      </c>
      <c r="N420" s="969"/>
      <c r="O420" s="970">
        <f ca="1">SUMIFS('Cost assumptions - optional'!$S:$S,'Cost assumptions - optional'!$D:$D,A419,'Cost assumptions - optional'!$A:$A,$K420)</f>
        <v>0</v>
      </c>
      <c r="P420" s="970"/>
      <c r="Q420" s="970">
        <f ca="1">SUMIFS('Cost assumptions - optional'!$T:$T,'Cost assumptions - optional'!$D:$D,A419,'Cost assumptions - optional'!$A:$A,$K420)</f>
        <v>0</v>
      </c>
      <c r="R420" s="970"/>
      <c r="S420" s="936"/>
      <c r="T420" s="937"/>
      <c r="U420" s="934"/>
      <c r="V420" s="935"/>
      <c r="W420" s="953"/>
      <c r="X420" s="954"/>
      <c r="Y420" s="954"/>
      <c r="Z420" s="954"/>
      <c r="AA420" s="955"/>
      <c r="AB420" s="953"/>
      <c r="AC420" s="954"/>
      <c r="AD420" s="966"/>
      <c r="AE420" s="81"/>
      <c r="AF420" s="81"/>
      <c r="AG420" s="81"/>
      <c r="AH420" s="81"/>
      <c r="AI420" s="81"/>
      <c r="AJ420" s="81"/>
      <c r="AK420" s="81"/>
      <c r="AL420" s="81"/>
      <c r="AM420" s="81"/>
      <c r="AN420" s="167"/>
      <c r="AO420" s="81"/>
      <c r="AP420" s="342"/>
      <c r="AQ420" s="342"/>
      <c r="AR420" s="81"/>
      <c r="AS420" s="81"/>
      <c r="AT420" s="81"/>
      <c r="AU420" s="81"/>
      <c r="AV420" s="81"/>
      <c r="AW420" s="342">
        <f ca="1">M420</f>
        <v>0</v>
      </c>
      <c r="AX420" s="342">
        <f ca="1">O420</f>
        <v>0</v>
      </c>
      <c r="AY420" s="342">
        <f ca="1">Q420</f>
        <v>0</v>
      </c>
      <c r="AZ420" s="342">
        <f>S420</f>
        <v>0</v>
      </c>
      <c r="BA420" s="342">
        <f>U420</f>
        <v>0</v>
      </c>
      <c r="BB420" s="101"/>
      <c r="BC420" s="101"/>
      <c r="BD420" s="101"/>
      <c r="BE420" s="101"/>
      <c r="BF420" s="101"/>
      <c r="BG420" s="101"/>
      <c r="BH420" s="101"/>
      <c r="BI420" s="101"/>
      <c r="BJ420" s="101"/>
      <c r="BK420" s="101"/>
      <c r="BL420" s="101"/>
      <c r="BM420" s="101"/>
      <c r="BN420" s="101"/>
      <c r="BO420" s="101"/>
      <c r="BP420" s="101"/>
      <c r="BQ420" s="101"/>
      <c r="BR420" s="101"/>
      <c r="BS420" s="101"/>
      <c r="BT420" s="101"/>
      <c r="BU420" s="101"/>
      <c r="BV420" s="101"/>
      <c r="BW420" s="101"/>
      <c r="BX420" s="101"/>
      <c r="BY420" s="101"/>
    </row>
    <row r="421" spans="1:77" s="197" customFormat="1" ht="24" customHeight="1" outlineLevel="1" x14ac:dyDescent="0.2">
      <c r="A421" s="941"/>
      <c r="B421" s="942"/>
      <c r="C421" s="943"/>
      <c r="D421" s="950"/>
      <c r="E421" s="951"/>
      <c r="F421" s="951"/>
      <c r="G421" s="951"/>
      <c r="H421" s="951"/>
      <c r="I421" s="952"/>
      <c r="J421" s="956" t="str">
        <f ca="1">Translations!$A$77</f>
        <v>Please select…</v>
      </c>
      <c r="K421" s="958" t="str">
        <f ca="1">Translations!$A$83</f>
        <v>Allocation</v>
      </c>
      <c r="L421" s="959"/>
      <c r="M421" s="971"/>
      <c r="N421" s="972"/>
      <c r="O421" s="963"/>
      <c r="P421" s="964"/>
      <c r="Q421" s="963"/>
      <c r="R421" s="964"/>
      <c r="S421" s="961"/>
      <c r="T421" s="962"/>
      <c r="U421" s="963"/>
      <c r="V421" s="964"/>
      <c r="W421" s="947"/>
      <c r="X421" s="948"/>
      <c r="Y421" s="948"/>
      <c r="Z421" s="948"/>
      <c r="AA421" s="949"/>
      <c r="AB421" s="947"/>
      <c r="AC421" s="948"/>
      <c r="AD421" s="965"/>
      <c r="AE421" s="121"/>
      <c r="AF421" s="121"/>
      <c r="AG421" s="121"/>
      <c r="AH421" s="81"/>
      <c r="AI421" s="81"/>
      <c r="AJ421" s="81"/>
      <c r="AK421" s="81"/>
      <c r="AL421" s="81"/>
      <c r="AM421" s="81"/>
      <c r="AN421" s="167"/>
      <c r="AO421" s="81"/>
      <c r="AP421" s="342">
        <f t="shared" ref="AP421" si="188">SUM(M421:V421)</f>
        <v>0</v>
      </c>
      <c r="AQ421" s="342">
        <f t="shared" ref="AQ421" si="189">SUM(M422:V422)</f>
        <v>0</v>
      </c>
      <c r="AR421" s="342">
        <f>M421</f>
        <v>0</v>
      </c>
      <c r="AS421" s="342">
        <f>O421</f>
        <v>0</v>
      </c>
      <c r="AT421" s="342">
        <f>Q421</f>
        <v>0</v>
      </c>
      <c r="AU421" s="342">
        <f>S421</f>
        <v>0</v>
      </c>
      <c r="AV421" s="342">
        <f>U421</f>
        <v>0</v>
      </c>
      <c r="BB421" s="101"/>
      <c r="BC421" s="101"/>
      <c r="BD421" s="101"/>
      <c r="BE421" s="101"/>
      <c r="BF421" s="101"/>
      <c r="BG421" s="101"/>
      <c r="BH421" s="101"/>
      <c r="BI421" s="101"/>
      <c r="BJ421" s="101"/>
      <c r="BK421" s="101"/>
      <c r="BL421" s="101"/>
      <c r="BM421" s="101"/>
      <c r="BN421" s="101"/>
      <c r="BO421" s="101"/>
      <c r="BP421" s="101"/>
      <c r="BQ421" s="101"/>
      <c r="BR421" s="101"/>
      <c r="BS421" s="101"/>
      <c r="BT421" s="101"/>
      <c r="BU421" s="101"/>
      <c r="BV421" s="101"/>
      <c r="BW421" s="101"/>
      <c r="BX421" s="101"/>
      <c r="BY421" s="101"/>
    </row>
    <row r="422" spans="1:77" s="197" customFormat="1" ht="24" customHeight="1" outlineLevel="1" x14ac:dyDescent="0.2">
      <c r="A422" s="944"/>
      <c r="B422" s="945"/>
      <c r="C422" s="946"/>
      <c r="D422" s="953"/>
      <c r="E422" s="954"/>
      <c r="F422" s="954"/>
      <c r="G422" s="954"/>
      <c r="H422" s="954"/>
      <c r="I422" s="955"/>
      <c r="J422" s="957"/>
      <c r="K422" s="967" t="str">
        <f ca="1">Translations!$A$86</f>
        <v>Above</v>
      </c>
      <c r="L422" s="968"/>
      <c r="M422" s="934"/>
      <c r="N422" s="935"/>
      <c r="O422" s="934"/>
      <c r="P422" s="935"/>
      <c r="Q422" s="934"/>
      <c r="R422" s="935"/>
      <c r="S422" s="936"/>
      <c r="T422" s="937"/>
      <c r="U422" s="934"/>
      <c r="V422" s="935"/>
      <c r="W422" s="953"/>
      <c r="X422" s="954"/>
      <c r="Y422" s="954"/>
      <c r="Z422" s="954"/>
      <c r="AA422" s="955"/>
      <c r="AB422" s="953"/>
      <c r="AC422" s="954"/>
      <c r="AD422" s="966"/>
      <c r="AE422" s="81"/>
      <c r="AF422" s="81"/>
      <c r="AG422" s="81"/>
      <c r="AH422" s="81"/>
      <c r="AI422" s="81"/>
      <c r="AJ422" s="81"/>
      <c r="AK422" s="81"/>
      <c r="AL422" s="81"/>
      <c r="AM422" s="81"/>
      <c r="AN422" s="167"/>
      <c r="AO422" s="81"/>
      <c r="AP422" s="342"/>
      <c r="AQ422" s="342"/>
      <c r="AR422" s="81"/>
      <c r="AS422" s="81"/>
      <c r="AT422" s="81"/>
      <c r="AU422" s="81"/>
      <c r="AV422" s="81"/>
      <c r="AW422" s="342">
        <f>M422</f>
        <v>0</v>
      </c>
      <c r="AX422" s="342">
        <f>O422</f>
        <v>0</v>
      </c>
      <c r="AY422" s="342">
        <f>Q422</f>
        <v>0</v>
      </c>
      <c r="AZ422" s="342">
        <f>S422</f>
        <v>0</v>
      </c>
      <c r="BA422" s="342">
        <f>U422</f>
        <v>0</v>
      </c>
      <c r="BB422" s="101"/>
      <c r="BC422" s="101"/>
      <c r="BD422" s="101"/>
      <c r="BE422" s="101"/>
      <c r="BF422" s="101"/>
      <c r="BG422" s="101"/>
      <c r="BH422" s="101"/>
      <c r="BI422" s="101"/>
      <c r="BJ422" s="101"/>
      <c r="BK422" s="101"/>
      <c r="BL422" s="101"/>
      <c r="BM422" s="101"/>
      <c r="BN422" s="101"/>
      <c r="BO422" s="101"/>
      <c r="BP422" s="101"/>
      <c r="BQ422" s="101"/>
      <c r="BR422" s="101"/>
      <c r="BS422" s="101"/>
      <c r="BT422" s="101"/>
      <c r="BU422" s="101"/>
      <c r="BV422" s="101"/>
      <c r="BW422" s="101"/>
      <c r="BX422" s="101"/>
      <c r="BY422" s="101"/>
    </row>
    <row r="423" spans="1:77" s="197" customFormat="1" ht="24" customHeight="1" outlineLevel="1" x14ac:dyDescent="0.2">
      <c r="A423" s="938" t="s">
        <v>2225</v>
      </c>
      <c r="B423" s="939"/>
      <c r="C423" s="940"/>
      <c r="D423" s="947" t="s">
        <v>4174</v>
      </c>
      <c r="E423" s="948"/>
      <c r="F423" s="948"/>
      <c r="G423" s="948"/>
      <c r="H423" s="948"/>
      <c r="I423" s="949"/>
      <c r="J423" s="956" t="s">
        <v>989</v>
      </c>
      <c r="K423" s="958" t="str">
        <f ca="1">Translations!$A$83</f>
        <v>Allocation</v>
      </c>
      <c r="L423" s="959"/>
      <c r="M423" s="960">
        <f ca="1">SUMIFS('Cost assumptions - optional'!$R:$R,'Cost assumptions - optional'!$D:$D,A423,'Cost assumptions - optional'!$A:$A,$K423)</f>
        <v>0</v>
      </c>
      <c r="N423" s="960"/>
      <c r="O423" s="960">
        <f ca="1">SUMIFS('Cost assumptions - optional'!$S:$S,'Cost assumptions - optional'!$D:$D,A423,'Cost assumptions - optional'!$A:$A,$K423)</f>
        <v>0</v>
      </c>
      <c r="P423" s="960"/>
      <c r="Q423" s="960">
        <f ca="1">SUMIFS('Cost assumptions - optional'!$T:$T,'Cost assumptions - optional'!$D:$D,A423,'Cost assumptions - optional'!$A:$A,$K423)</f>
        <v>0</v>
      </c>
      <c r="R423" s="960"/>
      <c r="S423" s="961"/>
      <c r="T423" s="962"/>
      <c r="U423" s="963"/>
      <c r="V423" s="964"/>
      <c r="W423" s="947"/>
      <c r="X423" s="948"/>
      <c r="Y423" s="948"/>
      <c r="Z423" s="948"/>
      <c r="AA423" s="949"/>
      <c r="AB423" s="947"/>
      <c r="AC423" s="948"/>
      <c r="AD423" s="965"/>
      <c r="AE423" s="81"/>
      <c r="AF423" s="81"/>
      <c r="AG423" s="81"/>
      <c r="AH423" s="81"/>
      <c r="AI423" s="81"/>
      <c r="AJ423" s="81"/>
      <c r="AK423" s="81"/>
      <c r="AL423" s="81"/>
      <c r="AM423" s="81"/>
      <c r="AN423" s="167"/>
      <c r="AO423" s="81"/>
      <c r="AP423" s="342">
        <f t="shared" ref="AP423" ca="1" si="190">SUM(M423:V423)</f>
        <v>0</v>
      </c>
      <c r="AQ423" s="342">
        <f t="shared" ref="AQ423" ca="1" si="191">SUM(M424:V424)</f>
        <v>0</v>
      </c>
      <c r="AR423" s="342">
        <f ca="1">M423</f>
        <v>0</v>
      </c>
      <c r="AS423" s="342">
        <f ca="1">O423</f>
        <v>0</v>
      </c>
      <c r="AT423" s="342">
        <f ca="1">Q423</f>
        <v>0</v>
      </c>
      <c r="AU423" s="342">
        <f>S423</f>
        <v>0</v>
      </c>
      <c r="AV423" s="342">
        <f>U423</f>
        <v>0</v>
      </c>
      <c r="BB423" s="101"/>
      <c r="BC423" s="101"/>
      <c r="BD423" s="101"/>
      <c r="BE423" s="101"/>
      <c r="BF423" s="101"/>
      <c r="BG423" s="101"/>
      <c r="BH423" s="101"/>
      <c r="BI423" s="101"/>
      <c r="BJ423" s="101"/>
      <c r="BK423" s="101"/>
      <c r="BL423" s="101"/>
      <c r="BM423" s="101"/>
      <c r="BN423" s="101"/>
      <c r="BO423" s="101"/>
      <c r="BP423" s="101"/>
      <c r="BQ423" s="101"/>
      <c r="BR423" s="101"/>
      <c r="BS423" s="101"/>
      <c r="BT423" s="101"/>
      <c r="BU423" s="101"/>
      <c r="BV423" s="101"/>
      <c r="BW423" s="101"/>
      <c r="BX423" s="101"/>
      <c r="BY423" s="101"/>
    </row>
    <row r="424" spans="1:77" s="197" customFormat="1" ht="24" customHeight="1" outlineLevel="1" x14ac:dyDescent="0.2">
      <c r="A424" s="941"/>
      <c r="B424" s="942"/>
      <c r="C424" s="943"/>
      <c r="D424" s="950"/>
      <c r="E424" s="951"/>
      <c r="F424" s="951"/>
      <c r="G424" s="951"/>
      <c r="H424" s="951"/>
      <c r="I424" s="952"/>
      <c r="J424" s="957"/>
      <c r="K424" s="967" t="str">
        <f ca="1">Translations!$A$86</f>
        <v>Above</v>
      </c>
      <c r="L424" s="968"/>
      <c r="M424" s="969">
        <f ca="1">SUMIFS('Cost assumptions - optional'!$R:$R,'Cost assumptions - optional'!$D:$D,A423,'Cost assumptions - optional'!$A:$A,$K424)</f>
        <v>0</v>
      </c>
      <c r="N424" s="969"/>
      <c r="O424" s="970">
        <f ca="1">SUMIFS('Cost assumptions - optional'!$S:$S,'Cost assumptions - optional'!$D:$D,A423,'Cost assumptions - optional'!$A:$A,$K424)</f>
        <v>0</v>
      </c>
      <c r="P424" s="970"/>
      <c r="Q424" s="970">
        <f ca="1">SUMIFS('Cost assumptions - optional'!$T:$T,'Cost assumptions - optional'!$D:$D,A423,'Cost assumptions - optional'!$A:$A,$K424)</f>
        <v>0</v>
      </c>
      <c r="R424" s="970"/>
      <c r="S424" s="936"/>
      <c r="T424" s="937"/>
      <c r="U424" s="934"/>
      <c r="V424" s="935"/>
      <c r="W424" s="953"/>
      <c r="X424" s="954"/>
      <c r="Y424" s="954"/>
      <c r="Z424" s="954"/>
      <c r="AA424" s="955"/>
      <c r="AB424" s="953"/>
      <c r="AC424" s="954"/>
      <c r="AD424" s="966"/>
      <c r="AE424" s="81"/>
      <c r="AF424" s="81"/>
      <c r="AG424" s="81"/>
      <c r="AH424" s="81"/>
      <c r="AI424" s="81"/>
      <c r="AJ424" s="81"/>
      <c r="AK424" s="81"/>
      <c r="AL424" s="81"/>
      <c r="AM424" s="81"/>
      <c r="AN424" s="167"/>
      <c r="AO424" s="81"/>
      <c r="AP424" s="342"/>
      <c r="AQ424" s="342"/>
      <c r="AR424" s="81"/>
      <c r="AS424" s="81"/>
      <c r="AT424" s="81"/>
      <c r="AU424" s="81"/>
      <c r="AV424" s="81"/>
      <c r="AW424" s="342">
        <f ca="1">M424</f>
        <v>0</v>
      </c>
      <c r="AX424" s="342">
        <f ca="1">O424</f>
        <v>0</v>
      </c>
      <c r="AY424" s="342">
        <f ca="1">Q424</f>
        <v>0</v>
      </c>
      <c r="AZ424" s="342">
        <f>S424</f>
        <v>0</v>
      </c>
      <c r="BA424" s="342">
        <f>U424</f>
        <v>0</v>
      </c>
      <c r="BB424" s="101"/>
      <c r="BC424" s="101"/>
      <c r="BD424" s="101"/>
      <c r="BE424" s="101"/>
      <c r="BF424" s="101"/>
      <c r="BG424" s="101"/>
      <c r="BH424" s="101"/>
      <c r="BI424" s="101"/>
      <c r="BJ424" s="101"/>
      <c r="BK424" s="101"/>
      <c r="BL424" s="101"/>
      <c r="BM424" s="101"/>
      <c r="BN424" s="101"/>
      <c r="BO424" s="101"/>
      <c r="BP424" s="101"/>
      <c r="BQ424" s="101"/>
      <c r="BR424" s="101"/>
      <c r="BS424" s="101"/>
      <c r="BT424" s="101"/>
      <c r="BU424" s="101"/>
      <c r="BV424" s="101"/>
      <c r="BW424" s="101"/>
      <c r="BX424" s="101"/>
      <c r="BY424" s="101"/>
    </row>
    <row r="425" spans="1:77" s="197" customFormat="1" ht="24" customHeight="1" outlineLevel="1" x14ac:dyDescent="0.2">
      <c r="A425" s="941"/>
      <c r="B425" s="942"/>
      <c r="C425" s="943"/>
      <c r="D425" s="950"/>
      <c r="E425" s="951"/>
      <c r="F425" s="951"/>
      <c r="G425" s="951"/>
      <c r="H425" s="951"/>
      <c r="I425" s="952"/>
      <c r="J425" s="956" t="str">
        <f ca="1">Translations!$A$77</f>
        <v>Please select…</v>
      </c>
      <c r="K425" s="958" t="str">
        <f ca="1">Translations!$A$83</f>
        <v>Allocation</v>
      </c>
      <c r="L425" s="959"/>
      <c r="M425" s="971"/>
      <c r="N425" s="972"/>
      <c r="O425" s="963"/>
      <c r="P425" s="964"/>
      <c r="Q425" s="963"/>
      <c r="R425" s="964"/>
      <c r="S425" s="961"/>
      <c r="T425" s="962"/>
      <c r="U425" s="963"/>
      <c r="V425" s="964"/>
      <c r="W425" s="947"/>
      <c r="X425" s="948"/>
      <c r="Y425" s="948"/>
      <c r="Z425" s="948"/>
      <c r="AA425" s="949"/>
      <c r="AB425" s="947"/>
      <c r="AC425" s="948"/>
      <c r="AD425" s="965"/>
      <c r="AE425" s="121"/>
      <c r="AF425" s="121"/>
      <c r="AG425" s="121"/>
      <c r="AH425" s="81"/>
      <c r="AI425" s="81"/>
      <c r="AJ425" s="81"/>
      <c r="AK425" s="81"/>
      <c r="AL425" s="81"/>
      <c r="AM425" s="81"/>
      <c r="AN425" s="167"/>
      <c r="AO425" s="81"/>
      <c r="AP425" s="342">
        <f t="shared" ref="AP425" si="192">SUM(M425:V425)</f>
        <v>0</v>
      </c>
      <c r="AQ425" s="342">
        <f t="shared" ref="AQ425" si="193">SUM(M426:V426)</f>
        <v>0</v>
      </c>
      <c r="AR425" s="342">
        <f>M425</f>
        <v>0</v>
      </c>
      <c r="AS425" s="342">
        <f>O425</f>
        <v>0</v>
      </c>
      <c r="AT425" s="342">
        <f>Q425</f>
        <v>0</v>
      </c>
      <c r="AU425" s="342">
        <f>S425</f>
        <v>0</v>
      </c>
      <c r="AV425" s="342">
        <f>U425</f>
        <v>0</v>
      </c>
      <c r="BB425" s="101"/>
      <c r="BC425" s="101"/>
      <c r="BD425" s="101"/>
      <c r="BE425" s="101"/>
      <c r="BF425" s="101"/>
      <c r="BG425" s="101"/>
      <c r="BH425" s="101"/>
      <c r="BI425" s="101"/>
      <c r="BJ425" s="101"/>
      <c r="BK425" s="101"/>
      <c r="BL425" s="101"/>
      <c r="BM425" s="101"/>
      <c r="BN425" s="101"/>
      <c r="BO425" s="101"/>
      <c r="BP425" s="101"/>
      <c r="BQ425" s="101"/>
      <c r="BR425" s="101"/>
      <c r="BS425" s="101"/>
      <c r="BT425" s="101"/>
      <c r="BU425" s="101"/>
      <c r="BV425" s="101"/>
      <c r="BW425" s="101"/>
      <c r="BX425" s="101"/>
      <c r="BY425" s="101"/>
    </row>
    <row r="426" spans="1:77" s="197" customFormat="1" ht="24" customHeight="1" outlineLevel="1" x14ac:dyDescent="0.2">
      <c r="A426" s="944"/>
      <c r="B426" s="945"/>
      <c r="C426" s="946"/>
      <c r="D426" s="953"/>
      <c r="E426" s="954"/>
      <c r="F426" s="954"/>
      <c r="G426" s="954"/>
      <c r="H426" s="954"/>
      <c r="I426" s="955"/>
      <c r="J426" s="957"/>
      <c r="K426" s="967" t="str">
        <f ca="1">Translations!$A$86</f>
        <v>Above</v>
      </c>
      <c r="L426" s="968"/>
      <c r="M426" s="934"/>
      <c r="N426" s="935"/>
      <c r="O426" s="934"/>
      <c r="P426" s="935"/>
      <c r="Q426" s="934"/>
      <c r="R426" s="935"/>
      <c r="S426" s="936"/>
      <c r="T426" s="937"/>
      <c r="U426" s="934"/>
      <c r="V426" s="935"/>
      <c r="W426" s="953"/>
      <c r="X426" s="954"/>
      <c r="Y426" s="954"/>
      <c r="Z426" s="954"/>
      <c r="AA426" s="955"/>
      <c r="AB426" s="953"/>
      <c r="AC426" s="954"/>
      <c r="AD426" s="966"/>
      <c r="AE426" s="81"/>
      <c r="AF426" s="81"/>
      <c r="AG426" s="81"/>
      <c r="AH426" s="81"/>
      <c r="AI426" s="81"/>
      <c r="AJ426" s="81"/>
      <c r="AK426" s="81"/>
      <c r="AL426" s="81"/>
      <c r="AM426" s="81"/>
      <c r="AN426" s="167"/>
      <c r="AO426" s="81"/>
      <c r="AP426" s="342"/>
      <c r="AQ426" s="342"/>
      <c r="AR426" s="81"/>
      <c r="AS426" s="81"/>
      <c r="AT426" s="81"/>
      <c r="AU426" s="81"/>
      <c r="AV426" s="81"/>
      <c r="AW426" s="342">
        <f>M426</f>
        <v>0</v>
      </c>
      <c r="AX426" s="342">
        <f>O426</f>
        <v>0</v>
      </c>
      <c r="AY426" s="342">
        <f>Q426</f>
        <v>0</v>
      </c>
      <c r="AZ426" s="342">
        <f>S426</f>
        <v>0</v>
      </c>
      <c r="BA426" s="342">
        <f>U426</f>
        <v>0</v>
      </c>
      <c r="BB426" s="101"/>
      <c r="BC426" s="101"/>
      <c r="BD426" s="101"/>
      <c r="BE426" s="101"/>
      <c r="BF426" s="101"/>
      <c r="BG426" s="101"/>
      <c r="BH426" s="101"/>
      <c r="BI426" s="101"/>
      <c r="BJ426" s="101"/>
      <c r="BK426" s="101"/>
      <c r="BL426" s="101"/>
      <c r="BM426" s="101"/>
      <c r="BN426" s="101"/>
      <c r="BO426" s="101"/>
      <c r="BP426" s="101"/>
      <c r="BQ426" s="101"/>
      <c r="BR426" s="101"/>
      <c r="BS426" s="101"/>
      <c r="BT426" s="101"/>
      <c r="BU426" s="101"/>
      <c r="BV426" s="101"/>
      <c r="BW426" s="101"/>
      <c r="BX426" s="101"/>
      <c r="BY426" s="101"/>
    </row>
    <row r="427" spans="1:77" s="197" customFormat="1" ht="24" customHeight="1" outlineLevel="1" x14ac:dyDescent="0.2">
      <c r="A427" s="938" t="s">
        <v>3426</v>
      </c>
      <c r="B427" s="939"/>
      <c r="C427" s="940"/>
      <c r="D427" s="1169" t="s">
        <v>4472</v>
      </c>
      <c r="E427" s="948"/>
      <c r="F427" s="948"/>
      <c r="G427" s="948"/>
      <c r="H427" s="948"/>
      <c r="I427" s="949"/>
      <c r="J427" s="956" t="str">
        <f ca="1">Translations!$A$77</f>
        <v>Please select…</v>
      </c>
      <c r="K427" s="958" t="str">
        <f ca="1">Translations!$A$83</f>
        <v>Allocation</v>
      </c>
      <c r="L427" s="959"/>
      <c r="M427" s="960">
        <f ca="1">SUMIFS('Cost assumptions - optional'!$R:$R,'Cost assumptions - optional'!$D:$D,A427,'Cost assumptions - optional'!$A:$A,$K427)</f>
        <v>0</v>
      </c>
      <c r="N427" s="960"/>
      <c r="O427" s="960">
        <f ca="1">SUMIFS('Cost assumptions - optional'!$S:$S,'Cost assumptions - optional'!$D:$D,A427,'Cost assumptions - optional'!$A:$A,$K427)</f>
        <v>0</v>
      </c>
      <c r="P427" s="960"/>
      <c r="Q427" s="960">
        <f ca="1">SUMIFS('Cost assumptions - optional'!$T:$T,'Cost assumptions - optional'!$D:$D,A427,'Cost assumptions - optional'!$A:$A,$K427)</f>
        <v>0</v>
      </c>
      <c r="R427" s="960"/>
      <c r="S427" s="961"/>
      <c r="T427" s="962"/>
      <c r="U427" s="963"/>
      <c r="V427" s="964"/>
      <c r="W427" s="947"/>
      <c r="X427" s="948"/>
      <c r="Y427" s="948"/>
      <c r="Z427" s="948"/>
      <c r="AA427" s="949"/>
      <c r="AB427" s="947"/>
      <c r="AC427" s="948"/>
      <c r="AD427" s="965"/>
      <c r="AE427" s="81"/>
      <c r="AF427" s="81"/>
      <c r="AG427" s="81"/>
      <c r="AH427" s="81"/>
      <c r="AI427" s="81"/>
      <c r="AJ427" s="81"/>
      <c r="AK427" s="81"/>
      <c r="AL427" s="81"/>
      <c r="AM427" s="81"/>
      <c r="AN427" s="167"/>
      <c r="AO427" s="81"/>
      <c r="AP427" s="342">
        <f t="shared" ref="AP427" ca="1" si="194">SUM(M427:V427)</f>
        <v>0</v>
      </c>
      <c r="AQ427" s="342">
        <f t="shared" ref="AQ427" ca="1" si="195">SUM(M428:V428)</f>
        <v>0</v>
      </c>
      <c r="AR427" s="342">
        <f ca="1">M427</f>
        <v>0</v>
      </c>
      <c r="AS427" s="342">
        <f ca="1">O427</f>
        <v>0</v>
      </c>
      <c r="AT427" s="342">
        <f ca="1">Q427</f>
        <v>0</v>
      </c>
      <c r="AU427" s="342">
        <f>S427</f>
        <v>0</v>
      </c>
      <c r="AV427" s="342">
        <f>U427</f>
        <v>0</v>
      </c>
      <c r="BB427" s="101"/>
      <c r="BC427" s="101"/>
      <c r="BD427" s="101"/>
      <c r="BE427" s="101"/>
      <c r="BF427" s="101"/>
      <c r="BG427" s="101"/>
      <c r="BH427" s="101"/>
      <c r="BI427" s="101"/>
      <c r="BJ427" s="101"/>
      <c r="BK427" s="101"/>
      <c r="BL427" s="101"/>
      <c r="BM427" s="101"/>
      <c r="BN427" s="101"/>
      <c r="BO427" s="101"/>
      <c r="BP427" s="101"/>
      <c r="BQ427" s="101"/>
      <c r="BR427" s="101"/>
      <c r="BS427" s="101"/>
      <c r="BT427" s="101"/>
      <c r="BU427" s="101"/>
      <c r="BV427" s="101"/>
      <c r="BW427" s="101"/>
      <c r="BX427" s="101"/>
      <c r="BY427" s="101"/>
    </row>
    <row r="428" spans="1:77" s="197" customFormat="1" ht="24" customHeight="1" outlineLevel="1" x14ac:dyDescent="0.2">
      <c r="A428" s="941"/>
      <c r="B428" s="942"/>
      <c r="C428" s="943"/>
      <c r="D428" s="950"/>
      <c r="E428" s="951"/>
      <c r="F428" s="951"/>
      <c r="G428" s="951"/>
      <c r="H428" s="951"/>
      <c r="I428" s="952"/>
      <c r="J428" s="957"/>
      <c r="K428" s="967" t="str">
        <f ca="1">Translations!$A$86</f>
        <v>Above</v>
      </c>
      <c r="L428" s="968"/>
      <c r="M428" s="969">
        <f ca="1">SUMIFS('Cost assumptions - optional'!$R:$R,'Cost assumptions - optional'!$D:$D,A427,'Cost assumptions - optional'!$A:$A,$K428)</f>
        <v>0</v>
      </c>
      <c r="N428" s="969"/>
      <c r="O428" s="970">
        <f ca="1">SUMIFS('Cost assumptions - optional'!$S:$S,'Cost assumptions - optional'!$D:$D,A427,'Cost assumptions - optional'!$A:$A,$K428)</f>
        <v>0</v>
      </c>
      <c r="P428" s="970"/>
      <c r="Q428" s="970">
        <f ca="1">SUMIFS('Cost assumptions - optional'!$T:$T,'Cost assumptions - optional'!$D:$D,A427,'Cost assumptions - optional'!$A:$A,$K428)</f>
        <v>0</v>
      </c>
      <c r="R428" s="970"/>
      <c r="S428" s="936"/>
      <c r="T428" s="937"/>
      <c r="U428" s="934"/>
      <c r="V428" s="935"/>
      <c r="W428" s="953"/>
      <c r="X428" s="954"/>
      <c r="Y428" s="954"/>
      <c r="Z428" s="954"/>
      <c r="AA428" s="955"/>
      <c r="AB428" s="953"/>
      <c r="AC428" s="954"/>
      <c r="AD428" s="966"/>
      <c r="AE428" s="81"/>
      <c r="AF428" s="81"/>
      <c r="AG428" s="81"/>
      <c r="AH428" s="81"/>
      <c r="AI428" s="81"/>
      <c r="AJ428" s="81"/>
      <c r="AK428" s="81"/>
      <c r="AL428" s="81"/>
      <c r="AM428" s="81"/>
      <c r="AN428" s="167"/>
      <c r="AO428" s="81"/>
      <c r="AP428" s="342"/>
      <c r="AQ428" s="342"/>
      <c r="AR428" s="81"/>
      <c r="AS428" s="81"/>
      <c r="AT428" s="81"/>
      <c r="AU428" s="81"/>
      <c r="AV428" s="81"/>
      <c r="AW428" s="342">
        <f ca="1">M428</f>
        <v>0</v>
      </c>
      <c r="AX428" s="342">
        <f ca="1">O428</f>
        <v>0</v>
      </c>
      <c r="AY428" s="342">
        <f ca="1">Q428</f>
        <v>0</v>
      </c>
      <c r="AZ428" s="342">
        <f>S428</f>
        <v>0</v>
      </c>
      <c r="BA428" s="342">
        <f>U428</f>
        <v>0</v>
      </c>
      <c r="BB428" s="101"/>
      <c r="BC428" s="101"/>
      <c r="BD428" s="101"/>
      <c r="BE428" s="101"/>
      <c r="BF428" s="101"/>
      <c r="BG428" s="101"/>
      <c r="BH428" s="101"/>
      <c r="BI428" s="101"/>
      <c r="BJ428" s="101"/>
      <c r="BK428" s="101"/>
      <c r="BL428" s="101"/>
      <c r="BM428" s="101"/>
      <c r="BN428" s="101"/>
      <c r="BO428" s="101"/>
      <c r="BP428" s="101"/>
      <c r="BQ428" s="101"/>
      <c r="BR428" s="101"/>
      <c r="BS428" s="101"/>
      <c r="BT428" s="101"/>
      <c r="BU428" s="101"/>
      <c r="BV428" s="101"/>
      <c r="BW428" s="101"/>
      <c r="BX428" s="101"/>
      <c r="BY428" s="101"/>
    </row>
    <row r="429" spans="1:77" s="197" customFormat="1" ht="24" customHeight="1" outlineLevel="1" x14ac:dyDescent="0.2">
      <c r="A429" s="941"/>
      <c r="B429" s="942"/>
      <c r="C429" s="943"/>
      <c r="D429" s="950"/>
      <c r="E429" s="951"/>
      <c r="F429" s="951"/>
      <c r="G429" s="951"/>
      <c r="H429" s="951"/>
      <c r="I429" s="952"/>
      <c r="J429" s="956" t="str">
        <f ca="1">Translations!$A$77</f>
        <v>Please select…</v>
      </c>
      <c r="K429" s="958" t="str">
        <f ca="1">Translations!$A$83</f>
        <v>Allocation</v>
      </c>
      <c r="L429" s="959"/>
      <c r="M429" s="971"/>
      <c r="N429" s="972"/>
      <c r="O429" s="963"/>
      <c r="P429" s="964"/>
      <c r="Q429" s="963"/>
      <c r="R429" s="964"/>
      <c r="S429" s="961"/>
      <c r="T429" s="962"/>
      <c r="U429" s="963"/>
      <c r="V429" s="964"/>
      <c r="W429" s="947"/>
      <c r="X429" s="948"/>
      <c r="Y429" s="948"/>
      <c r="Z429" s="948"/>
      <c r="AA429" s="949"/>
      <c r="AB429" s="947"/>
      <c r="AC429" s="948"/>
      <c r="AD429" s="965"/>
      <c r="AE429" s="81"/>
      <c r="AF429" s="81"/>
      <c r="AG429" s="81"/>
      <c r="AH429" s="81"/>
      <c r="AI429" s="81"/>
      <c r="AJ429" s="81"/>
      <c r="AK429" s="81"/>
      <c r="AL429" s="81"/>
      <c r="AM429" s="81"/>
      <c r="AN429" s="167"/>
      <c r="AO429" s="81"/>
      <c r="AP429" s="342">
        <f t="shared" ref="AP429" si="196">SUM(M429:V429)</f>
        <v>0</v>
      </c>
      <c r="AQ429" s="342">
        <f t="shared" ref="AQ429" si="197">SUM(M430:V430)</f>
        <v>0</v>
      </c>
      <c r="AR429" s="342">
        <f>M429</f>
        <v>0</v>
      </c>
      <c r="AS429" s="342">
        <f>O429</f>
        <v>0</v>
      </c>
      <c r="AT429" s="342">
        <f>Q429</f>
        <v>0</v>
      </c>
      <c r="AU429" s="342">
        <f>S429</f>
        <v>0</v>
      </c>
      <c r="AV429" s="342">
        <f>U429</f>
        <v>0</v>
      </c>
      <c r="BB429" s="101"/>
      <c r="BC429" s="101"/>
      <c r="BD429" s="101"/>
      <c r="BE429" s="101"/>
      <c r="BF429" s="101"/>
      <c r="BG429" s="101"/>
      <c r="BH429" s="101"/>
      <c r="BI429" s="101"/>
      <c r="BJ429" s="101"/>
      <c r="BK429" s="101"/>
      <c r="BL429" s="101"/>
      <c r="BM429" s="101"/>
      <c r="BN429" s="101"/>
      <c r="BO429" s="101"/>
      <c r="BP429" s="101"/>
      <c r="BQ429" s="101"/>
      <c r="BR429" s="101"/>
      <c r="BS429" s="101"/>
      <c r="BT429" s="101"/>
      <c r="BU429" s="101"/>
      <c r="BV429" s="101"/>
      <c r="BW429" s="101"/>
      <c r="BX429" s="101"/>
      <c r="BY429" s="101"/>
    </row>
    <row r="430" spans="1:77" s="197" customFormat="1" ht="24" customHeight="1" outlineLevel="1" x14ac:dyDescent="0.2">
      <c r="A430" s="944"/>
      <c r="B430" s="945"/>
      <c r="C430" s="946"/>
      <c r="D430" s="953"/>
      <c r="E430" s="954"/>
      <c r="F430" s="954"/>
      <c r="G430" s="954"/>
      <c r="H430" s="954"/>
      <c r="I430" s="955"/>
      <c r="J430" s="957"/>
      <c r="K430" s="967" t="str">
        <f ca="1">Translations!$A$86</f>
        <v>Above</v>
      </c>
      <c r="L430" s="968"/>
      <c r="M430" s="934"/>
      <c r="N430" s="935"/>
      <c r="O430" s="934"/>
      <c r="P430" s="935"/>
      <c r="Q430" s="934"/>
      <c r="R430" s="935"/>
      <c r="S430" s="936"/>
      <c r="T430" s="937"/>
      <c r="U430" s="934"/>
      <c r="V430" s="935"/>
      <c r="W430" s="953"/>
      <c r="X430" s="954"/>
      <c r="Y430" s="954"/>
      <c r="Z430" s="954"/>
      <c r="AA430" s="955"/>
      <c r="AB430" s="953"/>
      <c r="AC430" s="954"/>
      <c r="AD430" s="966"/>
      <c r="AE430" s="81"/>
      <c r="AF430" s="81"/>
      <c r="AG430" s="81"/>
      <c r="AH430" s="81"/>
      <c r="AI430" s="81"/>
      <c r="AJ430" s="81"/>
      <c r="AK430" s="81"/>
      <c r="AL430" s="81"/>
      <c r="AM430" s="81"/>
      <c r="AN430" s="167"/>
      <c r="AO430" s="81"/>
      <c r="AP430" s="342"/>
      <c r="AQ430" s="342"/>
      <c r="AR430" s="81"/>
      <c r="AS430" s="81"/>
      <c r="AT430" s="81"/>
      <c r="AU430" s="81"/>
      <c r="AV430" s="81"/>
      <c r="AW430" s="342">
        <f>M430</f>
        <v>0</v>
      </c>
      <c r="AX430" s="342">
        <f>O430</f>
        <v>0</v>
      </c>
      <c r="AY430" s="342">
        <f>Q430</f>
        <v>0</v>
      </c>
      <c r="AZ430" s="342">
        <f>S430</f>
        <v>0</v>
      </c>
      <c r="BA430" s="342">
        <f>U430</f>
        <v>0</v>
      </c>
      <c r="BB430" s="101"/>
      <c r="BC430" s="101"/>
      <c r="BD430" s="101"/>
      <c r="BE430" s="101"/>
      <c r="BF430" s="101"/>
      <c r="BG430" s="101"/>
      <c r="BH430" s="101"/>
      <c r="BI430" s="101"/>
      <c r="BJ430" s="101"/>
      <c r="BK430" s="101"/>
      <c r="BL430" s="101"/>
      <c r="BM430" s="101"/>
      <c r="BN430" s="101"/>
      <c r="BO430" s="101"/>
      <c r="BP430" s="101"/>
      <c r="BQ430" s="101"/>
      <c r="BR430" s="101"/>
      <c r="BS430" s="101"/>
      <c r="BT430" s="101"/>
      <c r="BU430" s="101"/>
      <c r="BV430" s="101"/>
      <c r="BW430" s="101"/>
      <c r="BX430" s="101"/>
      <c r="BY430" s="101"/>
    </row>
    <row r="431" spans="1:77" s="168" customFormat="1" x14ac:dyDescent="0.2">
      <c r="A431" s="1129" t="str">
        <f ca="1">Translations!$A$126</f>
        <v>To expand additional modules click the "+" signs in the left hand margin.</v>
      </c>
      <c r="B431" s="1110"/>
      <c r="C431" s="1110"/>
      <c r="D431" s="1110"/>
      <c r="E431" s="1110"/>
      <c r="F431" s="1110"/>
      <c r="G431" s="1110"/>
      <c r="H431" s="1110"/>
      <c r="I431" s="1110"/>
      <c r="J431" s="1110"/>
      <c r="K431" s="1110"/>
      <c r="L431" s="1110"/>
      <c r="M431" s="1110"/>
      <c r="N431" s="1110"/>
      <c r="O431" s="1110"/>
      <c r="P431" s="1110"/>
      <c r="Q431" s="1110"/>
      <c r="R431" s="1110"/>
      <c r="S431" s="1110"/>
      <c r="T431" s="1110"/>
      <c r="U431" s="1110"/>
      <c r="V431" s="1110"/>
      <c r="W431" s="1110"/>
      <c r="X431" s="1110"/>
      <c r="Y431" s="1110"/>
      <c r="Z431" s="1110"/>
      <c r="AA431" s="1110"/>
      <c r="AB431" s="1110"/>
      <c r="AC431" s="1110"/>
      <c r="AD431" s="1110"/>
      <c r="AL431" s="275"/>
      <c r="AM431" s="134"/>
      <c r="AN431" s="134"/>
      <c r="AO431" s="134"/>
      <c r="AP431" s="134"/>
      <c r="AQ431" s="134"/>
    </row>
    <row r="432" spans="1:77" s="62" customFormat="1" ht="33" customHeight="1" x14ac:dyDescent="0.2">
      <c r="A432" s="782" t="str">
        <f ca="1">Translations!$A$80</f>
        <v>Module</v>
      </c>
      <c r="B432" s="783"/>
      <c r="C432" s="236"/>
      <c r="D432" s="1042" t="s">
        <v>3560</v>
      </c>
      <c r="E432" s="1043"/>
      <c r="F432" s="1043"/>
      <c r="G432" s="1043"/>
      <c r="H432" s="1043"/>
      <c r="I432" s="1043"/>
      <c r="J432" s="1044"/>
      <c r="K432" s="579"/>
      <c r="L432" s="580"/>
      <c r="M432" s="580"/>
      <c r="N432" s="580"/>
      <c r="O432" s="580"/>
      <c r="P432" s="580"/>
      <c r="Q432" s="580"/>
      <c r="R432" s="580"/>
      <c r="S432" s="580"/>
      <c r="T432" s="580"/>
      <c r="U432" s="580"/>
      <c r="V432" s="580"/>
      <c r="W432" s="580"/>
      <c r="X432" s="580"/>
      <c r="Y432" s="580"/>
      <c r="Z432" s="580"/>
      <c r="AA432" s="580"/>
      <c r="AB432" s="580"/>
      <c r="AC432" s="580"/>
      <c r="AD432" s="171"/>
      <c r="AE432" s="178"/>
      <c r="AF432" s="178"/>
      <c r="AG432" s="178"/>
      <c r="AH432" s="178"/>
      <c r="AI432" s="178"/>
      <c r="AJ432" s="178"/>
      <c r="AK432" s="178"/>
      <c r="AL432" s="81"/>
      <c r="AM432" s="81"/>
      <c r="AN432" s="167"/>
      <c r="AO432" s="273">
        <f ca="1">INDIRECT(ADDRESS(MATCH(D432,CatModules!C:C,0),2,1,1,"CatModules"))</f>
        <v>68</v>
      </c>
      <c r="AP432" s="81"/>
      <c r="AQ432" s="81"/>
      <c r="AR432" s="178"/>
      <c r="AS432" s="178"/>
      <c r="AT432" s="178"/>
      <c r="AU432" s="178"/>
      <c r="AV432" s="178"/>
      <c r="AW432" s="178"/>
      <c r="AX432" s="177"/>
      <c r="AY432" s="177"/>
      <c r="AZ432" s="177"/>
      <c r="BA432" s="177"/>
      <c r="BB432" s="177"/>
      <c r="BC432" s="177"/>
      <c r="BD432" s="177"/>
      <c r="BE432" s="79"/>
      <c r="BF432" s="79"/>
      <c r="BG432" s="79"/>
      <c r="BH432" s="79"/>
      <c r="BI432" s="79"/>
      <c r="BJ432" s="79"/>
      <c r="BK432" s="79"/>
      <c r="BL432" s="79"/>
      <c r="BM432" s="79"/>
      <c r="BN432" s="79"/>
      <c r="BO432" s="79"/>
      <c r="BP432" s="79"/>
      <c r="BQ432" s="79"/>
      <c r="BR432" s="79"/>
      <c r="BS432" s="79"/>
      <c r="BT432" s="79"/>
      <c r="BU432" s="79"/>
      <c r="BV432" s="79"/>
      <c r="BW432" s="79"/>
    </row>
    <row r="433" spans="1:76" s="138" customFormat="1" ht="18" customHeight="1" outlineLevel="1" x14ac:dyDescent="0.2">
      <c r="A433" s="217" t="str">
        <f ca="1">Translations!$A$81</f>
        <v>Measurement framework for module</v>
      </c>
      <c r="B433" s="231"/>
      <c r="C433" s="231"/>
      <c r="D433" s="231"/>
      <c r="E433" s="231"/>
      <c r="F433" s="231"/>
      <c r="G433" s="205"/>
      <c r="H433" s="205"/>
      <c r="I433" s="205"/>
      <c r="J433" s="205"/>
      <c r="K433" s="205"/>
      <c r="L433" s="205"/>
      <c r="M433" s="205"/>
      <c r="N433" s="205"/>
      <c r="O433" s="205"/>
      <c r="P433" s="205"/>
      <c r="Q433" s="205"/>
      <c r="R433" s="205"/>
      <c r="S433" s="205"/>
      <c r="T433" s="581"/>
      <c r="U433" s="581"/>
      <c r="V433" s="581"/>
      <c r="W433" s="581"/>
      <c r="X433" s="581"/>
      <c r="Y433" s="581"/>
      <c r="Z433" s="581"/>
      <c r="AA433" s="581"/>
      <c r="AB433" s="581"/>
      <c r="AC433" s="581"/>
      <c r="AD433" s="582"/>
      <c r="AE433" s="178"/>
      <c r="AF433" s="178"/>
      <c r="AG433" s="178"/>
      <c r="AH433" s="178"/>
      <c r="AI433" s="178"/>
      <c r="AJ433" s="178"/>
      <c r="AK433" s="178"/>
      <c r="AL433" s="81"/>
      <c r="AM433" s="81"/>
      <c r="AN433" s="167"/>
      <c r="AO433" s="81">
        <f ca="1">INDIRECT(ADDRESS(ROW()-1,COLUMN()))</f>
        <v>68</v>
      </c>
      <c r="AP433" s="81"/>
      <c r="AQ433" s="81"/>
      <c r="AR433" s="178"/>
      <c r="AS433" s="178"/>
      <c r="AT433" s="178"/>
      <c r="AU433" s="178"/>
      <c r="AV433" s="178"/>
      <c r="AW433" s="178"/>
      <c r="AX433" s="178"/>
      <c r="AY433" s="136"/>
      <c r="AZ433" s="136"/>
      <c r="BA433" s="136"/>
      <c r="BB433" s="136"/>
      <c r="BC433" s="136"/>
      <c r="BD433" s="136"/>
      <c r="BE433" s="136"/>
      <c r="BF433" s="137"/>
      <c r="BG433" s="137"/>
      <c r="BH433" s="137"/>
      <c r="BI433" s="137"/>
      <c r="BJ433" s="137"/>
      <c r="BK433" s="137"/>
      <c r="BL433" s="137"/>
      <c r="BM433" s="137"/>
      <c r="BN433" s="137"/>
      <c r="BO433" s="137"/>
      <c r="BP433" s="137"/>
      <c r="BQ433" s="137"/>
      <c r="BR433" s="137"/>
      <c r="BS433" s="137"/>
      <c r="BT433" s="137"/>
      <c r="BU433" s="137"/>
      <c r="BV433" s="137"/>
      <c r="BW433" s="137"/>
      <c r="BX433" s="137"/>
    </row>
    <row r="434" spans="1:76" s="63" customFormat="1" ht="24.95" customHeight="1" outlineLevel="1" x14ac:dyDescent="0.2">
      <c r="A434" s="721" t="str">
        <f ca="1">Translations!$A$50</f>
        <v xml:space="preserve">Coverage/Output indicator </v>
      </c>
      <c r="B434" s="721"/>
      <c r="C434" s="722"/>
      <c r="D434" s="729" t="str">
        <f ca="1">Translations!$A$71</f>
        <v>Responsible Principal Recipient(s)</v>
      </c>
      <c r="E434" s="720" t="str">
        <f ca="1">Translations!$A$54</f>
        <v>Geographic Area
(if Sub-national, specify under “Comments”)</v>
      </c>
      <c r="F434" s="722"/>
      <c r="G434" s="720" t="str">
        <f ca="1">Translations!$A$29</f>
        <v>Baseline</v>
      </c>
      <c r="H434" s="721"/>
      <c r="I434" s="721"/>
      <c r="J434" s="722"/>
      <c r="K434" s="709" t="str">
        <f ca="1">Translations!$A$30</f>
        <v xml:space="preserve">Targets </v>
      </c>
      <c r="L434" s="795"/>
      <c r="M434" s="795"/>
      <c r="N434" s="795"/>
      <c r="O434" s="795"/>
      <c r="P434" s="795"/>
      <c r="Q434" s="795"/>
      <c r="R434" s="795"/>
      <c r="S434" s="795"/>
      <c r="T434" s="795"/>
      <c r="U434" s="795"/>
      <c r="V434" s="710"/>
      <c r="W434" s="796" t="str">
        <f ca="1">Translations!$A$89</f>
        <v>Target assumptions</v>
      </c>
      <c r="X434" s="797"/>
      <c r="Y434" s="797"/>
      <c r="Z434" s="797"/>
      <c r="AA434" s="797"/>
      <c r="AB434" s="797"/>
      <c r="AC434" s="797"/>
      <c r="AD434" s="798"/>
      <c r="AE434" s="214"/>
      <c r="AF434" s="588"/>
      <c r="AG434" s="588"/>
      <c r="AH434" s="588"/>
      <c r="AI434" s="588"/>
      <c r="AJ434" s="588"/>
      <c r="AK434" s="588"/>
      <c r="AL434" s="587">
        <f ca="1">MATCH(AO433,CatCoverage!$A:$A,0)-1</f>
        <v>78</v>
      </c>
      <c r="AM434" s="587">
        <f ca="1">COUNTIF(CatCoverage!A:A,'Concept Note'!AO433)</f>
        <v>1</v>
      </c>
      <c r="AN434" s="1045">
        <f ca="1">MATCH(AO433,CatCoverage!$A:$A,0)-1</f>
        <v>78</v>
      </c>
      <c r="AO434" s="273">
        <f ca="1">INDIRECT(ADDRESS(ROW()-1,COLUMN()))</f>
        <v>68</v>
      </c>
      <c r="AP434" s="588"/>
      <c r="AQ434" s="588"/>
      <c r="AR434" s="588"/>
      <c r="AS434" s="588"/>
      <c r="AT434" s="1046"/>
      <c r="AU434" s="1046"/>
      <c r="AV434" s="1046"/>
      <c r="AW434" s="1046"/>
      <c r="AX434" s="1046"/>
      <c r="AY434" s="177"/>
      <c r="AZ434" s="177"/>
      <c r="BA434" s="177"/>
      <c r="BB434" s="177"/>
      <c r="BC434" s="177"/>
      <c r="BD434" s="177"/>
      <c r="BE434" s="177"/>
      <c r="BF434" s="80"/>
      <c r="BG434" s="80"/>
      <c r="BH434" s="80"/>
      <c r="BI434" s="80"/>
      <c r="BJ434" s="80"/>
      <c r="BK434" s="80"/>
      <c r="BL434" s="80"/>
      <c r="BM434" s="80"/>
      <c r="BN434" s="80"/>
      <c r="BO434" s="80"/>
      <c r="BP434" s="80"/>
      <c r="BQ434" s="80"/>
      <c r="BR434" s="80"/>
      <c r="BS434" s="80"/>
      <c r="BT434" s="80"/>
      <c r="BU434" s="80"/>
      <c r="BV434" s="80"/>
      <c r="BW434" s="80"/>
      <c r="BX434" s="80"/>
    </row>
    <row r="435" spans="1:76" s="63" customFormat="1" ht="26.25" customHeight="1" outlineLevel="1" x14ac:dyDescent="0.2">
      <c r="A435" s="787"/>
      <c r="B435" s="787"/>
      <c r="C435" s="788"/>
      <c r="D435" s="932"/>
      <c r="E435" s="792"/>
      <c r="F435" s="788"/>
      <c r="G435" s="723"/>
      <c r="H435" s="724"/>
      <c r="I435" s="724"/>
      <c r="J435" s="725"/>
      <c r="K435" s="720" t="str">
        <f ca="1">Translations!$A$106</f>
        <v>Total targets</v>
      </c>
      <c r="L435" s="722"/>
      <c r="M435" s="709" t="str">
        <f ca="1">Translations!$A$35&amp;" 1"</f>
        <v>Year  1</v>
      </c>
      <c r="N435" s="710"/>
      <c r="O435" s="709" t="str">
        <f ca="1">Translations!$A$35&amp;" 2"</f>
        <v>Year  2</v>
      </c>
      <c r="P435" s="710"/>
      <c r="Q435" s="709" t="str">
        <f ca="1">Translations!$A$35&amp;" 3"</f>
        <v>Year  3</v>
      </c>
      <c r="R435" s="710"/>
      <c r="S435" s="709" t="str">
        <f ca="1">Translations!$A$35&amp;" 4"</f>
        <v>Year  4</v>
      </c>
      <c r="T435" s="710"/>
      <c r="U435" s="709" t="str">
        <f ca="1">Translations!$A$35&amp;" 5"</f>
        <v>Year  5</v>
      </c>
      <c r="V435" s="710"/>
      <c r="W435" s="799" t="str">
        <f ca="1">Translations!$A$90</f>
        <v>Please describe: 1) overall assumptions used in calculating targets, 2) anticipated rate of scale-up, 3) population size estimates, 4) description of indicator/package of services, 5) data source, 6) other relevant information</v>
      </c>
      <c r="X435" s="800"/>
      <c r="Y435" s="800"/>
      <c r="Z435" s="800"/>
      <c r="AA435" s="800"/>
      <c r="AB435" s="800"/>
      <c r="AC435" s="800"/>
      <c r="AD435" s="801"/>
      <c r="AE435" s="214"/>
      <c r="AF435" s="588"/>
      <c r="AG435" s="588"/>
      <c r="AH435" s="588"/>
      <c r="AI435" s="588"/>
      <c r="AJ435" s="588"/>
      <c r="AK435" s="588"/>
      <c r="AL435" s="585">
        <f ca="1">INDIRECT(ADDRESS(ROW()-1,COLUMN()))</f>
        <v>78</v>
      </c>
      <c r="AM435" s="585">
        <f ca="1">INDIRECT(ADDRESS(ROW()-1,COLUMN()))</f>
        <v>1</v>
      </c>
      <c r="AN435" s="1045"/>
      <c r="AO435" s="273">
        <f ca="1">INDIRECT(ADDRESS(ROW()-1,COLUMN()))</f>
        <v>68</v>
      </c>
      <c r="AP435" s="588"/>
      <c r="AQ435" s="588"/>
      <c r="AR435" s="588"/>
      <c r="AS435" s="588"/>
      <c r="AT435" s="1046"/>
      <c r="AU435" s="1046"/>
      <c r="AV435" s="1046"/>
      <c r="AW435" s="1046"/>
      <c r="AX435" s="1046"/>
      <c r="AY435" s="177"/>
      <c r="AZ435" s="177"/>
      <c r="BA435" s="177"/>
      <c r="BB435" s="177"/>
      <c r="BC435" s="177"/>
      <c r="BD435" s="177"/>
      <c r="BE435" s="177"/>
      <c r="BF435" s="80"/>
      <c r="BG435" s="80"/>
      <c r="BH435" s="80"/>
      <c r="BI435" s="80"/>
      <c r="BJ435" s="80"/>
      <c r="BK435" s="80"/>
      <c r="BL435" s="80"/>
      <c r="BM435" s="80"/>
      <c r="BN435" s="80"/>
      <c r="BO435" s="80"/>
      <c r="BP435" s="80"/>
      <c r="BQ435" s="80"/>
      <c r="BR435" s="80"/>
      <c r="BS435" s="80"/>
      <c r="BT435" s="80"/>
      <c r="BU435" s="80"/>
      <c r="BV435" s="80"/>
      <c r="BW435" s="80"/>
      <c r="BX435" s="80"/>
    </row>
    <row r="436" spans="1:76" s="63" customFormat="1" ht="18" customHeight="1" outlineLevel="1" x14ac:dyDescent="0.2">
      <c r="A436" s="787"/>
      <c r="B436" s="787"/>
      <c r="C436" s="788"/>
      <c r="D436" s="932"/>
      <c r="E436" s="792"/>
      <c r="F436" s="788"/>
      <c r="G436" s="573" t="s">
        <v>15</v>
      </c>
      <c r="H436" s="729" t="s">
        <v>14</v>
      </c>
      <c r="I436" s="729" t="str">
        <f ca="1">Translations!$A$33</f>
        <v xml:space="preserve">Year </v>
      </c>
      <c r="J436" s="729" t="str">
        <f ca="1">Translations!$A$34</f>
        <v>Source</v>
      </c>
      <c r="K436" s="792"/>
      <c r="L436" s="788"/>
      <c r="M436" s="229" t="s">
        <v>15</v>
      </c>
      <c r="N436" s="777" t="s">
        <v>14</v>
      </c>
      <c r="O436" s="229" t="s">
        <v>15</v>
      </c>
      <c r="P436" s="777" t="s">
        <v>14</v>
      </c>
      <c r="Q436" s="229" t="s">
        <v>15</v>
      </c>
      <c r="R436" s="777" t="s">
        <v>14</v>
      </c>
      <c r="S436" s="229" t="s">
        <v>15</v>
      </c>
      <c r="T436" s="777" t="s">
        <v>14</v>
      </c>
      <c r="U436" s="229" t="s">
        <v>15</v>
      </c>
      <c r="V436" s="777" t="s">
        <v>14</v>
      </c>
      <c r="W436" s="799"/>
      <c r="X436" s="800"/>
      <c r="Y436" s="800"/>
      <c r="Z436" s="800"/>
      <c r="AA436" s="800"/>
      <c r="AB436" s="800"/>
      <c r="AC436" s="800"/>
      <c r="AD436" s="801"/>
      <c r="AE436" s="214"/>
      <c r="AF436" s="588"/>
      <c r="AG436" s="588"/>
      <c r="AH436" s="588"/>
      <c r="AI436" s="588"/>
      <c r="AJ436" s="588"/>
      <c r="AK436" s="588"/>
      <c r="AL436" s="585">
        <f t="shared" ref="AL436:AM478" ca="1" si="198">INDIRECT(ADDRESS(ROW()-1,COLUMN()))</f>
        <v>78</v>
      </c>
      <c r="AM436" s="585">
        <f t="shared" ca="1" si="198"/>
        <v>1</v>
      </c>
      <c r="AN436" s="1045"/>
      <c r="AO436" s="273">
        <f t="shared" ref="AO436:AO486" ca="1" si="199">INDIRECT(ADDRESS(ROW()-1,COLUMN()))</f>
        <v>68</v>
      </c>
      <c r="AP436" s="588"/>
      <c r="AQ436" s="588"/>
      <c r="AR436" s="588"/>
      <c r="AS436" s="588"/>
      <c r="AT436" s="1046"/>
      <c r="AU436" s="1046"/>
      <c r="AV436" s="1046"/>
      <c r="AW436" s="1046"/>
      <c r="AX436" s="1046"/>
      <c r="AY436" s="177"/>
      <c r="AZ436" s="177"/>
      <c r="BA436" s="177"/>
      <c r="BB436" s="177"/>
      <c r="BC436" s="177"/>
      <c r="BD436" s="177"/>
      <c r="BE436" s="177"/>
      <c r="BF436" s="80"/>
      <c r="BG436" s="80"/>
      <c r="BH436" s="80"/>
      <c r="BI436" s="80"/>
      <c r="BJ436" s="80"/>
      <c r="BK436" s="80"/>
      <c r="BL436" s="80"/>
      <c r="BM436" s="80"/>
      <c r="BN436" s="80"/>
      <c r="BO436" s="80"/>
      <c r="BP436" s="80"/>
      <c r="BQ436" s="80"/>
      <c r="BR436" s="80"/>
      <c r="BS436" s="80"/>
      <c r="BT436" s="80"/>
      <c r="BU436" s="80"/>
      <c r="BV436" s="80"/>
      <c r="BW436" s="80"/>
      <c r="BX436" s="80"/>
    </row>
    <row r="437" spans="1:76" s="63" customFormat="1" ht="18" customHeight="1" outlineLevel="1" x14ac:dyDescent="0.2">
      <c r="A437" s="724"/>
      <c r="B437" s="724"/>
      <c r="C437" s="725"/>
      <c r="D437" s="730"/>
      <c r="E437" s="723"/>
      <c r="F437" s="725"/>
      <c r="G437" s="584" t="s">
        <v>13</v>
      </c>
      <c r="H437" s="730"/>
      <c r="I437" s="730"/>
      <c r="J437" s="730"/>
      <c r="K437" s="723"/>
      <c r="L437" s="725"/>
      <c r="M437" s="230" t="s">
        <v>13</v>
      </c>
      <c r="N437" s="778"/>
      <c r="O437" s="230" t="s">
        <v>13</v>
      </c>
      <c r="P437" s="778"/>
      <c r="Q437" s="230" t="s">
        <v>13</v>
      </c>
      <c r="R437" s="778"/>
      <c r="S437" s="230" t="s">
        <v>13</v>
      </c>
      <c r="T437" s="778"/>
      <c r="U437" s="230" t="s">
        <v>13</v>
      </c>
      <c r="V437" s="778"/>
      <c r="W437" s="802"/>
      <c r="X437" s="803"/>
      <c r="Y437" s="803"/>
      <c r="Z437" s="803"/>
      <c r="AA437" s="803"/>
      <c r="AB437" s="803"/>
      <c r="AC437" s="803"/>
      <c r="AD437" s="804"/>
      <c r="AE437" s="214"/>
      <c r="AF437" s="588"/>
      <c r="AG437" s="588"/>
      <c r="AH437" s="588"/>
      <c r="AI437" s="588"/>
      <c r="AJ437" s="588"/>
      <c r="AK437" s="588"/>
      <c r="AL437" s="585">
        <f t="shared" ca="1" si="198"/>
        <v>78</v>
      </c>
      <c r="AM437" s="585">
        <f t="shared" ca="1" si="198"/>
        <v>1</v>
      </c>
      <c r="AN437" s="1045"/>
      <c r="AO437" s="273">
        <f t="shared" ca="1" si="199"/>
        <v>68</v>
      </c>
      <c r="AP437" s="588"/>
      <c r="AQ437" s="588"/>
      <c r="AR437" s="588"/>
      <c r="AS437" s="588"/>
      <c r="AT437" s="1046"/>
      <c r="AU437" s="1046"/>
      <c r="AV437" s="1046"/>
      <c r="AW437" s="1046"/>
      <c r="AX437" s="1046"/>
      <c r="AY437" s="177"/>
      <c r="AZ437" s="177"/>
      <c r="BA437" s="177"/>
      <c r="BB437" s="177"/>
      <c r="BC437" s="177"/>
      <c r="BD437" s="177"/>
      <c r="BE437" s="177"/>
      <c r="BF437" s="80"/>
      <c r="BG437" s="80"/>
      <c r="BH437" s="80"/>
      <c r="BI437" s="80"/>
      <c r="BJ437" s="80"/>
      <c r="BK437" s="80"/>
      <c r="BL437" s="80"/>
      <c r="BM437" s="80"/>
      <c r="BN437" s="80"/>
      <c r="BO437" s="80"/>
      <c r="BP437" s="80"/>
      <c r="BQ437" s="80"/>
      <c r="BR437" s="80"/>
      <c r="BS437" s="80"/>
      <c r="BT437" s="80"/>
      <c r="BU437" s="80"/>
      <c r="BV437" s="80"/>
      <c r="BW437" s="80"/>
      <c r="BX437" s="80"/>
    </row>
    <row r="438" spans="1:76" s="73" customFormat="1" ht="15" customHeight="1" outlineLevel="1" x14ac:dyDescent="0.2">
      <c r="A438" s="746" t="str">
        <f ca="1">IFERROR(INDIRECT(ADDRESS(AN438,4,1,TRUE,"CatCoverage")),"")</f>
        <v xml:space="preserve">PSM-1: Percentage of health facilities reporting no stock-outs of essential drugs </v>
      </c>
      <c r="B438" s="747"/>
      <c r="C438" s="1039"/>
      <c r="D438" s="1007" t="str">
        <f ca="1">Translations!$A$77</f>
        <v>Please select…</v>
      </c>
      <c r="E438" s="1164" t="str">
        <f ca="1">Translations!$A$77</f>
        <v>Please select…</v>
      </c>
      <c r="F438" s="759"/>
      <c r="G438" s="764"/>
      <c r="H438" s="731" t="str">
        <f>IF($G440&lt;&gt;"",$G438/$G440,"")</f>
        <v/>
      </c>
      <c r="I438" s="767"/>
      <c r="J438" s="770" t="str">
        <f ca="1">Translations!$A$77</f>
        <v>Please select…</v>
      </c>
      <c r="K438" s="1016" t="str">
        <f ca="1">Translations!$A$84</f>
        <v>Allocation + other sources</v>
      </c>
      <c r="L438" s="1017"/>
      <c r="M438" s="237"/>
      <c r="N438" s="1020" t="str">
        <f>IF(M439&lt;&gt;"",M438/M439,"")</f>
        <v/>
      </c>
      <c r="O438" s="239"/>
      <c r="P438" s="1020" t="str">
        <f>IF(O439&lt;&gt;"",O438/O439,"")</f>
        <v/>
      </c>
      <c r="Q438" s="239"/>
      <c r="R438" s="1020" t="str">
        <f>IF(Q439&lt;&gt;"",Q438/Q439,"")</f>
        <v/>
      </c>
      <c r="S438" s="239"/>
      <c r="T438" s="1020" t="str">
        <f>IF(S439&lt;&gt;"",S438/S439,"")</f>
        <v/>
      </c>
      <c r="U438" s="239"/>
      <c r="V438" s="1167" t="str">
        <f t="shared" ref="V438" si="200">IF(U439&lt;&gt;"",U438/U439,"")</f>
        <v/>
      </c>
      <c r="W438" s="1024"/>
      <c r="X438" s="1025"/>
      <c r="Y438" s="1025"/>
      <c r="Z438" s="1025"/>
      <c r="AA438" s="1025"/>
      <c r="AB438" s="1025"/>
      <c r="AC438" s="1025"/>
      <c r="AD438" s="1026"/>
      <c r="AE438" s="119"/>
      <c r="AF438" s="586"/>
      <c r="AG438" s="586"/>
      <c r="AH438" s="586"/>
      <c r="AI438" s="586"/>
      <c r="AJ438" s="166"/>
      <c r="AK438" s="166"/>
      <c r="AL438" s="585">
        <f t="shared" ca="1" si="198"/>
        <v>78</v>
      </c>
      <c r="AM438" s="585">
        <f t="shared" ca="1" si="198"/>
        <v>1</v>
      </c>
      <c r="AN438" s="1033">
        <f ca="1">IFERROR(IF(INDIRECT(ADDRESS(ROW()-4,COLUMN()))+1&lt;=AL438+AM438,INDIRECT(ADDRESS(ROW()-4,COLUMN()))+1,""),"")</f>
        <v>79</v>
      </c>
      <c r="AO438" s="273">
        <f ca="1">INDIRECT(ADDRESS(ROW()-1,COLUMN()))</f>
        <v>68</v>
      </c>
      <c r="AP438" s="586"/>
      <c r="AQ438" s="586"/>
      <c r="AR438" s="586"/>
      <c r="AS438" s="586"/>
      <c r="AT438" s="1034"/>
      <c r="AU438" s="1034"/>
      <c r="AV438" s="1034"/>
      <c r="AW438" s="1034"/>
      <c r="AX438" s="1034"/>
      <c r="AY438" s="177"/>
      <c r="AZ438" s="177"/>
      <c r="BA438" s="177"/>
      <c r="BB438" s="177"/>
      <c r="BC438" s="177"/>
      <c r="BD438" s="177"/>
      <c r="BE438" s="177"/>
    </row>
    <row r="439" spans="1:76" s="73" customFormat="1" outlineLevel="1" x14ac:dyDescent="0.2">
      <c r="A439" s="749"/>
      <c r="B439" s="750"/>
      <c r="C439" s="1040"/>
      <c r="D439" s="1008"/>
      <c r="E439" s="1165"/>
      <c r="F439" s="761"/>
      <c r="G439" s="765"/>
      <c r="H439" s="766"/>
      <c r="I439" s="768"/>
      <c r="J439" s="771"/>
      <c r="K439" s="1018"/>
      <c r="L439" s="1019"/>
      <c r="M439" s="238"/>
      <c r="N439" s="1021"/>
      <c r="O439" s="240"/>
      <c r="P439" s="1021"/>
      <c r="Q439" s="240"/>
      <c r="R439" s="1021"/>
      <c r="S439" s="240"/>
      <c r="T439" s="1021"/>
      <c r="U439" s="240"/>
      <c r="V439" s="1168"/>
      <c r="W439" s="1027"/>
      <c r="X439" s="1028"/>
      <c r="Y439" s="1028"/>
      <c r="Z439" s="1028"/>
      <c r="AA439" s="1028"/>
      <c r="AB439" s="1028"/>
      <c r="AC439" s="1028"/>
      <c r="AD439" s="1029"/>
      <c r="AE439" s="119"/>
      <c r="AF439" s="586"/>
      <c r="AG439" s="586"/>
      <c r="AH439" s="586"/>
      <c r="AI439" s="586"/>
      <c r="AJ439" s="166"/>
      <c r="AK439" s="166"/>
      <c r="AL439" s="585">
        <f t="shared" ca="1" si="198"/>
        <v>78</v>
      </c>
      <c r="AM439" s="585">
        <f t="shared" ca="1" si="198"/>
        <v>1</v>
      </c>
      <c r="AN439" s="1033"/>
      <c r="AO439" s="273">
        <f t="shared" ca="1" si="199"/>
        <v>68</v>
      </c>
      <c r="AP439" s="586"/>
      <c r="AQ439" s="586"/>
      <c r="AR439" s="586"/>
      <c r="AS439" s="586"/>
      <c r="AT439" s="1034"/>
      <c r="AU439" s="1034"/>
      <c r="AV439" s="1034"/>
      <c r="AW439" s="1034"/>
      <c r="AX439" s="1034"/>
      <c r="AY439" s="177"/>
      <c r="AZ439" s="177"/>
      <c r="BA439" s="177"/>
      <c r="BB439" s="177"/>
      <c r="BC439" s="177"/>
      <c r="BD439" s="177"/>
      <c r="BE439" s="177"/>
    </row>
    <row r="440" spans="1:76" s="73" customFormat="1" ht="15" customHeight="1" outlineLevel="1" x14ac:dyDescent="0.2">
      <c r="A440" s="749"/>
      <c r="B440" s="750"/>
      <c r="C440" s="1040"/>
      <c r="D440" s="1008"/>
      <c r="E440" s="1165"/>
      <c r="F440" s="761"/>
      <c r="G440" s="764"/>
      <c r="H440" s="766"/>
      <c r="I440" s="768"/>
      <c r="J440" s="771"/>
      <c r="K440" s="1035" t="str">
        <f ca="1">Translations!$A$85</f>
        <v xml:space="preserve">Allocation + above + other </v>
      </c>
      <c r="L440" s="1036"/>
      <c r="M440" s="237"/>
      <c r="N440" s="1020" t="str">
        <f>IF(M441&lt;&gt;"",M440/M441,"")</f>
        <v/>
      </c>
      <c r="O440" s="239"/>
      <c r="P440" s="1020" t="str">
        <f>IF(O441&lt;&gt;"",O440/O441,"")</f>
        <v/>
      </c>
      <c r="Q440" s="239"/>
      <c r="R440" s="1020" t="str">
        <f>IF(Q441&lt;&gt;"",Q440/Q441,"")</f>
        <v/>
      </c>
      <c r="S440" s="239"/>
      <c r="T440" s="1020" t="str">
        <f>IF(S441&lt;&gt;"",S440/S441,"")</f>
        <v/>
      </c>
      <c r="U440" s="239"/>
      <c r="V440" s="1167" t="str">
        <f t="shared" ref="V440" si="201">IF(U441&lt;&gt;"",U440/U441,"")</f>
        <v/>
      </c>
      <c r="W440" s="1027"/>
      <c r="X440" s="1028"/>
      <c r="Y440" s="1028"/>
      <c r="Z440" s="1028"/>
      <c r="AA440" s="1028"/>
      <c r="AB440" s="1028"/>
      <c r="AC440" s="1028"/>
      <c r="AD440" s="1029"/>
      <c r="AE440" s="119"/>
      <c r="AF440" s="586"/>
      <c r="AG440" s="586"/>
      <c r="AH440" s="586"/>
      <c r="AI440" s="586"/>
      <c r="AJ440" s="586"/>
      <c r="AK440" s="586"/>
      <c r="AL440" s="585">
        <f t="shared" ca="1" si="198"/>
        <v>78</v>
      </c>
      <c r="AM440" s="585">
        <f t="shared" ca="1" si="198"/>
        <v>1</v>
      </c>
      <c r="AN440" s="1033"/>
      <c r="AO440" s="273">
        <f t="shared" ca="1" si="199"/>
        <v>68</v>
      </c>
      <c r="AP440" s="586"/>
      <c r="AQ440" s="586"/>
      <c r="AR440" s="586"/>
      <c r="AS440" s="586"/>
      <c r="AT440" s="1034"/>
      <c r="AU440" s="1034"/>
      <c r="AV440" s="1034"/>
      <c r="AW440" s="1034"/>
      <c r="AX440" s="1034"/>
      <c r="AY440" s="177"/>
      <c r="AZ440" s="177"/>
      <c r="BA440" s="177"/>
      <c r="BB440" s="177"/>
      <c r="BC440" s="177"/>
      <c r="BD440" s="177"/>
      <c r="BE440" s="177"/>
    </row>
    <row r="441" spans="1:76" s="73" customFormat="1" outlineLevel="1" x14ac:dyDescent="0.2">
      <c r="A441" s="752"/>
      <c r="B441" s="753"/>
      <c r="C441" s="1041"/>
      <c r="D441" s="1009"/>
      <c r="E441" s="1166"/>
      <c r="F441" s="763"/>
      <c r="G441" s="765"/>
      <c r="H441" s="732"/>
      <c r="I441" s="769"/>
      <c r="J441" s="772"/>
      <c r="K441" s="1037"/>
      <c r="L441" s="1038"/>
      <c r="M441" s="238"/>
      <c r="N441" s="1021"/>
      <c r="O441" s="240"/>
      <c r="P441" s="1021"/>
      <c r="Q441" s="240"/>
      <c r="R441" s="1021"/>
      <c r="S441" s="240"/>
      <c r="T441" s="1021"/>
      <c r="U441" s="240"/>
      <c r="V441" s="1168"/>
      <c r="W441" s="1030"/>
      <c r="X441" s="1031"/>
      <c r="Y441" s="1031"/>
      <c r="Z441" s="1031"/>
      <c r="AA441" s="1031"/>
      <c r="AB441" s="1031"/>
      <c r="AC441" s="1031"/>
      <c r="AD441" s="1032"/>
      <c r="AE441" s="119"/>
      <c r="AF441" s="586"/>
      <c r="AG441" s="586"/>
      <c r="AH441" s="586"/>
      <c r="AI441" s="586"/>
      <c r="AJ441" s="586"/>
      <c r="AK441" s="586"/>
      <c r="AL441" s="585">
        <f t="shared" ca="1" si="198"/>
        <v>78</v>
      </c>
      <c r="AM441" s="585">
        <f t="shared" ca="1" si="198"/>
        <v>1</v>
      </c>
      <c r="AN441" s="1033"/>
      <c r="AO441" s="273">
        <f t="shared" ca="1" si="199"/>
        <v>68</v>
      </c>
      <c r="AP441" s="586"/>
      <c r="AQ441" s="586"/>
      <c r="AR441" s="586"/>
      <c r="AS441" s="586"/>
      <c r="AT441" s="1034"/>
      <c r="AU441" s="1034"/>
      <c r="AV441" s="1034"/>
      <c r="AW441" s="1034"/>
      <c r="AX441" s="1034"/>
      <c r="AY441" s="177"/>
      <c r="AZ441" s="177"/>
      <c r="BA441" s="177"/>
      <c r="BB441" s="177"/>
      <c r="BC441" s="177"/>
      <c r="BD441" s="177"/>
      <c r="BE441" s="177"/>
    </row>
    <row r="442" spans="1:76" s="73" customFormat="1" ht="15" hidden="1" customHeight="1" outlineLevel="2" x14ac:dyDescent="0.2">
      <c r="A442" s="746" t="str">
        <f ca="1">IFERROR(INDIRECT(ADDRESS(AN442,4,1,TRUE,"CatCoverage")),"")</f>
        <v/>
      </c>
      <c r="B442" s="747"/>
      <c r="C442" s="1039"/>
      <c r="D442" s="1007" t="str">
        <f ca="1">Translations!$A$77</f>
        <v>Please select…</v>
      </c>
      <c r="E442" s="1164" t="str">
        <f ca="1">Translations!$A$77</f>
        <v>Please select…</v>
      </c>
      <c r="F442" s="759"/>
      <c r="G442" s="764"/>
      <c r="H442" s="731" t="str">
        <f>IF($G444&lt;&gt;"",$G442/$G444,"")</f>
        <v/>
      </c>
      <c r="I442" s="767"/>
      <c r="J442" s="770" t="str">
        <f ca="1">Translations!$A$77</f>
        <v>Please select…</v>
      </c>
      <c r="K442" s="1016" t="str">
        <f ca="1">Translations!$A$84</f>
        <v>Allocation + other sources</v>
      </c>
      <c r="L442" s="1017"/>
      <c r="M442" s="237"/>
      <c r="N442" s="1020"/>
      <c r="O442" s="239"/>
      <c r="P442" s="1020" t="str">
        <f>IF(O443&lt;&gt;"",O442/O443,"")</f>
        <v/>
      </c>
      <c r="Q442" s="239"/>
      <c r="R442" s="1020" t="str">
        <f>IF(Q443&lt;&gt;"",Q442/Q443,"")</f>
        <v/>
      </c>
      <c r="S442" s="239"/>
      <c r="T442" s="1020" t="str">
        <f>IF(S443&lt;&gt;"",S442/S443,"")</f>
        <v/>
      </c>
      <c r="U442" s="239"/>
      <c r="V442" s="1167" t="str">
        <f t="shared" ref="V442" si="202">IF(U443&lt;&gt;"",U442/U443,"")</f>
        <v/>
      </c>
      <c r="W442" s="1024"/>
      <c r="X442" s="1025"/>
      <c r="Y442" s="1025"/>
      <c r="Z442" s="1025"/>
      <c r="AA442" s="1025"/>
      <c r="AB442" s="1025"/>
      <c r="AC442" s="1025"/>
      <c r="AD442" s="1026"/>
      <c r="AE442" s="119"/>
      <c r="AF442" s="586"/>
      <c r="AG442" s="586"/>
      <c r="AH442" s="586"/>
      <c r="AI442" s="586"/>
      <c r="AJ442" s="586"/>
      <c r="AK442" s="586"/>
      <c r="AL442" s="585">
        <f t="shared" ca="1" si="198"/>
        <v>78</v>
      </c>
      <c r="AM442" s="585">
        <f t="shared" ca="1" si="198"/>
        <v>1</v>
      </c>
      <c r="AN442" s="1033" t="str">
        <f t="shared" ref="AN442" ca="1" si="203">IFERROR(IF(INDIRECT(ADDRESS(ROW()-4,COLUMN()))+1&lt;=AL442+AM442,INDIRECT(ADDRESS(ROW()-4,COLUMN()))+1,""),"")</f>
        <v/>
      </c>
      <c r="AO442" s="273">
        <f t="shared" ca="1" si="199"/>
        <v>68</v>
      </c>
      <c r="AP442" s="586"/>
      <c r="AQ442" s="586"/>
      <c r="AR442" s="586"/>
      <c r="AS442" s="586"/>
      <c r="AT442" s="1034"/>
      <c r="AU442" s="1034"/>
      <c r="AV442" s="1034"/>
      <c r="AW442" s="1034"/>
      <c r="AX442" s="1034"/>
      <c r="AY442" s="177"/>
      <c r="AZ442" s="177"/>
      <c r="BA442" s="177"/>
      <c r="BB442" s="177"/>
      <c r="BC442" s="177"/>
      <c r="BD442" s="177"/>
      <c r="BE442" s="177"/>
    </row>
    <row r="443" spans="1:76" s="73" customFormat="1" hidden="1" outlineLevel="2" x14ac:dyDescent="0.2">
      <c r="A443" s="749"/>
      <c r="B443" s="750"/>
      <c r="C443" s="1040"/>
      <c r="D443" s="1008"/>
      <c r="E443" s="1165"/>
      <c r="F443" s="761"/>
      <c r="G443" s="765"/>
      <c r="H443" s="766"/>
      <c r="I443" s="768"/>
      <c r="J443" s="771"/>
      <c r="K443" s="1018"/>
      <c r="L443" s="1019"/>
      <c r="M443" s="238"/>
      <c r="N443" s="1021"/>
      <c r="O443" s="240"/>
      <c r="P443" s="1021"/>
      <c r="Q443" s="240"/>
      <c r="R443" s="1021"/>
      <c r="S443" s="240"/>
      <c r="T443" s="1021"/>
      <c r="U443" s="240"/>
      <c r="V443" s="1168"/>
      <c r="W443" s="1027"/>
      <c r="X443" s="1028"/>
      <c r="Y443" s="1028"/>
      <c r="Z443" s="1028"/>
      <c r="AA443" s="1028"/>
      <c r="AB443" s="1028"/>
      <c r="AC443" s="1028"/>
      <c r="AD443" s="1029"/>
      <c r="AE443" s="119"/>
      <c r="AF443" s="586"/>
      <c r="AG443" s="586"/>
      <c r="AH443" s="586"/>
      <c r="AI443" s="586"/>
      <c r="AJ443" s="586"/>
      <c r="AK443" s="586"/>
      <c r="AL443" s="585">
        <f t="shared" ca="1" si="198"/>
        <v>78</v>
      </c>
      <c r="AM443" s="585">
        <f t="shared" ca="1" si="198"/>
        <v>1</v>
      </c>
      <c r="AN443" s="1033"/>
      <c r="AO443" s="273">
        <f t="shared" ca="1" si="199"/>
        <v>68</v>
      </c>
      <c r="AP443" s="586"/>
      <c r="AQ443" s="586"/>
      <c r="AR443" s="586"/>
      <c r="AS443" s="586"/>
      <c r="AT443" s="1034"/>
      <c r="AU443" s="1034"/>
      <c r="AV443" s="1034"/>
      <c r="AW443" s="1034"/>
      <c r="AX443" s="1034"/>
      <c r="AY443" s="177"/>
      <c r="AZ443" s="177"/>
      <c r="BA443" s="177"/>
      <c r="BB443" s="177"/>
      <c r="BC443" s="177"/>
      <c r="BD443" s="177"/>
      <c r="BE443" s="177"/>
    </row>
    <row r="444" spans="1:76" s="73" customFormat="1" ht="15" hidden="1" customHeight="1" outlineLevel="2" x14ac:dyDescent="0.2">
      <c r="A444" s="749"/>
      <c r="B444" s="750"/>
      <c r="C444" s="1040"/>
      <c r="D444" s="1008"/>
      <c r="E444" s="1165"/>
      <c r="F444" s="761"/>
      <c r="G444" s="764"/>
      <c r="H444" s="766"/>
      <c r="I444" s="768"/>
      <c r="J444" s="771"/>
      <c r="K444" s="1035" t="str">
        <f ca="1">Translations!$A$85</f>
        <v xml:space="preserve">Allocation + above + other </v>
      </c>
      <c r="L444" s="1036"/>
      <c r="M444" s="237"/>
      <c r="N444" s="1020" t="str">
        <f>IF(M445&lt;&gt;"",M444/M445,"")</f>
        <v/>
      </c>
      <c r="O444" s="239"/>
      <c r="P444" s="1020" t="str">
        <f>IF(O445&lt;&gt;"",O444/O445,"")</f>
        <v/>
      </c>
      <c r="Q444" s="239"/>
      <c r="R444" s="1020" t="str">
        <f>IF(Q445&lt;&gt;"",Q444/Q445,"")</f>
        <v/>
      </c>
      <c r="S444" s="239"/>
      <c r="T444" s="1020" t="str">
        <f>IF(S445&lt;&gt;"",S444/S445,"")</f>
        <v/>
      </c>
      <c r="U444" s="239"/>
      <c r="V444" s="1167" t="str">
        <f t="shared" ref="V444" si="204">IF(U445&lt;&gt;"",U444/U445,"")</f>
        <v/>
      </c>
      <c r="W444" s="1027"/>
      <c r="X444" s="1028"/>
      <c r="Y444" s="1028"/>
      <c r="Z444" s="1028"/>
      <c r="AA444" s="1028"/>
      <c r="AB444" s="1028"/>
      <c r="AC444" s="1028"/>
      <c r="AD444" s="1029"/>
      <c r="AE444" s="119"/>
      <c r="AF444" s="586"/>
      <c r="AG444" s="586"/>
      <c r="AH444" s="586"/>
      <c r="AI444" s="586"/>
      <c r="AJ444" s="586"/>
      <c r="AK444" s="586"/>
      <c r="AL444" s="585">
        <f t="shared" ca="1" si="198"/>
        <v>78</v>
      </c>
      <c r="AM444" s="585">
        <f t="shared" ca="1" si="198"/>
        <v>1</v>
      </c>
      <c r="AN444" s="1033"/>
      <c r="AO444" s="273">
        <f t="shared" ca="1" si="199"/>
        <v>68</v>
      </c>
      <c r="AP444" s="586"/>
      <c r="AQ444" s="586"/>
      <c r="AR444" s="586"/>
      <c r="AS444" s="586"/>
      <c r="AT444" s="1034"/>
      <c r="AU444" s="1034"/>
      <c r="AV444" s="1034"/>
      <c r="AW444" s="1034"/>
      <c r="AX444" s="1034"/>
      <c r="AY444" s="177"/>
      <c r="AZ444" s="177"/>
      <c r="BA444" s="177"/>
      <c r="BB444" s="177"/>
      <c r="BC444" s="177"/>
      <c r="BD444" s="177"/>
      <c r="BE444" s="177"/>
    </row>
    <row r="445" spans="1:76" s="73" customFormat="1" hidden="1" outlineLevel="2" x14ac:dyDescent="0.2">
      <c r="A445" s="752"/>
      <c r="B445" s="753"/>
      <c r="C445" s="1041"/>
      <c r="D445" s="1009"/>
      <c r="E445" s="1166"/>
      <c r="F445" s="763"/>
      <c r="G445" s="765"/>
      <c r="H445" s="732"/>
      <c r="I445" s="769"/>
      <c r="J445" s="772"/>
      <c r="K445" s="1037"/>
      <c r="L445" s="1038"/>
      <c r="M445" s="238"/>
      <c r="N445" s="1021"/>
      <c r="O445" s="240"/>
      <c r="P445" s="1021"/>
      <c r="Q445" s="240"/>
      <c r="R445" s="1021"/>
      <c r="S445" s="240"/>
      <c r="T445" s="1021"/>
      <c r="U445" s="240"/>
      <c r="V445" s="1168"/>
      <c r="W445" s="1030"/>
      <c r="X445" s="1031"/>
      <c r="Y445" s="1031"/>
      <c r="Z445" s="1031"/>
      <c r="AA445" s="1031"/>
      <c r="AB445" s="1031"/>
      <c r="AC445" s="1031"/>
      <c r="AD445" s="1032"/>
      <c r="AE445" s="119"/>
      <c r="AF445" s="586"/>
      <c r="AG445" s="586"/>
      <c r="AH445" s="586"/>
      <c r="AI445" s="586"/>
      <c r="AJ445" s="586"/>
      <c r="AK445" s="586"/>
      <c r="AL445" s="585">
        <f t="shared" ca="1" si="198"/>
        <v>78</v>
      </c>
      <c r="AM445" s="585">
        <f t="shared" ca="1" si="198"/>
        <v>1</v>
      </c>
      <c r="AN445" s="1033"/>
      <c r="AO445" s="273">
        <f t="shared" ca="1" si="199"/>
        <v>68</v>
      </c>
      <c r="AP445" s="586"/>
      <c r="AQ445" s="586"/>
      <c r="AR445" s="586"/>
      <c r="AS445" s="586"/>
      <c r="AT445" s="1034"/>
      <c r="AU445" s="1034"/>
      <c r="AV445" s="1034"/>
      <c r="AW445" s="1034"/>
      <c r="AX445" s="1034"/>
      <c r="AY445" s="177"/>
      <c r="AZ445" s="177"/>
      <c r="BA445" s="177"/>
      <c r="BB445" s="177"/>
      <c r="BC445" s="177"/>
      <c r="BD445" s="177"/>
      <c r="BE445" s="177"/>
    </row>
    <row r="446" spans="1:76" s="73" customFormat="1" ht="15" hidden="1" customHeight="1" outlineLevel="2" x14ac:dyDescent="0.2">
      <c r="A446" s="746" t="str">
        <f ca="1">IFERROR(INDIRECT(ADDRESS(AN446,4,1,TRUE,"CatCoverage")),"")</f>
        <v/>
      </c>
      <c r="B446" s="747"/>
      <c r="C446" s="1039"/>
      <c r="D446" s="1007" t="str">
        <f ca="1">Translations!$A$77</f>
        <v>Please select…</v>
      </c>
      <c r="E446" s="1164" t="str">
        <f ca="1">Translations!$A$77</f>
        <v>Please select…</v>
      </c>
      <c r="F446" s="759"/>
      <c r="G446" s="764"/>
      <c r="H446" s="731" t="str">
        <f>IF($G448&lt;&gt;"",$G446/$G448,"")</f>
        <v/>
      </c>
      <c r="I446" s="767"/>
      <c r="J446" s="770" t="str">
        <f ca="1">Translations!$A$77</f>
        <v>Please select…</v>
      </c>
      <c r="K446" s="1016" t="str">
        <f ca="1">Translations!$A$84</f>
        <v>Allocation + other sources</v>
      </c>
      <c r="L446" s="1017"/>
      <c r="M446" s="237"/>
      <c r="N446" s="1020" t="str">
        <f>IF(M447&lt;&gt;"",M446/M447,"")</f>
        <v/>
      </c>
      <c r="O446" s="239"/>
      <c r="P446" s="1020" t="str">
        <f>IF(O447&lt;&gt;"",O446/O447,"")</f>
        <v/>
      </c>
      <c r="Q446" s="239"/>
      <c r="R446" s="1020" t="str">
        <f>IF(Q447&lt;&gt;"",Q446/Q447,"")</f>
        <v/>
      </c>
      <c r="S446" s="239"/>
      <c r="T446" s="1020" t="str">
        <f>IF(S447&lt;&gt;"",S446/S447,"")</f>
        <v/>
      </c>
      <c r="U446" s="239"/>
      <c r="V446" s="1167" t="str">
        <f t="shared" ref="V446" si="205">IF(U447&lt;&gt;"",U446/U447,"")</f>
        <v/>
      </c>
      <c r="W446" s="1024"/>
      <c r="X446" s="1025"/>
      <c r="Y446" s="1025"/>
      <c r="Z446" s="1025"/>
      <c r="AA446" s="1025"/>
      <c r="AB446" s="1025"/>
      <c r="AC446" s="1025"/>
      <c r="AD446" s="1026"/>
      <c r="AE446" s="119"/>
      <c r="AF446" s="586"/>
      <c r="AG446" s="586"/>
      <c r="AH446" s="586"/>
      <c r="AI446" s="586"/>
      <c r="AJ446" s="586"/>
      <c r="AK446" s="586"/>
      <c r="AL446" s="585">
        <f t="shared" ca="1" si="198"/>
        <v>78</v>
      </c>
      <c r="AM446" s="585">
        <f t="shared" ca="1" si="198"/>
        <v>1</v>
      </c>
      <c r="AN446" s="1033" t="str">
        <f t="shared" ref="AN446" ca="1" si="206">IFERROR(IF(INDIRECT(ADDRESS(ROW()-4,COLUMN()))+1&lt;=AL446+AM446,INDIRECT(ADDRESS(ROW()-4,COLUMN()))+1,""),"")</f>
        <v/>
      </c>
      <c r="AO446" s="273">
        <f t="shared" ca="1" si="199"/>
        <v>68</v>
      </c>
      <c r="AP446" s="586"/>
      <c r="AQ446" s="586"/>
      <c r="AR446" s="586"/>
      <c r="AS446" s="586"/>
      <c r="AT446" s="1034"/>
      <c r="AU446" s="1034"/>
      <c r="AV446" s="1034"/>
      <c r="AW446" s="1034"/>
      <c r="AX446" s="1034"/>
      <c r="AY446" s="177"/>
      <c r="AZ446" s="177"/>
      <c r="BA446" s="177"/>
      <c r="BB446" s="177"/>
      <c r="BC446" s="177"/>
      <c r="BD446" s="177"/>
      <c r="BE446" s="177"/>
    </row>
    <row r="447" spans="1:76" s="73" customFormat="1" hidden="1" outlineLevel="2" x14ac:dyDescent="0.2">
      <c r="A447" s="749"/>
      <c r="B447" s="750"/>
      <c r="C447" s="1040"/>
      <c r="D447" s="1008"/>
      <c r="E447" s="1165"/>
      <c r="F447" s="761"/>
      <c r="G447" s="765"/>
      <c r="H447" s="766"/>
      <c r="I447" s="768"/>
      <c r="J447" s="771"/>
      <c r="K447" s="1018"/>
      <c r="L447" s="1019"/>
      <c r="M447" s="238"/>
      <c r="N447" s="1021"/>
      <c r="O447" s="240"/>
      <c r="P447" s="1021"/>
      <c r="Q447" s="240"/>
      <c r="R447" s="1021"/>
      <c r="S447" s="240"/>
      <c r="T447" s="1021"/>
      <c r="U447" s="240"/>
      <c r="V447" s="1168"/>
      <c r="W447" s="1027"/>
      <c r="X447" s="1028"/>
      <c r="Y447" s="1028"/>
      <c r="Z447" s="1028"/>
      <c r="AA447" s="1028"/>
      <c r="AB447" s="1028"/>
      <c r="AC447" s="1028"/>
      <c r="AD447" s="1029"/>
      <c r="AE447" s="119"/>
      <c r="AF447" s="586"/>
      <c r="AG447" s="586"/>
      <c r="AH447" s="586"/>
      <c r="AI447" s="586"/>
      <c r="AJ447" s="586"/>
      <c r="AK447" s="586"/>
      <c r="AL447" s="585">
        <f t="shared" ca="1" si="198"/>
        <v>78</v>
      </c>
      <c r="AM447" s="585">
        <f t="shared" ca="1" si="198"/>
        <v>1</v>
      </c>
      <c r="AN447" s="1033"/>
      <c r="AO447" s="273">
        <f t="shared" ca="1" si="199"/>
        <v>68</v>
      </c>
      <c r="AP447" s="586"/>
      <c r="AQ447" s="586"/>
      <c r="AR447" s="586"/>
      <c r="AS447" s="586"/>
      <c r="AT447" s="1034"/>
      <c r="AU447" s="1034"/>
      <c r="AV447" s="1034"/>
      <c r="AW447" s="1034"/>
      <c r="AX447" s="1034"/>
      <c r="AY447" s="177"/>
      <c r="AZ447" s="177"/>
      <c r="BA447" s="177"/>
      <c r="BB447" s="177"/>
      <c r="BC447" s="177"/>
      <c r="BD447" s="177"/>
      <c r="BE447" s="177"/>
    </row>
    <row r="448" spans="1:76" s="73" customFormat="1" ht="15" hidden="1" customHeight="1" outlineLevel="2" x14ac:dyDescent="0.2">
      <c r="A448" s="749"/>
      <c r="B448" s="750"/>
      <c r="C448" s="1040"/>
      <c r="D448" s="1008"/>
      <c r="E448" s="1165"/>
      <c r="F448" s="761"/>
      <c r="G448" s="764"/>
      <c r="H448" s="766"/>
      <c r="I448" s="768"/>
      <c r="J448" s="771"/>
      <c r="K448" s="1035" t="str">
        <f ca="1">Translations!$A$85</f>
        <v xml:space="preserve">Allocation + above + other </v>
      </c>
      <c r="L448" s="1036"/>
      <c r="M448" s="237"/>
      <c r="N448" s="1020" t="str">
        <f>IF(M449&lt;&gt;"",M448/M449,"")</f>
        <v/>
      </c>
      <c r="O448" s="239"/>
      <c r="P448" s="1020" t="str">
        <f>IF(O449&lt;&gt;"",O448/O449,"")</f>
        <v/>
      </c>
      <c r="Q448" s="239"/>
      <c r="R448" s="1020" t="str">
        <f>IF(Q449&lt;&gt;"",Q448/Q449,"")</f>
        <v/>
      </c>
      <c r="S448" s="239"/>
      <c r="T448" s="1020" t="str">
        <f>IF(S449&lt;&gt;"",S448/S449,"")</f>
        <v/>
      </c>
      <c r="U448" s="239"/>
      <c r="V448" s="1167" t="str">
        <f t="shared" ref="V448" si="207">IF(U449&lt;&gt;"",U448/U449,"")</f>
        <v/>
      </c>
      <c r="W448" s="1027"/>
      <c r="X448" s="1028"/>
      <c r="Y448" s="1028"/>
      <c r="Z448" s="1028"/>
      <c r="AA448" s="1028"/>
      <c r="AB448" s="1028"/>
      <c r="AC448" s="1028"/>
      <c r="AD448" s="1029"/>
      <c r="AE448" s="119"/>
      <c r="AF448" s="586"/>
      <c r="AG448" s="586"/>
      <c r="AH448" s="586"/>
      <c r="AI448" s="586"/>
      <c r="AJ448" s="586"/>
      <c r="AK448" s="586"/>
      <c r="AL448" s="585">
        <f t="shared" ca="1" si="198"/>
        <v>78</v>
      </c>
      <c r="AM448" s="585">
        <f t="shared" ca="1" si="198"/>
        <v>1</v>
      </c>
      <c r="AN448" s="1033"/>
      <c r="AO448" s="273">
        <f t="shared" ca="1" si="199"/>
        <v>68</v>
      </c>
      <c r="AP448" s="586"/>
      <c r="AQ448" s="586"/>
      <c r="AR448" s="586"/>
      <c r="AS448" s="586"/>
      <c r="AT448" s="1034"/>
      <c r="AU448" s="1034"/>
      <c r="AV448" s="1034"/>
      <c r="AW448" s="1034"/>
      <c r="AX448" s="1034"/>
      <c r="AY448" s="177"/>
      <c r="AZ448" s="177"/>
      <c r="BA448" s="177"/>
      <c r="BB448" s="177"/>
      <c r="BC448" s="177"/>
      <c r="BD448" s="177"/>
      <c r="BE448" s="177"/>
    </row>
    <row r="449" spans="1:57" s="73" customFormat="1" hidden="1" outlineLevel="2" x14ac:dyDescent="0.2">
      <c r="A449" s="752"/>
      <c r="B449" s="753"/>
      <c r="C449" s="1041"/>
      <c r="D449" s="1009"/>
      <c r="E449" s="1166"/>
      <c r="F449" s="763"/>
      <c r="G449" s="765"/>
      <c r="H449" s="732"/>
      <c r="I449" s="769"/>
      <c r="J449" s="772"/>
      <c r="K449" s="1037"/>
      <c r="L449" s="1038"/>
      <c r="M449" s="238"/>
      <c r="N449" s="1021"/>
      <c r="O449" s="240"/>
      <c r="P449" s="1021"/>
      <c r="Q449" s="240"/>
      <c r="R449" s="1021"/>
      <c r="S449" s="240"/>
      <c r="T449" s="1021"/>
      <c r="U449" s="240"/>
      <c r="V449" s="1168"/>
      <c r="W449" s="1030"/>
      <c r="X449" s="1031"/>
      <c r="Y449" s="1031"/>
      <c r="Z449" s="1031"/>
      <c r="AA449" s="1031"/>
      <c r="AB449" s="1031"/>
      <c r="AC449" s="1031"/>
      <c r="AD449" s="1032"/>
      <c r="AE449" s="119"/>
      <c r="AF449" s="586"/>
      <c r="AG449" s="586"/>
      <c r="AH449" s="586"/>
      <c r="AI449" s="586"/>
      <c r="AJ449" s="586"/>
      <c r="AK449" s="586"/>
      <c r="AL449" s="585">
        <f t="shared" ca="1" si="198"/>
        <v>78</v>
      </c>
      <c r="AM449" s="585">
        <f t="shared" ca="1" si="198"/>
        <v>1</v>
      </c>
      <c r="AN449" s="1033"/>
      <c r="AO449" s="273">
        <f t="shared" ca="1" si="199"/>
        <v>68</v>
      </c>
      <c r="AP449" s="586"/>
      <c r="AQ449" s="586"/>
      <c r="AR449" s="586"/>
      <c r="AS449" s="586"/>
      <c r="AT449" s="1034"/>
      <c r="AU449" s="1034"/>
      <c r="AV449" s="1034"/>
      <c r="AW449" s="1034"/>
      <c r="AX449" s="1034"/>
      <c r="AY449" s="177"/>
      <c r="AZ449" s="177"/>
      <c r="BA449" s="177"/>
      <c r="BB449" s="177"/>
      <c r="BC449" s="177"/>
      <c r="BD449" s="177"/>
      <c r="BE449" s="177"/>
    </row>
    <row r="450" spans="1:57" s="73" customFormat="1" ht="15" hidden="1" customHeight="1" outlineLevel="2" x14ac:dyDescent="0.2">
      <c r="A450" s="746" t="str">
        <f ca="1">IFERROR(INDIRECT(ADDRESS(AN450,4,1,TRUE,"CatCoverage")),"")</f>
        <v/>
      </c>
      <c r="B450" s="747"/>
      <c r="C450" s="1039"/>
      <c r="D450" s="1007" t="str">
        <f ca="1">Translations!$A$77</f>
        <v>Please select…</v>
      </c>
      <c r="E450" s="1164" t="str">
        <f ca="1">Translations!$A$77</f>
        <v>Please select…</v>
      </c>
      <c r="F450" s="759"/>
      <c r="G450" s="764"/>
      <c r="H450" s="731" t="str">
        <f>IF($G452&lt;&gt;"",$G450/$G452,"")</f>
        <v/>
      </c>
      <c r="I450" s="767"/>
      <c r="J450" s="770" t="str">
        <f ca="1">Translations!$A$77</f>
        <v>Please select…</v>
      </c>
      <c r="K450" s="1016" t="str">
        <f ca="1">Translations!$A$84</f>
        <v>Allocation + other sources</v>
      </c>
      <c r="L450" s="1017"/>
      <c r="M450" s="237"/>
      <c r="N450" s="1020" t="str">
        <f>IF(M451&lt;&gt;"",M450/M451,"")</f>
        <v/>
      </c>
      <c r="O450" s="239"/>
      <c r="P450" s="1020" t="str">
        <f>IF(O451&lt;&gt;"",O450/O451,"")</f>
        <v/>
      </c>
      <c r="Q450" s="239"/>
      <c r="R450" s="1020" t="str">
        <f>IF(Q451&lt;&gt;"",Q450/Q451,"")</f>
        <v/>
      </c>
      <c r="S450" s="239"/>
      <c r="T450" s="1020" t="str">
        <f>IF(S451&lt;&gt;"",S450/S451,"")</f>
        <v/>
      </c>
      <c r="U450" s="239"/>
      <c r="V450" s="1167" t="str">
        <f t="shared" ref="V450" si="208">IF(U451&lt;&gt;"",U450/U451,"")</f>
        <v/>
      </c>
      <c r="W450" s="1024"/>
      <c r="X450" s="1025"/>
      <c r="Y450" s="1025"/>
      <c r="Z450" s="1025"/>
      <c r="AA450" s="1025"/>
      <c r="AB450" s="1025"/>
      <c r="AC450" s="1025"/>
      <c r="AD450" s="1026"/>
      <c r="AE450" s="119"/>
      <c r="AF450" s="586"/>
      <c r="AG450" s="586"/>
      <c r="AH450" s="586"/>
      <c r="AI450" s="586"/>
      <c r="AJ450" s="586"/>
      <c r="AK450" s="586"/>
      <c r="AL450" s="585">
        <f t="shared" ca="1" si="198"/>
        <v>78</v>
      </c>
      <c r="AM450" s="585">
        <f t="shared" ca="1" si="198"/>
        <v>1</v>
      </c>
      <c r="AN450" s="1033" t="str">
        <f t="shared" ref="AN450" ca="1" si="209">IFERROR(IF(INDIRECT(ADDRESS(ROW()-4,COLUMN()))+1&lt;=AL450+AM450,INDIRECT(ADDRESS(ROW()-4,COLUMN()))+1,""),"")</f>
        <v/>
      </c>
      <c r="AO450" s="273">
        <f t="shared" ca="1" si="199"/>
        <v>68</v>
      </c>
      <c r="AP450" s="586"/>
      <c r="AQ450" s="586"/>
      <c r="AR450" s="586"/>
      <c r="AS450" s="586"/>
      <c r="AT450" s="1034"/>
      <c r="AU450" s="1034"/>
      <c r="AV450" s="1034"/>
      <c r="AW450" s="1034"/>
      <c r="AX450" s="1034"/>
      <c r="AY450" s="177"/>
      <c r="AZ450" s="177"/>
      <c r="BA450" s="177"/>
      <c r="BB450" s="177"/>
      <c r="BC450" s="177"/>
      <c r="BD450" s="177"/>
      <c r="BE450" s="177"/>
    </row>
    <row r="451" spans="1:57" s="73" customFormat="1" hidden="1" outlineLevel="2" x14ac:dyDescent="0.2">
      <c r="A451" s="749"/>
      <c r="B451" s="750"/>
      <c r="C451" s="1040"/>
      <c r="D451" s="1008"/>
      <c r="E451" s="1165"/>
      <c r="F451" s="761"/>
      <c r="G451" s="765"/>
      <c r="H451" s="766"/>
      <c r="I451" s="768"/>
      <c r="J451" s="771"/>
      <c r="K451" s="1018"/>
      <c r="L451" s="1019"/>
      <c r="M451" s="238"/>
      <c r="N451" s="1021"/>
      <c r="O451" s="240"/>
      <c r="P451" s="1021"/>
      <c r="Q451" s="240"/>
      <c r="R451" s="1021"/>
      <c r="S451" s="240"/>
      <c r="T451" s="1021"/>
      <c r="U451" s="240"/>
      <c r="V451" s="1168"/>
      <c r="W451" s="1027"/>
      <c r="X451" s="1028"/>
      <c r="Y451" s="1028"/>
      <c r="Z451" s="1028"/>
      <c r="AA451" s="1028"/>
      <c r="AB451" s="1028"/>
      <c r="AC451" s="1028"/>
      <c r="AD451" s="1029"/>
      <c r="AE451" s="119"/>
      <c r="AF451" s="586"/>
      <c r="AG451" s="586"/>
      <c r="AH451" s="586"/>
      <c r="AI451" s="586"/>
      <c r="AJ451" s="586"/>
      <c r="AK451" s="586"/>
      <c r="AL451" s="585">
        <f t="shared" ca="1" si="198"/>
        <v>78</v>
      </c>
      <c r="AM451" s="585">
        <f t="shared" ca="1" si="198"/>
        <v>1</v>
      </c>
      <c r="AN451" s="1033"/>
      <c r="AO451" s="273">
        <f t="shared" ca="1" si="199"/>
        <v>68</v>
      </c>
      <c r="AP451" s="586"/>
      <c r="AQ451" s="586"/>
      <c r="AR451" s="586"/>
      <c r="AS451" s="586"/>
      <c r="AT451" s="1034"/>
      <c r="AU451" s="1034"/>
      <c r="AV451" s="1034"/>
      <c r="AW451" s="1034"/>
      <c r="AX451" s="1034"/>
      <c r="AY451" s="177"/>
      <c r="AZ451" s="177"/>
      <c r="BA451" s="177"/>
      <c r="BB451" s="177"/>
      <c r="BC451" s="177"/>
      <c r="BD451" s="177"/>
      <c r="BE451" s="177"/>
    </row>
    <row r="452" spans="1:57" s="73" customFormat="1" ht="15" hidden="1" customHeight="1" outlineLevel="2" x14ac:dyDescent="0.2">
      <c r="A452" s="749"/>
      <c r="B452" s="750"/>
      <c r="C452" s="1040"/>
      <c r="D452" s="1008"/>
      <c r="E452" s="1165"/>
      <c r="F452" s="761"/>
      <c r="G452" s="764"/>
      <c r="H452" s="766"/>
      <c r="I452" s="768"/>
      <c r="J452" s="771"/>
      <c r="K452" s="1035" t="str">
        <f ca="1">Translations!$A$85</f>
        <v xml:space="preserve">Allocation + above + other </v>
      </c>
      <c r="L452" s="1036"/>
      <c r="M452" s="237"/>
      <c r="N452" s="1020" t="str">
        <f>IF(M453&lt;&gt;"",M452/M453,"")</f>
        <v/>
      </c>
      <c r="O452" s="239"/>
      <c r="P452" s="1020" t="str">
        <f>IF(O453&lt;&gt;"",O452/O453,"")</f>
        <v/>
      </c>
      <c r="Q452" s="239"/>
      <c r="R452" s="1020" t="str">
        <f>IF(Q453&lt;&gt;"",Q452/Q453,"")</f>
        <v/>
      </c>
      <c r="S452" s="239"/>
      <c r="T452" s="1020" t="str">
        <f>IF(S453&lt;&gt;"",S452/S453,"")</f>
        <v/>
      </c>
      <c r="U452" s="239"/>
      <c r="V452" s="1167" t="str">
        <f t="shared" ref="V452" si="210">IF(U453&lt;&gt;"",U452/U453,"")</f>
        <v/>
      </c>
      <c r="W452" s="1027"/>
      <c r="X452" s="1028"/>
      <c r="Y452" s="1028"/>
      <c r="Z452" s="1028"/>
      <c r="AA452" s="1028"/>
      <c r="AB452" s="1028"/>
      <c r="AC452" s="1028"/>
      <c r="AD452" s="1029"/>
      <c r="AE452" s="119"/>
      <c r="AF452" s="586"/>
      <c r="AG452" s="586"/>
      <c r="AH452" s="586"/>
      <c r="AI452" s="586"/>
      <c r="AJ452" s="586"/>
      <c r="AK452" s="586"/>
      <c r="AL452" s="585">
        <f t="shared" ca="1" si="198"/>
        <v>78</v>
      </c>
      <c r="AM452" s="585">
        <f t="shared" ca="1" si="198"/>
        <v>1</v>
      </c>
      <c r="AN452" s="1033"/>
      <c r="AO452" s="273">
        <f t="shared" ca="1" si="199"/>
        <v>68</v>
      </c>
      <c r="AP452" s="586"/>
      <c r="AQ452" s="586"/>
      <c r="AR452" s="586"/>
      <c r="AS452" s="586"/>
      <c r="AT452" s="1034"/>
      <c r="AU452" s="1034"/>
      <c r="AV452" s="1034"/>
      <c r="AW452" s="1034"/>
      <c r="AX452" s="1034"/>
      <c r="AY452" s="177"/>
      <c r="AZ452" s="177"/>
      <c r="BA452" s="177"/>
      <c r="BB452" s="177"/>
      <c r="BC452" s="177"/>
      <c r="BD452" s="177"/>
      <c r="BE452" s="177"/>
    </row>
    <row r="453" spans="1:57" s="73" customFormat="1" hidden="1" outlineLevel="2" x14ac:dyDescent="0.2">
      <c r="A453" s="752"/>
      <c r="B453" s="753"/>
      <c r="C453" s="1041"/>
      <c r="D453" s="1009"/>
      <c r="E453" s="1166"/>
      <c r="F453" s="763"/>
      <c r="G453" s="765"/>
      <c r="H453" s="732"/>
      <c r="I453" s="769"/>
      <c r="J453" s="772"/>
      <c r="K453" s="1037"/>
      <c r="L453" s="1038"/>
      <c r="M453" s="238"/>
      <c r="N453" s="1021"/>
      <c r="O453" s="240"/>
      <c r="P453" s="1021"/>
      <c r="Q453" s="240"/>
      <c r="R453" s="1021"/>
      <c r="S453" s="240"/>
      <c r="T453" s="1021"/>
      <c r="U453" s="240"/>
      <c r="V453" s="1168"/>
      <c r="W453" s="1030"/>
      <c r="X453" s="1031"/>
      <c r="Y453" s="1031"/>
      <c r="Z453" s="1031"/>
      <c r="AA453" s="1031"/>
      <c r="AB453" s="1031"/>
      <c r="AC453" s="1031"/>
      <c r="AD453" s="1032"/>
      <c r="AE453" s="119"/>
      <c r="AF453" s="586"/>
      <c r="AG453" s="586"/>
      <c r="AH453" s="586"/>
      <c r="AI453" s="586"/>
      <c r="AJ453" s="586"/>
      <c r="AK453" s="586"/>
      <c r="AL453" s="585">
        <f t="shared" ca="1" si="198"/>
        <v>78</v>
      </c>
      <c r="AM453" s="585">
        <f t="shared" ca="1" si="198"/>
        <v>1</v>
      </c>
      <c r="AN453" s="1033"/>
      <c r="AO453" s="273">
        <f t="shared" ca="1" si="199"/>
        <v>68</v>
      </c>
      <c r="AP453" s="586"/>
      <c r="AQ453" s="586"/>
      <c r="AR453" s="586"/>
      <c r="AS453" s="586"/>
      <c r="AT453" s="1034"/>
      <c r="AU453" s="1034"/>
      <c r="AV453" s="1034"/>
      <c r="AW453" s="1034"/>
      <c r="AX453" s="1034"/>
      <c r="AY453" s="177"/>
      <c r="AZ453" s="177"/>
      <c r="BA453" s="177"/>
      <c r="BB453" s="177"/>
      <c r="BC453" s="177"/>
      <c r="BD453" s="177"/>
      <c r="BE453" s="177"/>
    </row>
    <row r="454" spans="1:57" s="73" customFormat="1" ht="15" hidden="1" customHeight="1" outlineLevel="2" x14ac:dyDescent="0.2">
      <c r="A454" s="746" t="str">
        <f ca="1">IFERROR(INDIRECT(ADDRESS(AN454,4,1,TRUE,"CatCoverage")),"")</f>
        <v/>
      </c>
      <c r="B454" s="747"/>
      <c r="C454" s="1039"/>
      <c r="D454" s="1007" t="str">
        <f ca="1">Translations!$A$77</f>
        <v>Please select…</v>
      </c>
      <c r="E454" s="1164" t="str">
        <f ca="1">Translations!$A$77</f>
        <v>Please select…</v>
      </c>
      <c r="F454" s="759"/>
      <c r="G454" s="764"/>
      <c r="H454" s="731" t="str">
        <f>IF($G456&lt;&gt;"",$G454/$G456,"")</f>
        <v/>
      </c>
      <c r="I454" s="767"/>
      <c r="J454" s="770" t="str">
        <f ca="1">Translations!$A$77</f>
        <v>Please select…</v>
      </c>
      <c r="K454" s="1016" t="str">
        <f ca="1">Translations!$A$84</f>
        <v>Allocation + other sources</v>
      </c>
      <c r="L454" s="1017"/>
      <c r="M454" s="237"/>
      <c r="N454" s="1020" t="str">
        <f>IF(M455&lt;&gt;"",M454/M455,"")</f>
        <v/>
      </c>
      <c r="O454" s="239"/>
      <c r="P454" s="1020" t="str">
        <f>IF(O455&lt;&gt;"",O454/O455,"")</f>
        <v/>
      </c>
      <c r="Q454" s="239"/>
      <c r="R454" s="1020" t="str">
        <f>IF(Q455&lt;&gt;"",Q454/Q455,"")</f>
        <v/>
      </c>
      <c r="S454" s="239"/>
      <c r="T454" s="1020" t="str">
        <f>IF(S455&lt;&gt;"",S454/S455,"")</f>
        <v/>
      </c>
      <c r="U454" s="239"/>
      <c r="V454" s="1167" t="str">
        <f t="shared" ref="V454" si="211">IF(U455&lt;&gt;"",U454/U455,"")</f>
        <v/>
      </c>
      <c r="W454" s="1024"/>
      <c r="X454" s="1025"/>
      <c r="Y454" s="1025"/>
      <c r="Z454" s="1025"/>
      <c r="AA454" s="1025"/>
      <c r="AB454" s="1025"/>
      <c r="AC454" s="1025"/>
      <c r="AD454" s="1026"/>
      <c r="AE454" s="119"/>
      <c r="AF454" s="586"/>
      <c r="AG454" s="586"/>
      <c r="AH454" s="586"/>
      <c r="AI454" s="586"/>
      <c r="AJ454" s="586"/>
      <c r="AK454" s="586"/>
      <c r="AL454" s="585">
        <f t="shared" ca="1" si="198"/>
        <v>78</v>
      </c>
      <c r="AM454" s="585">
        <f t="shared" ca="1" si="198"/>
        <v>1</v>
      </c>
      <c r="AN454" s="1033" t="str">
        <f t="shared" ref="AN454" ca="1" si="212">IFERROR(IF(INDIRECT(ADDRESS(ROW()-4,COLUMN()))+1&lt;=AL454+AM454,INDIRECT(ADDRESS(ROW()-4,COLUMN()))+1,""),"")</f>
        <v/>
      </c>
      <c r="AO454" s="273">
        <f t="shared" ca="1" si="199"/>
        <v>68</v>
      </c>
      <c r="AP454" s="586"/>
      <c r="AQ454" s="586"/>
      <c r="AR454" s="586"/>
      <c r="AS454" s="586"/>
      <c r="AT454" s="1034"/>
      <c r="AU454" s="1034"/>
      <c r="AV454" s="1034"/>
      <c r="AW454" s="1034"/>
      <c r="AX454" s="1034"/>
      <c r="AY454" s="177"/>
      <c r="AZ454" s="177"/>
      <c r="BA454" s="177"/>
      <c r="BB454" s="177"/>
      <c r="BC454" s="177"/>
      <c r="BD454" s="177"/>
      <c r="BE454" s="177"/>
    </row>
    <row r="455" spans="1:57" s="73" customFormat="1" hidden="1" outlineLevel="2" x14ac:dyDescent="0.2">
      <c r="A455" s="749"/>
      <c r="B455" s="750"/>
      <c r="C455" s="1040"/>
      <c r="D455" s="1008"/>
      <c r="E455" s="1165"/>
      <c r="F455" s="761"/>
      <c r="G455" s="765"/>
      <c r="H455" s="766"/>
      <c r="I455" s="768"/>
      <c r="J455" s="771"/>
      <c r="K455" s="1018"/>
      <c r="L455" s="1019"/>
      <c r="M455" s="238"/>
      <c r="N455" s="1021"/>
      <c r="O455" s="240"/>
      <c r="P455" s="1021"/>
      <c r="Q455" s="240"/>
      <c r="R455" s="1021"/>
      <c r="S455" s="240"/>
      <c r="T455" s="1021"/>
      <c r="U455" s="240"/>
      <c r="V455" s="1168"/>
      <c r="W455" s="1027"/>
      <c r="X455" s="1028"/>
      <c r="Y455" s="1028"/>
      <c r="Z455" s="1028"/>
      <c r="AA455" s="1028"/>
      <c r="AB455" s="1028"/>
      <c r="AC455" s="1028"/>
      <c r="AD455" s="1029"/>
      <c r="AE455" s="119"/>
      <c r="AF455" s="586"/>
      <c r="AG455" s="586"/>
      <c r="AH455" s="586"/>
      <c r="AI455" s="586"/>
      <c r="AJ455" s="586"/>
      <c r="AK455" s="586"/>
      <c r="AL455" s="585">
        <f t="shared" ca="1" si="198"/>
        <v>78</v>
      </c>
      <c r="AM455" s="585">
        <f t="shared" ca="1" si="198"/>
        <v>1</v>
      </c>
      <c r="AN455" s="1033"/>
      <c r="AO455" s="273">
        <f t="shared" ca="1" si="199"/>
        <v>68</v>
      </c>
      <c r="AP455" s="586"/>
      <c r="AQ455" s="586"/>
      <c r="AR455" s="586"/>
      <c r="AS455" s="586"/>
      <c r="AT455" s="1034"/>
      <c r="AU455" s="1034"/>
      <c r="AV455" s="1034"/>
      <c r="AW455" s="1034"/>
      <c r="AX455" s="1034"/>
      <c r="AY455" s="177"/>
      <c r="AZ455" s="177"/>
      <c r="BA455" s="177"/>
      <c r="BB455" s="177"/>
      <c r="BC455" s="177"/>
      <c r="BD455" s="177"/>
      <c r="BE455" s="177"/>
    </row>
    <row r="456" spans="1:57" s="73" customFormat="1" ht="15" hidden="1" customHeight="1" outlineLevel="2" x14ac:dyDescent="0.2">
      <c r="A456" s="749"/>
      <c r="B456" s="750"/>
      <c r="C456" s="1040"/>
      <c r="D456" s="1008"/>
      <c r="E456" s="1165"/>
      <c r="F456" s="761"/>
      <c r="G456" s="764"/>
      <c r="H456" s="766"/>
      <c r="I456" s="768"/>
      <c r="J456" s="771"/>
      <c r="K456" s="1035" t="str">
        <f ca="1">Translations!$A$85</f>
        <v xml:space="preserve">Allocation + above + other </v>
      </c>
      <c r="L456" s="1036"/>
      <c r="M456" s="237"/>
      <c r="N456" s="1020" t="str">
        <f>IF(M457&lt;&gt;"",M456/M457,"")</f>
        <v/>
      </c>
      <c r="O456" s="239"/>
      <c r="P456" s="1020" t="str">
        <f>IF(O457&lt;&gt;"",O456/O457,"")</f>
        <v/>
      </c>
      <c r="Q456" s="239"/>
      <c r="R456" s="1020" t="str">
        <f>IF(Q457&lt;&gt;"",Q456/Q457,"")</f>
        <v/>
      </c>
      <c r="S456" s="239"/>
      <c r="T456" s="1020" t="str">
        <f>IF(S457&lt;&gt;"",S456/S457,"")</f>
        <v/>
      </c>
      <c r="U456" s="239"/>
      <c r="V456" s="1167" t="str">
        <f t="shared" ref="V456" si="213">IF(U457&lt;&gt;"",U456/U457,"")</f>
        <v/>
      </c>
      <c r="W456" s="1027"/>
      <c r="X456" s="1028"/>
      <c r="Y456" s="1028"/>
      <c r="Z456" s="1028"/>
      <c r="AA456" s="1028"/>
      <c r="AB456" s="1028"/>
      <c r="AC456" s="1028"/>
      <c r="AD456" s="1029"/>
      <c r="AE456" s="119"/>
      <c r="AF456" s="586"/>
      <c r="AG456" s="586"/>
      <c r="AH456" s="586"/>
      <c r="AI456" s="586"/>
      <c r="AJ456" s="586"/>
      <c r="AK456" s="586"/>
      <c r="AL456" s="585">
        <f t="shared" ca="1" si="198"/>
        <v>78</v>
      </c>
      <c r="AM456" s="585">
        <f t="shared" ca="1" si="198"/>
        <v>1</v>
      </c>
      <c r="AN456" s="1033"/>
      <c r="AO456" s="273">
        <f t="shared" ca="1" si="199"/>
        <v>68</v>
      </c>
      <c r="AP456" s="586"/>
      <c r="AQ456" s="586"/>
      <c r="AR456" s="586"/>
      <c r="AS456" s="586"/>
      <c r="AT456" s="1034"/>
      <c r="AU456" s="1034"/>
      <c r="AV456" s="1034"/>
      <c r="AW456" s="1034"/>
      <c r="AX456" s="1034"/>
      <c r="AY456" s="177"/>
      <c r="AZ456" s="177"/>
      <c r="BA456" s="177"/>
      <c r="BB456" s="177"/>
      <c r="BC456" s="177"/>
      <c r="BD456" s="177"/>
      <c r="BE456" s="177"/>
    </row>
    <row r="457" spans="1:57" s="73" customFormat="1" hidden="1" outlineLevel="2" x14ac:dyDescent="0.2">
      <c r="A457" s="752"/>
      <c r="B457" s="753"/>
      <c r="C457" s="1041"/>
      <c r="D457" s="1009"/>
      <c r="E457" s="1166"/>
      <c r="F457" s="763"/>
      <c r="G457" s="765"/>
      <c r="H457" s="732"/>
      <c r="I457" s="769"/>
      <c r="J457" s="772"/>
      <c r="K457" s="1037"/>
      <c r="L457" s="1038"/>
      <c r="M457" s="238"/>
      <c r="N457" s="1021"/>
      <c r="O457" s="240"/>
      <c r="P457" s="1021"/>
      <c r="Q457" s="240"/>
      <c r="R457" s="1021"/>
      <c r="S457" s="240"/>
      <c r="T457" s="1021"/>
      <c r="U457" s="240"/>
      <c r="V457" s="1168"/>
      <c r="W457" s="1030"/>
      <c r="X457" s="1031"/>
      <c r="Y457" s="1031"/>
      <c r="Z457" s="1031"/>
      <c r="AA457" s="1031"/>
      <c r="AB457" s="1031"/>
      <c r="AC457" s="1031"/>
      <c r="AD457" s="1032"/>
      <c r="AE457" s="119"/>
      <c r="AF457" s="586"/>
      <c r="AG457" s="586"/>
      <c r="AH457" s="586"/>
      <c r="AI457" s="586"/>
      <c r="AJ457" s="586"/>
      <c r="AK457" s="586"/>
      <c r="AL457" s="585">
        <f t="shared" ca="1" si="198"/>
        <v>78</v>
      </c>
      <c r="AM457" s="585">
        <f t="shared" ca="1" si="198"/>
        <v>1</v>
      </c>
      <c r="AN457" s="1033"/>
      <c r="AO457" s="273">
        <f t="shared" ca="1" si="199"/>
        <v>68</v>
      </c>
      <c r="AP457" s="586"/>
      <c r="AQ457" s="586"/>
      <c r="AR457" s="586"/>
      <c r="AS457" s="586"/>
      <c r="AT457" s="1034"/>
      <c r="AU457" s="1034"/>
      <c r="AV457" s="1034"/>
      <c r="AW457" s="1034"/>
      <c r="AX457" s="1034"/>
      <c r="AY457" s="177"/>
      <c r="AZ457" s="177"/>
      <c r="BA457" s="177"/>
      <c r="BB457" s="177"/>
      <c r="BC457" s="177"/>
      <c r="BD457" s="177"/>
      <c r="BE457" s="177"/>
    </row>
    <row r="458" spans="1:57" s="73" customFormat="1" ht="15" hidden="1" customHeight="1" outlineLevel="2" x14ac:dyDescent="0.2">
      <c r="A458" s="746" t="str">
        <f ca="1">IFERROR(INDIRECT(ADDRESS(AN458,4,1,TRUE,"CatCoverage")),"")</f>
        <v/>
      </c>
      <c r="B458" s="747"/>
      <c r="C458" s="1039"/>
      <c r="D458" s="1007" t="str">
        <f ca="1">Translations!$A$77</f>
        <v>Please select…</v>
      </c>
      <c r="E458" s="1164" t="str">
        <f ca="1">Translations!$A$77</f>
        <v>Please select…</v>
      </c>
      <c r="F458" s="759"/>
      <c r="G458" s="764"/>
      <c r="H458" s="731" t="str">
        <f>IF($G460&lt;&gt;"",$G458/$G460,"")</f>
        <v/>
      </c>
      <c r="I458" s="767"/>
      <c r="J458" s="770" t="str">
        <f ca="1">Translations!$A$77</f>
        <v>Please select…</v>
      </c>
      <c r="K458" s="1016" t="str">
        <f ca="1">Translations!$A$84</f>
        <v>Allocation + other sources</v>
      </c>
      <c r="L458" s="1017"/>
      <c r="M458" s="237"/>
      <c r="N458" s="1020" t="str">
        <f>IF(M459&lt;&gt;"",M458/M459,"")</f>
        <v/>
      </c>
      <c r="O458" s="239"/>
      <c r="P458" s="1020" t="str">
        <f>IF(O459&lt;&gt;"",O458/O459,"")</f>
        <v/>
      </c>
      <c r="Q458" s="239"/>
      <c r="R458" s="1020" t="str">
        <f>IF(Q459&lt;&gt;"",Q458/Q459,"")</f>
        <v/>
      </c>
      <c r="S458" s="239"/>
      <c r="T458" s="1020" t="str">
        <f>IF(S459&lt;&gt;"",S458/S459,"")</f>
        <v/>
      </c>
      <c r="U458" s="239"/>
      <c r="V458" s="1167" t="str">
        <f t="shared" ref="V458" si="214">IF(U459&lt;&gt;"",U458/U459,"")</f>
        <v/>
      </c>
      <c r="W458" s="1024"/>
      <c r="X458" s="1025"/>
      <c r="Y458" s="1025"/>
      <c r="Z458" s="1025"/>
      <c r="AA458" s="1025"/>
      <c r="AB458" s="1025"/>
      <c r="AC458" s="1025"/>
      <c r="AD458" s="1026"/>
      <c r="AE458" s="119"/>
      <c r="AF458" s="586"/>
      <c r="AG458" s="586"/>
      <c r="AH458" s="586"/>
      <c r="AI458" s="586"/>
      <c r="AJ458" s="586"/>
      <c r="AK458" s="586"/>
      <c r="AL458" s="585">
        <f t="shared" ca="1" si="198"/>
        <v>78</v>
      </c>
      <c r="AM458" s="585">
        <f t="shared" ca="1" si="198"/>
        <v>1</v>
      </c>
      <c r="AN458" s="1033" t="str">
        <f t="shared" ref="AN458" ca="1" si="215">IFERROR(IF(INDIRECT(ADDRESS(ROW()-4,COLUMN()))+1&lt;=AL458+AM458,INDIRECT(ADDRESS(ROW()-4,COLUMN()))+1,""),"")</f>
        <v/>
      </c>
      <c r="AO458" s="273">
        <f t="shared" ca="1" si="199"/>
        <v>68</v>
      </c>
      <c r="AP458" s="586"/>
      <c r="AQ458" s="586"/>
      <c r="AR458" s="586"/>
      <c r="AS458" s="586"/>
      <c r="AT458" s="1034"/>
      <c r="AU458" s="1034"/>
      <c r="AV458" s="1034"/>
      <c r="AW458" s="1034"/>
      <c r="AX458" s="1034"/>
      <c r="AY458" s="177"/>
      <c r="AZ458" s="177"/>
      <c r="BA458" s="177"/>
      <c r="BB458" s="177"/>
      <c r="BC458" s="177"/>
      <c r="BD458" s="177"/>
      <c r="BE458" s="177"/>
    </row>
    <row r="459" spans="1:57" s="73" customFormat="1" hidden="1" outlineLevel="2" x14ac:dyDescent="0.2">
      <c r="A459" s="749"/>
      <c r="B459" s="750"/>
      <c r="C459" s="1040"/>
      <c r="D459" s="1008"/>
      <c r="E459" s="1165"/>
      <c r="F459" s="761"/>
      <c r="G459" s="765"/>
      <c r="H459" s="766"/>
      <c r="I459" s="768"/>
      <c r="J459" s="771"/>
      <c r="K459" s="1018"/>
      <c r="L459" s="1019"/>
      <c r="M459" s="238"/>
      <c r="N459" s="1021"/>
      <c r="O459" s="240"/>
      <c r="P459" s="1021"/>
      <c r="Q459" s="240"/>
      <c r="R459" s="1021"/>
      <c r="S459" s="240"/>
      <c r="T459" s="1021"/>
      <c r="U459" s="240"/>
      <c r="V459" s="1168"/>
      <c r="W459" s="1027"/>
      <c r="X459" s="1028"/>
      <c r="Y459" s="1028"/>
      <c r="Z459" s="1028"/>
      <c r="AA459" s="1028"/>
      <c r="AB459" s="1028"/>
      <c r="AC459" s="1028"/>
      <c r="AD459" s="1029"/>
      <c r="AE459" s="119"/>
      <c r="AF459" s="586"/>
      <c r="AG459" s="586"/>
      <c r="AH459" s="586"/>
      <c r="AI459" s="586"/>
      <c r="AJ459" s="586"/>
      <c r="AK459" s="586"/>
      <c r="AL459" s="585">
        <f t="shared" ca="1" si="198"/>
        <v>78</v>
      </c>
      <c r="AM459" s="585">
        <f t="shared" ca="1" si="198"/>
        <v>1</v>
      </c>
      <c r="AN459" s="1033"/>
      <c r="AO459" s="273">
        <f t="shared" ca="1" si="199"/>
        <v>68</v>
      </c>
      <c r="AP459" s="586"/>
      <c r="AQ459" s="586"/>
      <c r="AR459" s="586"/>
      <c r="AS459" s="586"/>
      <c r="AT459" s="1034"/>
      <c r="AU459" s="1034"/>
      <c r="AV459" s="1034"/>
      <c r="AW459" s="1034"/>
      <c r="AX459" s="1034"/>
      <c r="AY459" s="177"/>
      <c r="AZ459" s="177"/>
      <c r="BA459" s="177"/>
      <c r="BB459" s="177"/>
      <c r="BC459" s="177"/>
      <c r="BD459" s="177"/>
      <c r="BE459" s="177"/>
    </row>
    <row r="460" spans="1:57" s="73" customFormat="1" ht="15" hidden="1" customHeight="1" outlineLevel="2" x14ac:dyDescent="0.2">
      <c r="A460" s="749"/>
      <c r="B460" s="750"/>
      <c r="C460" s="1040"/>
      <c r="D460" s="1008"/>
      <c r="E460" s="1165"/>
      <c r="F460" s="761"/>
      <c r="G460" s="764"/>
      <c r="H460" s="766"/>
      <c r="I460" s="768"/>
      <c r="J460" s="771"/>
      <c r="K460" s="1035" t="str">
        <f ca="1">Translations!$A$85</f>
        <v xml:space="preserve">Allocation + above + other </v>
      </c>
      <c r="L460" s="1036"/>
      <c r="M460" s="237"/>
      <c r="N460" s="1020" t="str">
        <f>IF(M461&lt;&gt;"",M460/M461,"")</f>
        <v/>
      </c>
      <c r="O460" s="239"/>
      <c r="P460" s="1020" t="str">
        <f>IF(O461&lt;&gt;"",O460/O461,"")</f>
        <v/>
      </c>
      <c r="Q460" s="239"/>
      <c r="R460" s="1020" t="str">
        <f>IF(Q461&lt;&gt;"",Q460/Q461,"")</f>
        <v/>
      </c>
      <c r="S460" s="239"/>
      <c r="T460" s="1020" t="str">
        <f>IF(S461&lt;&gt;"",S460/S461,"")</f>
        <v/>
      </c>
      <c r="U460" s="239"/>
      <c r="V460" s="1167" t="str">
        <f t="shared" ref="V460" si="216">IF(U461&lt;&gt;"",U460/U461,"")</f>
        <v/>
      </c>
      <c r="W460" s="1027"/>
      <c r="X460" s="1028"/>
      <c r="Y460" s="1028"/>
      <c r="Z460" s="1028"/>
      <c r="AA460" s="1028"/>
      <c r="AB460" s="1028"/>
      <c r="AC460" s="1028"/>
      <c r="AD460" s="1029"/>
      <c r="AE460" s="119"/>
      <c r="AF460" s="586"/>
      <c r="AG460" s="586"/>
      <c r="AH460" s="586"/>
      <c r="AI460" s="586"/>
      <c r="AJ460" s="586"/>
      <c r="AK460" s="586"/>
      <c r="AL460" s="585">
        <f t="shared" ca="1" si="198"/>
        <v>78</v>
      </c>
      <c r="AM460" s="585">
        <f t="shared" ca="1" si="198"/>
        <v>1</v>
      </c>
      <c r="AN460" s="1033"/>
      <c r="AO460" s="273">
        <f t="shared" ca="1" si="199"/>
        <v>68</v>
      </c>
      <c r="AP460" s="586"/>
      <c r="AQ460" s="586"/>
      <c r="AR460" s="586"/>
      <c r="AS460" s="586"/>
      <c r="AT460" s="1034"/>
      <c r="AU460" s="1034"/>
      <c r="AV460" s="1034"/>
      <c r="AW460" s="1034"/>
      <c r="AX460" s="1034"/>
      <c r="AY460" s="177"/>
      <c r="AZ460" s="177"/>
      <c r="BA460" s="177"/>
      <c r="BB460" s="177"/>
      <c r="BC460" s="177"/>
      <c r="BD460" s="177"/>
      <c r="BE460" s="177"/>
    </row>
    <row r="461" spans="1:57" s="73" customFormat="1" hidden="1" outlineLevel="2" x14ac:dyDescent="0.2">
      <c r="A461" s="752"/>
      <c r="B461" s="753"/>
      <c r="C461" s="1041"/>
      <c r="D461" s="1009"/>
      <c r="E461" s="1166"/>
      <c r="F461" s="763"/>
      <c r="G461" s="765"/>
      <c r="H461" s="732"/>
      <c r="I461" s="769"/>
      <c r="J461" s="772"/>
      <c r="K461" s="1037"/>
      <c r="L461" s="1038"/>
      <c r="M461" s="238"/>
      <c r="N461" s="1021"/>
      <c r="O461" s="240"/>
      <c r="P461" s="1021"/>
      <c r="Q461" s="240"/>
      <c r="R461" s="1021"/>
      <c r="S461" s="240"/>
      <c r="T461" s="1021"/>
      <c r="U461" s="240"/>
      <c r="V461" s="1168"/>
      <c r="W461" s="1030"/>
      <c r="X461" s="1031"/>
      <c r="Y461" s="1031"/>
      <c r="Z461" s="1031"/>
      <c r="AA461" s="1031"/>
      <c r="AB461" s="1031"/>
      <c r="AC461" s="1031"/>
      <c r="AD461" s="1032"/>
      <c r="AE461" s="119"/>
      <c r="AF461" s="586"/>
      <c r="AG461" s="586"/>
      <c r="AH461" s="586"/>
      <c r="AI461" s="586"/>
      <c r="AJ461" s="586"/>
      <c r="AK461" s="586"/>
      <c r="AL461" s="585">
        <f t="shared" ca="1" si="198"/>
        <v>78</v>
      </c>
      <c r="AM461" s="585">
        <f t="shared" ca="1" si="198"/>
        <v>1</v>
      </c>
      <c r="AN461" s="1033"/>
      <c r="AO461" s="273">
        <f t="shared" ca="1" si="199"/>
        <v>68</v>
      </c>
      <c r="AP461" s="586"/>
      <c r="AQ461" s="586"/>
      <c r="AR461" s="586"/>
      <c r="AS461" s="586"/>
      <c r="AT461" s="1034"/>
      <c r="AU461" s="1034"/>
      <c r="AV461" s="1034"/>
      <c r="AW461" s="1034"/>
      <c r="AX461" s="1034"/>
      <c r="AY461" s="177"/>
      <c r="AZ461" s="177"/>
      <c r="BA461" s="177"/>
      <c r="BB461" s="177"/>
      <c r="BC461" s="177"/>
      <c r="BD461" s="177"/>
      <c r="BE461" s="177"/>
    </row>
    <row r="462" spans="1:57" s="73" customFormat="1" ht="15" hidden="1" customHeight="1" outlineLevel="2" x14ac:dyDescent="0.2">
      <c r="A462" s="746" t="str">
        <f ca="1">IFERROR(INDIRECT(ADDRESS(AN462,4,1,TRUE,"CatCoverage")),"")</f>
        <v/>
      </c>
      <c r="B462" s="747"/>
      <c r="C462" s="1039"/>
      <c r="D462" s="1007" t="str">
        <f ca="1">Translations!$A$77</f>
        <v>Please select…</v>
      </c>
      <c r="E462" s="1164" t="str">
        <f ca="1">Translations!$A$77</f>
        <v>Please select…</v>
      </c>
      <c r="F462" s="759"/>
      <c r="G462" s="764"/>
      <c r="H462" s="731" t="str">
        <f>IF($G464&lt;&gt;"",$G462/$G464,"")</f>
        <v/>
      </c>
      <c r="I462" s="767"/>
      <c r="J462" s="770" t="str">
        <f ca="1">Translations!$A$77</f>
        <v>Please select…</v>
      </c>
      <c r="K462" s="1016" t="str">
        <f ca="1">Translations!$A$84</f>
        <v>Allocation + other sources</v>
      </c>
      <c r="L462" s="1017"/>
      <c r="M462" s="237"/>
      <c r="N462" s="1020" t="str">
        <f>IF(M463&lt;&gt;"",M462/M463,"")</f>
        <v/>
      </c>
      <c r="O462" s="239"/>
      <c r="P462" s="1020" t="str">
        <f>IF(O463&lt;&gt;"",O462/O463,"")</f>
        <v/>
      </c>
      <c r="Q462" s="239"/>
      <c r="R462" s="1020" t="str">
        <f>IF(Q463&lt;&gt;"",Q462/Q463,"")</f>
        <v/>
      </c>
      <c r="S462" s="239"/>
      <c r="T462" s="1020" t="str">
        <f>IF(S463&lt;&gt;"",S462/S463,"")</f>
        <v/>
      </c>
      <c r="U462" s="239"/>
      <c r="V462" s="1167" t="str">
        <f t="shared" ref="V462" si="217">IF(U463&lt;&gt;"",U462/U463,"")</f>
        <v/>
      </c>
      <c r="W462" s="1024"/>
      <c r="X462" s="1025"/>
      <c r="Y462" s="1025"/>
      <c r="Z462" s="1025"/>
      <c r="AA462" s="1025"/>
      <c r="AB462" s="1025"/>
      <c r="AC462" s="1025"/>
      <c r="AD462" s="1026"/>
      <c r="AE462" s="119"/>
      <c r="AF462" s="586"/>
      <c r="AG462" s="586"/>
      <c r="AH462" s="586"/>
      <c r="AI462" s="586"/>
      <c r="AJ462" s="586"/>
      <c r="AK462" s="586"/>
      <c r="AL462" s="585">
        <f t="shared" ca="1" si="198"/>
        <v>78</v>
      </c>
      <c r="AM462" s="585">
        <f t="shared" ca="1" si="198"/>
        <v>1</v>
      </c>
      <c r="AN462" s="1033" t="str">
        <f t="shared" ref="AN462" ca="1" si="218">IFERROR(IF(INDIRECT(ADDRESS(ROW()-4,COLUMN()))+1&lt;=AL462+AM462,INDIRECT(ADDRESS(ROW()-4,COLUMN()))+1,""),"")</f>
        <v/>
      </c>
      <c r="AO462" s="273">
        <f t="shared" ca="1" si="199"/>
        <v>68</v>
      </c>
      <c r="AP462" s="586"/>
      <c r="AQ462" s="586"/>
      <c r="AR462" s="586"/>
      <c r="AS462" s="586"/>
      <c r="AT462" s="1034"/>
      <c r="AU462" s="1034"/>
      <c r="AV462" s="1034"/>
      <c r="AW462" s="1034"/>
      <c r="AX462" s="1034"/>
      <c r="AY462" s="177"/>
      <c r="AZ462" s="177"/>
      <c r="BA462" s="177"/>
      <c r="BB462" s="177"/>
      <c r="BC462" s="177"/>
      <c r="BD462" s="177"/>
      <c r="BE462" s="177"/>
    </row>
    <row r="463" spans="1:57" s="73" customFormat="1" hidden="1" outlineLevel="2" x14ac:dyDescent="0.2">
      <c r="A463" s="749"/>
      <c r="B463" s="750"/>
      <c r="C463" s="1040"/>
      <c r="D463" s="1008"/>
      <c r="E463" s="1165"/>
      <c r="F463" s="761"/>
      <c r="G463" s="765"/>
      <c r="H463" s="766"/>
      <c r="I463" s="768"/>
      <c r="J463" s="771"/>
      <c r="K463" s="1018"/>
      <c r="L463" s="1019"/>
      <c r="M463" s="238"/>
      <c r="N463" s="1021"/>
      <c r="O463" s="240"/>
      <c r="P463" s="1021"/>
      <c r="Q463" s="240"/>
      <c r="R463" s="1021"/>
      <c r="S463" s="240"/>
      <c r="T463" s="1021"/>
      <c r="U463" s="240"/>
      <c r="V463" s="1168"/>
      <c r="W463" s="1027"/>
      <c r="X463" s="1028"/>
      <c r="Y463" s="1028"/>
      <c r="Z463" s="1028"/>
      <c r="AA463" s="1028"/>
      <c r="AB463" s="1028"/>
      <c r="AC463" s="1028"/>
      <c r="AD463" s="1029"/>
      <c r="AE463" s="119"/>
      <c r="AF463" s="586"/>
      <c r="AG463" s="586"/>
      <c r="AH463" s="586"/>
      <c r="AI463" s="586"/>
      <c r="AJ463" s="586"/>
      <c r="AK463" s="586"/>
      <c r="AL463" s="585">
        <f t="shared" ca="1" si="198"/>
        <v>78</v>
      </c>
      <c r="AM463" s="585">
        <f t="shared" ca="1" si="198"/>
        <v>1</v>
      </c>
      <c r="AN463" s="1033"/>
      <c r="AO463" s="273">
        <f t="shared" ca="1" si="199"/>
        <v>68</v>
      </c>
      <c r="AP463" s="586"/>
      <c r="AQ463" s="586"/>
      <c r="AR463" s="586"/>
      <c r="AS463" s="586"/>
      <c r="AT463" s="1034"/>
      <c r="AU463" s="1034"/>
      <c r="AV463" s="1034"/>
      <c r="AW463" s="1034"/>
      <c r="AX463" s="1034"/>
      <c r="AY463" s="177"/>
      <c r="AZ463" s="177"/>
      <c r="BA463" s="177"/>
      <c r="BB463" s="177"/>
      <c r="BC463" s="177"/>
      <c r="BD463" s="177"/>
      <c r="BE463" s="177"/>
    </row>
    <row r="464" spans="1:57" s="73" customFormat="1" ht="15" hidden="1" customHeight="1" outlineLevel="2" x14ac:dyDescent="0.2">
      <c r="A464" s="749"/>
      <c r="B464" s="750"/>
      <c r="C464" s="1040"/>
      <c r="D464" s="1008"/>
      <c r="E464" s="1165"/>
      <c r="F464" s="761"/>
      <c r="G464" s="764"/>
      <c r="H464" s="766"/>
      <c r="I464" s="768"/>
      <c r="J464" s="771"/>
      <c r="K464" s="1035" t="str">
        <f ca="1">Translations!$A$85</f>
        <v xml:space="preserve">Allocation + above + other </v>
      </c>
      <c r="L464" s="1036"/>
      <c r="M464" s="237"/>
      <c r="N464" s="1020" t="str">
        <f>IF(M465&lt;&gt;"",M464/M465,"")</f>
        <v/>
      </c>
      <c r="O464" s="239"/>
      <c r="P464" s="1020" t="str">
        <f>IF(O465&lt;&gt;"",O464/O465,"")</f>
        <v/>
      </c>
      <c r="Q464" s="239"/>
      <c r="R464" s="1020" t="str">
        <f>IF(Q465&lt;&gt;"",Q464/Q465,"")</f>
        <v/>
      </c>
      <c r="S464" s="239"/>
      <c r="T464" s="1020" t="str">
        <f>IF(S465&lt;&gt;"",S464/S465,"")</f>
        <v/>
      </c>
      <c r="U464" s="239"/>
      <c r="V464" s="1167" t="str">
        <f t="shared" ref="V464" si="219">IF(U465&lt;&gt;"",U464/U465,"")</f>
        <v/>
      </c>
      <c r="W464" s="1027"/>
      <c r="X464" s="1028"/>
      <c r="Y464" s="1028"/>
      <c r="Z464" s="1028"/>
      <c r="AA464" s="1028"/>
      <c r="AB464" s="1028"/>
      <c r="AC464" s="1028"/>
      <c r="AD464" s="1029"/>
      <c r="AE464" s="119"/>
      <c r="AF464" s="586"/>
      <c r="AG464" s="586"/>
      <c r="AH464" s="586"/>
      <c r="AI464" s="586"/>
      <c r="AJ464" s="586"/>
      <c r="AK464" s="586"/>
      <c r="AL464" s="585">
        <f t="shared" ca="1" si="198"/>
        <v>78</v>
      </c>
      <c r="AM464" s="585">
        <f t="shared" ca="1" si="198"/>
        <v>1</v>
      </c>
      <c r="AN464" s="1033"/>
      <c r="AO464" s="273">
        <f t="shared" ca="1" si="199"/>
        <v>68</v>
      </c>
      <c r="AP464" s="586"/>
      <c r="AQ464" s="586"/>
      <c r="AR464" s="586"/>
      <c r="AS464" s="586"/>
      <c r="AT464" s="1034"/>
      <c r="AU464" s="1034"/>
      <c r="AV464" s="1034"/>
      <c r="AW464" s="1034"/>
      <c r="AX464" s="1034"/>
      <c r="AY464" s="177"/>
      <c r="AZ464" s="177"/>
      <c r="BA464" s="177"/>
      <c r="BB464" s="177"/>
      <c r="BC464" s="177"/>
      <c r="BD464" s="177"/>
      <c r="BE464" s="177"/>
    </row>
    <row r="465" spans="1:57" s="73" customFormat="1" hidden="1" outlineLevel="2" x14ac:dyDescent="0.2">
      <c r="A465" s="752"/>
      <c r="B465" s="753"/>
      <c r="C465" s="1041"/>
      <c r="D465" s="1009"/>
      <c r="E465" s="1166"/>
      <c r="F465" s="763"/>
      <c r="G465" s="765"/>
      <c r="H465" s="732"/>
      <c r="I465" s="769"/>
      <c r="J465" s="772"/>
      <c r="K465" s="1037"/>
      <c r="L465" s="1038"/>
      <c r="M465" s="238"/>
      <c r="N465" s="1021"/>
      <c r="O465" s="240"/>
      <c r="P465" s="1021"/>
      <c r="Q465" s="240"/>
      <c r="R465" s="1021"/>
      <c r="S465" s="240"/>
      <c r="T465" s="1021"/>
      <c r="U465" s="240"/>
      <c r="V465" s="1168"/>
      <c r="W465" s="1030"/>
      <c r="X465" s="1031"/>
      <c r="Y465" s="1031"/>
      <c r="Z465" s="1031"/>
      <c r="AA465" s="1031"/>
      <c r="AB465" s="1031"/>
      <c r="AC465" s="1031"/>
      <c r="AD465" s="1032"/>
      <c r="AE465" s="119"/>
      <c r="AF465" s="586"/>
      <c r="AG465" s="586"/>
      <c r="AH465" s="586"/>
      <c r="AI465" s="586"/>
      <c r="AJ465" s="586"/>
      <c r="AK465" s="586"/>
      <c r="AL465" s="585">
        <f t="shared" ca="1" si="198"/>
        <v>78</v>
      </c>
      <c r="AM465" s="585">
        <f t="shared" ca="1" si="198"/>
        <v>1</v>
      </c>
      <c r="AN465" s="1033"/>
      <c r="AO465" s="273">
        <f t="shared" ca="1" si="199"/>
        <v>68</v>
      </c>
      <c r="AP465" s="586"/>
      <c r="AQ465" s="586"/>
      <c r="AR465" s="586"/>
      <c r="AS465" s="586"/>
      <c r="AT465" s="1034"/>
      <c r="AU465" s="1034"/>
      <c r="AV465" s="1034"/>
      <c r="AW465" s="1034"/>
      <c r="AX465" s="1034"/>
      <c r="AY465" s="177"/>
      <c r="AZ465" s="177"/>
      <c r="BA465" s="177"/>
      <c r="BB465" s="177"/>
      <c r="BC465" s="177"/>
      <c r="BD465" s="177"/>
      <c r="BE465" s="177"/>
    </row>
    <row r="466" spans="1:57" s="73" customFormat="1" ht="15" hidden="1" customHeight="1" outlineLevel="2" x14ac:dyDescent="0.2">
      <c r="A466" s="746" t="str">
        <f ca="1">IFERROR(INDIRECT(ADDRESS(AN466,4,1,TRUE,"CatCoverage")),"")</f>
        <v/>
      </c>
      <c r="B466" s="747"/>
      <c r="C466" s="1039"/>
      <c r="D466" s="1007" t="str">
        <f ca="1">Translations!$A$77</f>
        <v>Please select…</v>
      </c>
      <c r="E466" s="1164" t="str">
        <f ca="1">Translations!$A$77</f>
        <v>Please select…</v>
      </c>
      <c r="F466" s="759"/>
      <c r="G466" s="764"/>
      <c r="H466" s="731" t="str">
        <f>IF($G468&lt;&gt;"",$G466/$G468,"")</f>
        <v/>
      </c>
      <c r="I466" s="767"/>
      <c r="J466" s="770" t="str">
        <f ca="1">Translations!$A$77</f>
        <v>Please select…</v>
      </c>
      <c r="K466" s="1016" t="str">
        <f ca="1">Translations!$A$84</f>
        <v>Allocation + other sources</v>
      </c>
      <c r="L466" s="1017"/>
      <c r="M466" s="237"/>
      <c r="N466" s="1020" t="str">
        <f>IF(M467&lt;&gt;"",M466/M467,"")</f>
        <v/>
      </c>
      <c r="O466" s="239"/>
      <c r="P466" s="1020" t="str">
        <f>IF(O467&lt;&gt;"",O466/O467,"")</f>
        <v/>
      </c>
      <c r="Q466" s="239"/>
      <c r="R466" s="1020" t="str">
        <f>IF(Q467&lt;&gt;"",Q466/Q467,"")</f>
        <v/>
      </c>
      <c r="S466" s="239"/>
      <c r="T466" s="1022" t="str">
        <f>IF(S467&lt;&gt;"",S466/S467,"")</f>
        <v/>
      </c>
      <c r="U466" s="239"/>
      <c r="V466" s="1167" t="str">
        <f t="shared" ref="V466" si="220">IF(U467&lt;&gt;"",U466/U467,"")</f>
        <v/>
      </c>
      <c r="W466" s="1024"/>
      <c r="X466" s="1025"/>
      <c r="Y466" s="1025"/>
      <c r="Z466" s="1025"/>
      <c r="AA466" s="1025"/>
      <c r="AB466" s="1025"/>
      <c r="AC466" s="1025"/>
      <c r="AD466" s="1026"/>
      <c r="AE466" s="119"/>
      <c r="AF466" s="586"/>
      <c r="AG466" s="586"/>
      <c r="AH466" s="586"/>
      <c r="AI466" s="586"/>
      <c r="AJ466" s="586"/>
      <c r="AK466" s="586"/>
      <c r="AL466" s="585">
        <f t="shared" ca="1" si="198"/>
        <v>78</v>
      </c>
      <c r="AM466" s="585">
        <f t="shared" ca="1" si="198"/>
        <v>1</v>
      </c>
      <c r="AN466" s="1033" t="str">
        <f t="shared" ref="AN466" ca="1" si="221">IFERROR(IF(INDIRECT(ADDRESS(ROW()-4,COLUMN()))+1&lt;=AL466+AM466,INDIRECT(ADDRESS(ROW()-4,COLUMN()))+1,""),"")</f>
        <v/>
      </c>
      <c r="AO466" s="273">
        <f t="shared" ca="1" si="199"/>
        <v>68</v>
      </c>
      <c r="AP466" s="586"/>
      <c r="AQ466" s="586"/>
      <c r="AR466" s="586"/>
      <c r="AS466" s="586"/>
      <c r="AT466" s="1034"/>
      <c r="AU466" s="1034"/>
      <c r="AV466" s="1034"/>
      <c r="AW466" s="1034"/>
      <c r="AX466" s="1034"/>
      <c r="AY466" s="177"/>
      <c r="AZ466" s="177"/>
      <c r="BA466" s="177"/>
      <c r="BB466" s="177"/>
      <c r="BC466" s="177"/>
      <c r="BD466" s="177"/>
      <c r="BE466" s="177"/>
    </row>
    <row r="467" spans="1:57" s="73" customFormat="1" hidden="1" outlineLevel="2" x14ac:dyDescent="0.2">
      <c r="A467" s="749"/>
      <c r="B467" s="750"/>
      <c r="C467" s="1040"/>
      <c r="D467" s="1008"/>
      <c r="E467" s="1165"/>
      <c r="F467" s="761"/>
      <c r="G467" s="765"/>
      <c r="H467" s="766"/>
      <c r="I467" s="768"/>
      <c r="J467" s="771"/>
      <c r="K467" s="1018"/>
      <c r="L467" s="1019"/>
      <c r="M467" s="238"/>
      <c r="N467" s="1021"/>
      <c r="O467" s="240"/>
      <c r="P467" s="1021"/>
      <c r="Q467" s="240"/>
      <c r="R467" s="1021"/>
      <c r="S467" s="240"/>
      <c r="T467" s="1023"/>
      <c r="U467" s="240"/>
      <c r="V467" s="1168"/>
      <c r="W467" s="1027"/>
      <c r="X467" s="1028"/>
      <c r="Y467" s="1028"/>
      <c r="Z467" s="1028"/>
      <c r="AA467" s="1028"/>
      <c r="AB467" s="1028"/>
      <c r="AC467" s="1028"/>
      <c r="AD467" s="1029"/>
      <c r="AE467" s="119"/>
      <c r="AF467" s="586"/>
      <c r="AG467" s="586"/>
      <c r="AH467" s="586"/>
      <c r="AI467" s="586"/>
      <c r="AJ467" s="586"/>
      <c r="AK467" s="586"/>
      <c r="AL467" s="585">
        <f t="shared" ca="1" si="198"/>
        <v>78</v>
      </c>
      <c r="AM467" s="585">
        <f t="shared" ca="1" si="198"/>
        <v>1</v>
      </c>
      <c r="AN467" s="1033"/>
      <c r="AO467" s="273">
        <f t="shared" ca="1" si="199"/>
        <v>68</v>
      </c>
      <c r="AP467" s="586"/>
      <c r="AQ467" s="586"/>
      <c r="AR467" s="586"/>
      <c r="AS467" s="586"/>
      <c r="AT467" s="1034"/>
      <c r="AU467" s="1034"/>
      <c r="AV467" s="1034"/>
      <c r="AW467" s="1034"/>
      <c r="AX467" s="1034"/>
      <c r="AY467" s="177"/>
      <c r="AZ467" s="177"/>
      <c r="BA467" s="177"/>
      <c r="BB467" s="177"/>
      <c r="BC467" s="177"/>
      <c r="BD467" s="177"/>
      <c r="BE467" s="177"/>
    </row>
    <row r="468" spans="1:57" s="73" customFormat="1" ht="15" hidden="1" customHeight="1" outlineLevel="2" x14ac:dyDescent="0.2">
      <c r="A468" s="749"/>
      <c r="B468" s="750"/>
      <c r="C468" s="1040"/>
      <c r="D468" s="1008"/>
      <c r="E468" s="1165"/>
      <c r="F468" s="761"/>
      <c r="G468" s="764"/>
      <c r="H468" s="766"/>
      <c r="I468" s="768"/>
      <c r="J468" s="771"/>
      <c r="K468" s="1035" t="str">
        <f ca="1">Translations!$A$85</f>
        <v xml:space="preserve">Allocation + above + other </v>
      </c>
      <c r="L468" s="1036"/>
      <c r="M468" s="237"/>
      <c r="N468" s="1020" t="str">
        <f>IF(M469&lt;&gt;"",M468/M469,"")</f>
        <v/>
      </c>
      <c r="O468" s="239"/>
      <c r="P468" s="1020" t="str">
        <f>IF(O469&lt;&gt;"",O468/O469,"")</f>
        <v/>
      </c>
      <c r="Q468" s="239"/>
      <c r="R468" s="1020" t="str">
        <f>IF(Q469&lt;&gt;"",Q468/Q469,"")</f>
        <v/>
      </c>
      <c r="S468" s="239"/>
      <c r="T468" s="1022" t="str">
        <f>IF(S469&lt;&gt;"",S468/S469,"")</f>
        <v/>
      </c>
      <c r="U468" s="239"/>
      <c r="V468" s="1167" t="str">
        <f t="shared" ref="V468" si="222">IF(U469&lt;&gt;"",U468/U469,"")</f>
        <v/>
      </c>
      <c r="W468" s="1027"/>
      <c r="X468" s="1028"/>
      <c r="Y468" s="1028"/>
      <c r="Z468" s="1028"/>
      <c r="AA468" s="1028"/>
      <c r="AB468" s="1028"/>
      <c r="AC468" s="1028"/>
      <c r="AD468" s="1029"/>
      <c r="AE468" s="119"/>
      <c r="AF468" s="586"/>
      <c r="AG468" s="586"/>
      <c r="AH468" s="586"/>
      <c r="AI468" s="586"/>
      <c r="AJ468" s="586"/>
      <c r="AK468" s="586"/>
      <c r="AL468" s="585">
        <f t="shared" ca="1" si="198"/>
        <v>78</v>
      </c>
      <c r="AM468" s="585">
        <f t="shared" ca="1" si="198"/>
        <v>1</v>
      </c>
      <c r="AN468" s="1033"/>
      <c r="AO468" s="273">
        <f t="shared" ca="1" si="199"/>
        <v>68</v>
      </c>
      <c r="AP468" s="586"/>
      <c r="AQ468" s="586"/>
      <c r="AR468" s="586"/>
      <c r="AS468" s="586"/>
      <c r="AT468" s="1034"/>
      <c r="AU468" s="1034"/>
      <c r="AV468" s="1034"/>
      <c r="AW468" s="1034"/>
      <c r="AX468" s="1034"/>
      <c r="AY468" s="177"/>
      <c r="AZ468" s="177"/>
      <c r="BA468" s="177"/>
      <c r="BB468" s="177"/>
      <c r="BC468" s="177"/>
      <c r="BD468" s="177"/>
      <c r="BE468" s="177"/>
    </row>
    <row r="469" spans="1:57" s="73" customFormat="1" hidden="1" outlineLevel="2" x14ac:dyDescent="0.2">
      <c r="A469" s="752"/>
      <c r="B469" s="753"/>
      <c r="C469" s="1041"/>
      <c r="D469" s="1009"/>
      <c r="E469" s="1166"/>
      <c r="F469" s="763"/>
      <c r="G469" s="765"/>
      <c r="H469" s="732"/>
      <c r="I469" s="769"/>
      <c r="J469" s="772"/>
      <c r="K469" s="1037"/>
      <c r="L469" s="1038"/>
      <c r="M469" s="238"/>
      <c r="N469" s="1021"/>
      <c r="O469" s="240"/>
      <c r="P469" s="1021"/>
      <c r="Q469" s="240"/>
      <c r="R469" s="1021"/>
      <c r="S469" s="240"/>
      <c r="T469" s="1023"/>
      <c r="U469" s="240"/>
      <c r="V469" s="1168"/>
      <c r="W469" s="1030"/>
      <c r="X469" s="1031"/>
      <c r="Y469" s="1031"/>
      <c r="Z469" s="1031"/>
      <c r="AA469" s="1031"/>
      <c r="AB469" s="1031"/>
      <c r="AC469" s="1031"/>
      <c r="AD469" s="1032"/>
      <c r="AE469" s="119"/>
      <c r="AF469" s="586"/>
      <c r="AG469" s="586"/>
      <c r="AH469" s="586"/>
      <c r="AI469" s="586"/>
      <c r="AJ469" s="586"/>
      <c r="AK469" s="586"/>
      <c r="AL469" s="585">
        <f t="shared" ca="1" si="198"/>
        <v>78</v>
      </c>
      <c r="AM469" s="585">
        <f t="shared" ca="1" si="198"/>
        <v>1</v>
      </c>
      <c r="AN469" s="1033"/>
      <c r="AO469" s="273">
        <f t="shared" ca="1" si="199"/>
        <v>68</v>
      </c>
      <c r="AP469" s="586"/>
      <c r="AQ469" s="586"/>
      <c r="AR469" s="586"/>
      <c r="AS469" s="586"/>
      <c r="AT469" s="1034"/>
      <c r="AU469" s="1034"/>
      <c r="AV469" s="1034"/>
      <c r="AW469" s="1034"/>
      <c r="AX469" s="1034"/>
      <c r="AY469" s="177"/>
      <c r="AZ469" s="177"/>
      <c r="BA469" s="177"/>
      <c r="BB469" s="177"/>
      <c r="BC469" s="177"/>
      <c r="BD469" s="177"/>
      <c r="BE469" s="177"/>
    </row>
    <row r="470" spans="1:57" s="73" customFormat="1" ht="15" hidden="1" customHeight="1" outlineLevel="2" x14ac:dyDescent="0.2">
      <c r="A470" s="746" t="str">
        <f ca="1">IFERROR(INDIRECT(ADDRESS(AN470,4,1,TRUE,"CatCoverage")),"")</f>
        <v/>
      </c>
      <c r="B470" s="747"/>
      <c r="C470" s="1039"/>
      <c r="D470" s="1007" t="str">
        <f ca="1">Translations!$A$77</f>
        <v>Please select…</v>
      </c>
      <c r="E470" s="1164" t="str">
        <f ca="1">Translations!$A$77</f>
        <v>Please select…</v>
      </c>
      <c r="F470" s="759"/>
      <c r="G470" s="764"/>
      <c r="H470" s="731" t="str">
        <f>IF($G472&lt;&gt;"",$G470/$G472,"")</f>
        <v/>
      </c>
      <c r="I470" s="767"/>
      <c r="J470" s="770" t="str">
        <f ca="1">Translations!$A$77</f>
        <v>Please select…</v>
      </c>
      <c r="K470" s="1016" t="str">
        <f ca="1">Translations!$A$84</f>
        <v>Allocation + other sources</v>
      </c>
      <c r="L470" s="1017"/>
      <c r="M470" s="237"/>
      <c r="N470" s="1020" t="str">
        <f>IF(M471&lt;&gt;"",M470/M471,"")</f>
        <v/>
      </c>
      <c r="O470" s="239"/>
      <c r="P470" s="1020" t="str">
        <f>IF(O471&lt;&gt;"",O470/O471,"")</f>
        <v/>
      </c>
      <c r="Q470" s="239"/>
      <c r="R470" s="1020" t="str">
        <f>IF(Q471&lt;&gt;"",Q470/Q471,"")</f>
        <v/>
      </c>
      <c r="S470" s="239"/>
      <c r="T470" s="1022" t="str">
        <f>IF(S471&lt;&gt;"",S470/S471,"")</f>
        <v/>
      </c>
      <c r="U470" s="239"/>
      <c r="V470" s="1167" t="str">
        <f t="shared" ref="V470" si="223">IF(U471&lt;&gt;"",U470/U471,"")</f>
        <v/>
      </c>
      <c r="W470" s="1024"/>
      <c r="X470" s="1025"/>
      <c r="Y470" s="1025"/>
      <c r="Z470" s="1025"/>
      <c r="AA470" s="1025"/>
      <c r="AB470" s="1025"/>
      <c r="AC470" s="1025"/>
      <c r="AD470" s="1026"/>
      <c r="AE470" s="119"/>
      <c r="AF470" s="586"/>
      <c r="AG470" s="586"/>
      <c r="AH470" s="586"/>
      <c r="AI470" s="586"/>
      <c r="AJ470" s="586"/>
      <c r="AK470" s="586"/>
      <c r="AL470" s="585">
        <f t="shared" ca="1" si="198"/>
        <v>78</v>
      </c>
      <c r="AM470" s="585">
        <f t="shared" ca="1" si="198"/>
        <v>1</v>
      </c>
      <c r="AN470" s="1033" t="str">
        <f t="shared" ref="AN470" ca="1" si="224">IFERROR(IF(INDIRECT(ADDRESS(ROW()-4,COLUMN()))+1&lt;=AL470+AM470,INDIRECT(ADDRESS(ROW()-4,COLUMN()))+1,""),"")</f>
        <v/>
      </c>
      <c r="AO470" s="273">
        <f t="shared" ca="1" si="199"/>
        <v>68</v>
      </c>
      <c r="AP470" s="586"/>
      <c r="AQ470" s="586"/>
      <c r="AR470" s="586"/>
      <c r="AS470" s="586"/>
      <c r="AT470" s="1034"/>
      <c r="AU470" s="1034"/>
      <c r="AV470" s="1034"/>
      <c r="AW470" s="1034"/>
      <c r="AX470" s="1034"/>
      <c r="AY470" s="177"/>
      <c r="AZ470" s="177"/>
      <c r="BA470" s="177"/>
      <c r="BB470" s="177"/>
      <c r="BC470" s="177"/>
      <c r="BD470" s="177"/>
      <c r="BE470" s="177"/>
    </row>
    <row r="471" spans="1:57" s="73" customFormat="1" hidden="1" outlineLevel="2" x14ac:dyDescent="0.2">
      <c r="A471" s="749"/>
      <c r="B471" s="750"/>
      <c r="C471" s="1040"/>
      <c r="D471" s="1008"/>
      <c r="E471" s="1165"/>
      <c r="F471" s="761"/>
      <c r="G471" s="765"/>
      <c r="H471" s="766"/>
      <c r="I471" s="768"/>
      <c r="J471" s="771"/>
      <c r="K471" s="1018"/>
      <c r="L471" s="1019"/>
      <c r="M471" s="238"/>
      <c r="N471" s="1021"/>
      <c r="O471" s="240"/>
      <c r="P471" s="1021"/>
      <c r="Q471" s="240"/>
      <c r="R471" s="1021"/>
      <c r="S471" s="240"/>
      <c r="T471" s="1023"/>
      <c r="U471" s="240"/>
      <c r="V471" s="1168"/>
      <c r="W471" s="1027"/>
      <c r="X471" s="1028"/>
      <c r="Y471" s="1028"/>
      <c r="Z471" s="1028"/>
      <c r="AA471" s="1028"/>
      <c r="AB471" s="1028"/>
      <c r="AC471" s="1028"/>
      <c r="AD471" s="1029"/>
      <c r="AE471" s="119"/>
      <c r="AF471" s="586"/>
      <c r="AG471" s="586"/>
      <c r="AH471" s="586"/>
      <c r="AI471" s="586"/>
      <c r="AJ471" s="586"/>
      <c r="AK471" s="586"/>
      <c r="AL471" s="585">
        <f t="shared" ca="1" si="198"/>
        <v>78</v>
      </c>
      <c r="AM471" s="585">
        <f t="shared" ca="1" si="198"/>
        <v>1</v>
      </c>
      <c r="AN471" s="1033"/>
      <c r="AO471" s="273">
        <f t="shared" ca="1" si="199"/>
        <v>68</v>
      </c>
      <c r="AP471" s="586"/>
      <c r="AQ471" s="586"/>
      <c r="AR471" s="586"/>
      <c r="AS471" s="586"/>
      <c r="AT471" s="1034"/>
      <c r="AU471" s="1034"/>
      <c r="AV471" s="1034"/>
      <c r="AW471" s="1034"/>
      <c r="AX471" s="1034"/>
      <c r="AY471" s="177"/>
      <c r="AZ471" s="177"/>
      <c r="BA471" s="177"/>
      <c r="BB471" s="177"/>
      <c r="BC471" s="177"/>
      <c r="BD471" s="177"/>
      <c r="BE471" s="177"/>
    </row>
    <row r="472" spans="1:57" s="73" customFormat="1" ht="15" hidden="1" customHeight="1" outlineLevel="2" x14ac:dyDescent="0.2">
      <c r="A472" s="749"/>
      <c r="B472" s="750"/>
      <c r="C472" s="1040"/>
      <c r="D472" s="1008"/>
      <c r="E472" s="1165"/>
      <c r="F472" s="761"/>
      <c r="G472" s="764"/>
      <c r="H472" s="766"/>
      <c r="I472" s="768"/>
      <c r="J472" s="771"/>
      <c r="K472" s="1035" t="str">
        <f ca="1">Translations!$A$85</f>
        <v xml:space="preserve">Allocation + above + other </v>
      </c>
      <c r="L472" s="1036"/>
      <c r="M472" s="237"/>
      <c r="N472" s="1020" t="str">
        <f>IF(M473&lt;&gt;"",M472/M473,"")</f>
        <v/>
      </c>
      <c r="O472" s="239"/>
      <c r="P472" s="1020" t="str">
        <f>IF(O473&lt;&gt;"",O472/O473,"")</f>
        <v/>
      </c>
      <c r="Q472" s="239"/>
      <c r="R472" s="1020" t="str">
        <f>IF(Q473&lt;&gt;"",Q472/Q473,"")</f>
        <v/>
      </c>
      <c r="S472" s="239"/>
      <c r="T472" s="1022" t="str">
        <f>IF(S473&lt;&gt;"",S472/S473,"")</f>
        <v/>
      </c>
      <c r="U472" s="239"/>
      <c r="V472" s="1167" t="str">
        <f t="shared" ref="V472" si="225">IF(U473&lt;&gt;"",U472/U473,"")</f>
        <v/>
      </c>
      <c r="W472" s="1027"/>
      <c r="X472" s="1028"/>
      <c r="Y472" s="1028"/>
      <c r="Z472" s="1028"/>
      <c r="AA472" s="1028"/>
      <c r="AB472" s="1028"/>
      <c r="AC472" s="1028"/>
      <c r="AD472" s="1029"/>
      <c r="AE472" s="119"/>
      <c r="AF472" s="586"/>
      <c r="AG472" s="586"/>
      <c r="AH472" s="586"/>
      <c r="AI472" s="586"/>
      <c r="AJ472" s="586"/>
      <c r="AK472" s="586"/>
      <c r="AL472" s="585">
        <f t="shared" ca="1" si="198"/>
        <v>78</v>
      </c>
      <c r="AM472" s="585">
        <f t="shared" ca="1" si="198"/>
        <v>1</v>
      </c>
      <c r="AN472" s="1033"/>
      <c r="AO472" s="273">
        <f t="shared" ca="1" si="199"/>
        <v>68</v>
      </c>
      <c r="AP472" s="586"/>
      <c r="AQ472" s="586"/>
      <c r="AR472" s="586"/>
      <c r="AS472" s="586"/>
      <c r="AT472" s="1034"/>
      <c r="AU472" s="1034"/>
      <c r="AV472" s="1034"/>
      <c r="AW472" s="1034"/>
      <c r="AX472" s="1034"/>
      <c r="AY472" s="177"/>
      <c r="AZ472" s="177"/>
      <c r="BA472" s="177"/>
      <c r="BB472" s="177"/>
      <c r="BC472" s="177"/>
      <c r="BD472" s="177"/>
      <c r="BE472" s="177"/>
    </row>
    <row r="473" spans="1:57" s="73" customFormat="1" hidden="1" outlineLevel="2" x14ac:dyDescent="0.2">
      <c r="A473" s="752"/>
      <c r="B473" s="753"/>
      <c r="C473" s="1041"/>
      <c r="D473" s="1009"/>
      <c r="E473" s="1166"/>
      <c r="F473" s="763"/>
      <c r="G473" s="765"/>
      <c r="H473" s="732"/>
      <c r="I473" s="769"/>
      <c r="J473" s="772"/>
      <c r="K473" s="1037"/>
      <c r="L473" s="1038"/>
      <c r="M473" s="238"/>
      <c r="N473" s="1021"/>
      <c r="O473" s="240"/>
      <c r="P473" s="1021"/>
      <c r="Q473" s="240"/>
      <c r="R473" s="1021"/>
      <c r="S473" s="240"/>
      <c r="T473" s="1023"/>
      <c r="U473" s="240"/>
      <c r="V473" s="1168"/>
      <c r="W473" s="1030"/>
      <c r="X473" s="1031"/>
      <c r="Y473" s="1031"/>
      <c r="Z473" s="1031"/>
      <c r="AA473" s="1031"/>
      <c r="AB473" s="1031"/>
      <c r="AC473" s="1031"/>
      <c r="AD473" s="1032"/>
      <c r="AE473" s="119"/>
      <c r="AF473" s="586"/>
      <c r="AG473" s="586"/>
      <c r="AH473" s="586"/>
      <c r="AI473" s="586"/>
      <c r="AJ473" s="586"/>
      <c r="AK473" s="586"/>
      <c r="AL473" s="585">
        <f t="shared" ca="1" si="198"/>
        <v>78</v>
      </c>
      <c r="AM473" s="585">
        <f t="shared" ca="1" si="198"/>
        <v>1</v>
      </c>
      <c r="AN473" s="1033"/>
      <c r="AO473" s="273">
        <f t="shared" ca="1" si="199"/>
        <v>68</v>
      </c>
      <c r="AP473" s="586"/>
      <c r="AQ473" s="586"/>
      <c r="AR473" s="586"/>
      <c r="AS473" s="586"/>
      <c r="AT473" s="1034"/>
      <c r="AU473" s="1034"/>
      <c r="AV473" s="1034"/>
      <c r="AW473" s="1034"/>
      <c r="AX473" s="1034"/>
      <c r="AY473" s="177"/>
      <c r="AZ473" s="177"/>
      <c r="BA473" s="177"/>
      <c r="BB473" s="177"/>
      <c r="BC473" s="177"/>
      <c r="BD473" s="177"/>
      <c r="BE473" s="177"/>
    </row>
    <row r="474" spans="1:57" s="73" customFormat="1" ht="15" hidden="1" customHeight="1" outlineLevel="2" x14ac:dyDescent="0.2">
      <c r="A474" s="746" t="str">
        <f ca="1">IFERROR(INDIRECT(ADDRESS(AN474,4,1,TRUE,"CatCoverage")),"")</f>
        <v/>
      </c>
      <c r="B474" s="747"/>
      <c r="C474" s="1039"/>
      <c r="D474" s="1007" t="str">
        <f ca="1">Translations!$A$77</f>
        <v>Please select…</v>
      </c>
      <c r="E474" s="1164" t="str">
        <f ca="1">Translations!$A$77</f>
        <v>Please select…</v>
      </c>
      <c r="F474" s="759"/>
      <c r="G474" s="764"/>
      <c r="H474" s="731" t="str">
        <f>IF($G476&lt;&gt;"",$G474/$G476,"")</f>
        <v/>
      </c>
      <c r="I474" s="767"/>
      <c r="J474" s="770" t="str">
        <f ca="1">Translations!$A$77</f>
        <v>Please select…</v>
      </c>
      <c r="K474" s="1016" t="str">
        <f ca="1">Translations!$A$84</f>
        <v>Allocation + other sources</v>
      </c>
      <c r="L474" s="1017"/>
      <c r="M474" s="237"/>
      <c r="N474" s="1020" t="str">
        <f>IF(M475&lt;&gt;"",M474/M475,"")</f>
        <v/>
      </c>
      <c r="O474" s="239"/>
      <c r="P474" s="1020" t="str">
        <f>IF(O475&lt;&gt;"",O474/O475,"")</f>
        <v/>
      </c>
      <c r="Q474" s="239"/>
      <c r="R474" s="1020" t="str">
        <f>IF(Q475&lt;&gt;"",Q474/Q475,"")</f>
        <v/>
      </c>
      <c r="S474" s="239"/>
      <c r="T474" s="1022" t="str">
        <f>IF(S475&lt;&gt;"",S474/S475,"")</f>
        <v/>
      </c>
      <c r="U474" s="239"/>
      <c r="V474" s="1167" t="str">
        <f t="shared" ref="V474" si="226">IF(U475&lt;&gt;"",U474/U475,"")</f>
        <v/>
      </c>
      <c r="W474" s="1024"/>
      <c r="X474" s="1025"/>
      <c r="Y474" s="1025"/>
      <c r="Z474" s="1025"/>
      <c r="AA474" s="1025"/>
      <c r="AB474" s="1025"/>
      <c r="AC474" s="1025"/>
      <c r="AD474" s="1026"/>
      <c r="AE474" s="119"/>
      <c r="AF474" s="586"/>
      <c r="AG474" s="586"/>
      <c r="AH474" s="586"/>
      <c r="AI474" s="586"/>
      <c r="AJ474" s="586"/>
      <c r="AK474" s="586"/>
      <c r="AL474" s="585">
        <f t="shared" ca="1" si="198"/>
        <v>78</v>
      </c>
      <c r="AM474" s="585">
        <f t="shared" ca="1" si="198"/>
        <v>1</v>
      </c>
      <c r="AN474" s="1033" t="str">
        <f t="shared" ref="AN474" ca="1" si="227">IFERROR(IF(INDIRECT(ADDRESS(ROW()-4,COLUMN()))+1&lt;=AL474+AM474,INDIRECT(ADDRESS(ROW()-4,COLUMN()))+1,""),"")</f>
        <v/>
      </c>
      <c r="AO474" s="273">
        <f t="shared" ca="1" si="199"/>
        <v>68</v>
      </c>
      <c r="AP474" s="586"/>
      <c r="AQ474" s="586"/>
      <c r="AR474" s="586"/>
      <c r="AS474" s="586"/>
      <c r="AT474" s="1034"/>
      <c r="AU474" s="1034"/>
      <c r="AV474" s="1034"/>
      <c r="AW474" s="1034"/>
      <c r="AX474" s="1034"/>
      <c r="AY474" s="177"/>
      <c r="AZ474" s="177"/>
      <c r="BA474" s="177"/>
      <c r="BB474" s="177"/>
      <c r="BC474" s="177"/>
      <c r="BD474" s="177"/>
      <c r="BE474" s="177"/>
    </row>
    <row r="475" spans="1:57" s="73" customFormat="1" hidden="1" outlineLevel="2" x14ac:dyDescent="0.2">
      <c r="A475" s="749"/>
      <c r="B475" s="750"/>
      <c r="C475" s="1040"/>
      <c r="D475" s="1008"/>
      <c r="E475" s="1165"/>
      <c r="F475" s="761"/>
      <c r="G475" s="765"/>
      <c r="H475" s="766"/>
      <c r="I475" s="768"/>
      <c r="J475" s="771"/>
      <c r="K475" s="1018"/>
      <c r="L475" s="1019"/>
      <c r="M475" s="238"/>
      <c r="N475" s="1021"/>
      <c r="O475" s="240"/>
      <c r="P475" s="1021"/>
      <c r="Q475" s="240"/>
      <c r="R475" s="1021"/>
      <c r="S475" s="240"/>
      <c r="T475" s="1023"/>
      <c r="U475" s="240"/>
      <c r="V475" s="1168"/>
      <c r="W475" s="1027"/>
      <c r="X475" s="1028"/>
      <c r="Y475" s="1028"/>
      <c r="Z475" s="1028"/>
      <c r="AA475" s="1028"/>
      <c r="AB475" s="1028"/>
      <c r="AC475" s="1028"/>
      <c r="AD475" s="1029"/>
      <c r="AE475" s="119"/>
      <c r="AF475" s="586"/>
      <c r="AG475" s="586"/>
      <c r="AH475" s="586"/>
      <c r="AI475" s="586"/>
      <c r="AJ475" s="586"/>
      <c r="AK475" s="586"/>
      <c r="AL475" s="585">
        <f t="shared" ca="1" si="198"/>
        <v>78</v>
      </c>
      <c r="AM475" s="585">
        <f t="shared" ca="1" si="198"/>
        <v>1</v>
      </c>
      <c r="AN475" s="1033"/>
      <c r="AO475" s="273">
        <f t="shared" ca="1" si="199"/>
        <v>68</v>
      </c>
      <c r="AP475" s="586"/>
      <c r="AQ475" s="586"/>
      <c r="AR475" s="586"/>
      <c r="AS475" s="586"/>
      <c r="AT475" s="1034"/>
      <c r="AU475" s="1034"/>
      <c r="AV475" s="1034"/>
      <c r="AW475" s="1034"/>
      <c r="AX475" s="1034"/>
      <c r="AY475" s="177"/>
      <c r="AZ475" s="177"/>
      <c r="BA475" s="177"/>
      <c r="BB475" s="177"/>
      <c r="BC475" s="177"/>
      <c r="BD475" s="177"/>
      <c r="BE475" s="177"/>
    </row>
    <row r="476" spans="1:57" s="73" customFormat="1" ht="15" hidden="1" customHeight="1" outlineLevel="2" x14ac:dyDescent="0.2">
      <c r="A476" s="749"/>
      <c r="B476" s="750"/>
      <c r="C476" s="1040"/>
      <c r="D476" s="1008"/>
      <c r="E476" s="1165"/>
      <c r="F476" s="761"/>
      <c r="G476" s="764"/>
      <c r="H476" s="766"/>
      <c r="I476" s="768"/>
      <c r="J476" s="771"/>
      <c r="K476" s="1035" t="str">
        <f ca="1">Translations!$A$85</f>
        <v xml:space="preserve">Allocation + above + other </v>
      </c>
      <c r="L476" s="1036"/>
      <c r="M476" s="237"/>
      <c r="N476" s="1020" t="str">
        <f>IF(M477&lt;&gt;"",M476/M477,"")</f>
        <v/>
      </c>
      <c r="O476" s="239"/>
      <c r="P476" s="1020" t="str">
        <f>IF(O477&lt;&gt;"",O476/O477,"")</f>
        <v/>
      </c>
      <c r="Q476" s="239"/>
      <c r="R476" s="1020" t="str">
        <f>IF(Q477&lt;&gt;"",Q476/Q477,"")</f>
        <v/>
      </c>
      <c r="S476" s="239"/>
      <c r="T476" s="1022" t="str">
        <f>IF(S477&lt;&gt;"",S476/S477,"")</f>
        <v/>
      </c>
      <c r="U476" s="239"/>
      <c r="V476" s="1167" t="str">
        <f t="shared" ref="V476" si="228">IF(U477&lt;&gt;"",U476/U477,"")</f>
        <v/>
      </c>
      <c r="W476" s="1027"/>
      <c r="X476" s="1028"/>
      <c r="Y476" s="1028"/>
      <c r="Z476" s="1028"/>
      <c r="AA476" s="1028"/>
      <c r="AB476" s="1028"/>
      <c r="AC476" s="1028"/>
      <c r="AD476" s="1029"/>
      <c r="AE476" s="119"/>
      <c r="AF476" s="586"/>
      <c r="AG476" s="586"/>
      <c r="AH476" s="586"/>
      <c r="AI476" s="586"/>
      <c r="AJ476" s="586"/>
      <c r="AK476" s="586"/>
      <c r="AL476" s="585">
        <f t="shared" ca="1" si="198"/>
        <v>78</v>
      </c>
      <c r="AM476" s="585">
        <f t="shared" ca="1" si="198"/>
        <v>1</v>
      </c>
      <c r="AN476" s="1033"/>
      <c r="AO476" s="273">
        <f t="shared" ca="1" si="199"/>
        <v>68</v>
      </c>
      <c r="AP476" s="586"/>
      <c r="AQ476" s="586"/>
      <c r="AR476" s="586"/>
      <c r="AS476" s="586"/>
      <c r="AT476" s="1034"/>
      <c r="AU476" s="1034"/>
      <c r="AV476" s="1034"/>
      <c r="AW476" s="1034"/>
      <c r="AX476" s="1034"/>
      <c r="AY476" s="177"/>
      <c r="AZ476" s="177"/>
      <c r="BA476" s="177"/>
      <c r="BB476" s="177"/>
      <c r="BC476" s="177"/>
      <c r="BD476" s="177"/>
      <c r="BE476" s="177"/>
    </row>
    <row r="477" spans="1:57" s="73" customFormat="1" hidden="1" outlineLevel="2" x14ac:dyDescent="0.2">
      <c r="A477" s="752"/>
      <c r="B477" s="753"/>
      <c r="C477" s="1041"/>
      <c r="D477" s="1009"/>
      <c r="E477" s="1166"/>
      <c r="F477" s="763"/>
      <c r="G477" s="765"/>
      <c r="H477" s="732"/>
      <c r="I477" s="769"/>
      <c r="J477" s="772"/>
      <c r="K477" s="1037"/>
      <c r="L477" s="1038"/>
      <c r="M477" s="238"/>
      <c r="N477" s="1021"/>
      <c r="O477" s="240"/>
      <c r="P477" s="1021"/>
      <c r="Q477" s="240"/>
      <c r="R477" s="1021"/>
      <c r="S477" s="240"/>
      <c r="T477" s="1023"/>
      <c r="U477" s="240"/>
      <c r="V477" s="1168"/>
      <c r="W477" s="1030"/>
      <c r="X477" s="1031"/>
      <c r="Y477" s="1031"/>
      <c r="Z477" s="1031"/>
      <c r="AA477" s="1031"/>
      <c r="AB477" s="1031"/>
      <c r="AC477" s="1031"/>
      <c r="AD477" s="1032"/>
      <c r="AE477" s="119"/>
      <c r="AF477" s="586"/>
      <c r="AG477" s="586"/>
      <c r="AH477" s="586"/>
      <c r="AI477" s="586"/>
      <c r="AJ477" s="586"/>
      <c r="AK477" s="586"/>
      <c r="AL477" s="585">
        <f t="shared" ca="1" si="198"/>
        <v>78</v>
      </c>
      <c r="AM477" s="585">
        <f t="shared" ca="1" si="198"/>
        <v>1</v>
      </c>
      <c r="AN477" s="1033"/>
      <c r="AO477" s="273">
        <f t="shared" ca="1" si="199"/>
        <v>68</v>
      </c>
      <c r="AP477" s="586"/>
      <c r="AQ477" s="586"/>
      <c r="AR477" s="586"/>
      <c r="AS477" s="586"/>
      <c r="AT477" s="1034"/>
      <c r="AU477" s="1034"/>
      <c r="AV477" s="1034"/>
      <c r="AW477" s="1034"/>
      <c r="AX477" s="1034"/>
      <c r="AY477" s="177"/>
      <c r="AZ477" s="177"/>
      <c r="BA477" s="177"/>
      <c r="BB477" s="177"/>
      <c r="BC477" s="177"/>
      <c r="BD477" s="177"/>
      <c r="BE477" s="177"/>
    </row>
    <row r="478" spans="1:57" s="73" customFormat="1" ht="15" hidden="1" customHeight="1" outlineLevel="2" x14ac:dyDescent="0.2">
      <c r="A478" s="746" t="str">
        <f ca="1">IFERROR(INDIRECT(ADDRESS(AN478,4,1,TRUE,"CatCoverage")),"")</f>
        <v/>
      </c>
      <c r="B478" s="747"/>
      <c r="C478" s="1039"/>
      <c r="D478" s="1007" t="str">
        <f ca="1">Translations!$A$77</f>
        <v>Please select…</v>
      </c>
      <c r="E478" s="1164" t="str">
        <f ca="1">Translations!$A$77</f>
        <v>Please select…</v>
      </c>
      <c r="F478" s="759"/>
      <c r="G478" s="764"/>
      <c r="H478" s="731" t="str">
        <f>IF($G480&lt;&gt;"",$G478/$G480,"")</f>
        <v/>
      </c>
      <c r="I478" s="767"/>
      <c r="J478" s="770" t="str">
        <f ca="1">Translations!$A$77</f>
        <v>Please select…</v>
      </c>
      <c r="K478" s="1016" t="str">
        <f ca="1">Translations!$A$84</f>
        <v>Allocation + other sources</v>
      </c>
      <c r="L478" s="1017"/>
      <c r="M478" s="237"/>
      <c r="N478" s="1020" t="str">
        <f>IF(M479&lt;&gt;"",M478/M479,"")</f>
        <v/>
      </c>
      <c r="O478" s="239"/>
      <c r="P478" s="1020" t="str">
        <f>IF(O479&lt;&gt;"",O478/O479,"")</f>
        <v/>
      </c>
      <c r="Q478" s="239"/>
      <c r="R478" s="1020" t="str">
        <f>IF(Q479&lt;&gt;"",Q478/Q479,"")</f>
        <v/>
      </c>
      <c r="S478" s="239"/>
      <c r="T478" s="1022" t="str">
        <f>IF(S479&lt;&gt;"",S478/S479,"")</f>
        <v/>
      </c>
      <c r="U478" s="239"/>
      <c r="V478" s="1167" t="str">
        <f t="shared" ref="V478" si="229">IF(U479&lt;&gt;"",U478/U479,"")</f>
        <v/>
      </c>
      <c r="W478" s="1024"/>
      <c r="X478" s="1025"/>
      <c r="Y478" s="1025"/>
      <c r="Z478" s="1025"/>
      <c r="AA478" s="1025"/>
      <c r="AB478" s="1025"/>
      <c r="AC478" s="1025"/>
      <c r="AD478" s="1026"/>
      <c r="AE478" s="119"/>
      <c r="AF478" s="586"/>
      <c r="AG478" s="586"/>
      <c r="AH478" s="586"/>
      <c r="AI478" s="586"/>
      <c r="AJ478" s="586"/>
      <c r="AK478" s="586"/>
      <c r="AL478" s="585">
        <f t="shared" ca="1" si="198"/>
        <v>78</v>
      </c>
      <c r="AM478" s="585">
        <f t="shared" ca="1" si="198"/>
        <v>1</v>
      </c>
      <c r="AN478" s="1033" t="str">
        <f t="shared" ref="AN478" ca="1" si="230">IFERROR(IF(INDIRECT(ADDRESS(ROW()-4,COLUMN()))+1&lt;=AL478+AM478,INDIRECT(ADDRESS(ROW()-4,COLUMN()))+1,""),"")</f>
        <v/>
      </c>
      <c r="AO478" s="273">
        <f t="shared" ca="1" si="199"/>
        <v>68</v>
      </c>
      <c r="AP478" s="586"/>
      <c r="AQ478" s="586"/>
      <c r="AR478" s="586"/>
      <c r="AS478" s="586"/>
      <c r="AT478" s="1034"/>
      <c r="AU478" s="1034"/>
      <c r="AV478" s="1034"/>
      <c r="AW478" s="1034"/>
      <c r="AX478" s="1034"/>
      <c r="AY478" s="177"/>
      <c r="AZ478" s="177"/>
      <c r="BA478" s="177"/>
      <c r="BB478" s="177"/>
      <c r="BC478" s="177"/>
      <c r="BD478" s="177"/>
      <c r="BE478" s="177"/>
    </row>
    <row r="479" spans="1:57" s="73" customFormat="1" hidden="1" outlineLevel="2" x14ac:dyDescent="0.2">
      <c r="A479" s="749"/>
      <c r="B479" s="750"/>
      <c r="C479" s="1040"/>
      <c r="D479" s="1008"/>
      <c r="E479" s="1165"/>
      <c r="F479" s="761"/>
      <c r="G479" s="765"/>
      <c r="H479" s="766"/>
      <c r="I479" s="768"/>
      <c r="J479" s="771"/>
      <c r="K479" s="1018"/>
      <c r="L479" s="1019"/>
      <c r="M479" s="238"/>
      <c r="N479" s="1021"/>
      <c r="O479" s="240"/>
      <c r="P479" s="1021"/>
      <c r="Q479" s="240"/>
      <c r="R479" s="1021"/>
      <c r="S479" s="240"/>
      <c r="T479" s="1023"/>
      <c r="U479" s="240"/>
      <c r="V479" s="1168"/>
      <c r="W479" s="1027"/>
      <c r="X479" s="1028"/>
      <c r="Y479" s="1028"/>
      <c r="Z479" s="1028"/>
      <c r="AA479" s="1028"/>
      <c r="AB479" s="1028"/>
      <c r="AC479" s="1028"/>
      <c r="AD479" s="1029"/>
      <c r="AE479" s="119"/>
      <c r="AF479" s="586"/>
      <c r="AG479" s="586"/>
      <c r="AH479" s="586"/>
      <c r="AI479" s="586"/>
      <c r="AJ479" s="586"/>
      <c r="AK479" s="586"/>
      <c r="AL479" s="585">
        <f t="shared" ref="AL479:AM481" ca="1" si="231">INDIRECT(ADDRESS(ROW()-1,COLUMN()))</f>
        <v>78</v>
      </c>
      <c r="AM479" s="585">
        <f t="shared" ca="1" si="231"/>
        <v>1</v>
      </c>
      <c r="AN479" s="1033"/>
      <c r="AO479" s="273">
        <f t="shared" ca="1" si="199"/>
        <v>68</v>
      </c>
      <c r="AP479" s="586"/>
      <c r="AQ479" s="586"/>
      <c r="AR479" s="586"/>
      <c r="AS479" s="586"/>
      <c r="AT479" s="1034"/>
      <c r="AU479" s="1034"/>
      <c r="AV479" s="1034"/>
      <c r="AW479" s="1034"/>
      <c r="AX479" s="1034"/>
      <c r="AY479" s="177"/>
      <c r="AZ479" s="177"/>
      <c r="BA479" s="177"/>
      <c r="BB479" s="177"/>
      <c r="BC479" s="177"/>
      <c r="BD479" s="177"/>
      <c r="BE479" s="177"/>
    </row>
    <row r="480" spans="1:57" s="73" customFormat="1" ht="15" hidden="1" customHeight="1" outlineLevel="2" x14ac:dyDescent="0.2">
      <c r="A480" s="749"/>
      <c r="B480" s="750"/>
      <c r="C480" s="1040"/>
      <c r="D480" s="1008"/>
      <c r="E480" s="1165"/>
      <c r="F480" s="761"/>
      <c r="G480" s="764"/>
      <c r="H480" s="766"/>
      <c r="I480" s="768"/>
      <c r="J480" s="771"/>
      <c r="K480" s="1035" t="str">
        <f ca="1">Translations!$A$85</f>
        <v xml:space="preserve">Allocation + above + other </v>
      </c>
      <c r="L480" s="1036"/>
      <c r="M480" s="237"/>
      <c r="N480" s="1020" t="str">
        <f>IF(M481&lt;&gt;"",M480/M481,"")</f>
        <v/>
      </c>
      <c r="O480" s="239"/>
      <c r="P480" s="1020" t="str">
        <f>IF(O481&lt;&gt;"",O480/O481,"")</f>
        <v/>
      </c>
      <c r="Q480" s="239"/>
      <c r="R480" s="1020" t="str">
        <f>IF(Q481&lt;&gt;"",Q480/Q481,"")</f>
        <v/>
      </c>
      <c r="S480" s="239"/>
      <c r="T480" s="1022" t="str">
        <f>IF(S481&lt;&gt;"",S480/S481,"")</f>
        <v/>
      </c>
      <c r="U480" s="239"/>
      <c r="V480" s="1167" t="str">
        <f t="shared" ref="V480" si="232">IF(U481&lt;&gt;"",U480/U481,"")</f>
        <v/>
      </c>
      <c r="W480" s="1027"/>
      <c r="X480" s="1028"/>
      <c r="Y480" s="1028"/>
      <c r="Z480" s="1028"/>
      <c r="AA480" s="1028"/>
      <c r="AB480" s="1028"/>
      <c r="AC480" s="1028"/>
      <c r="AD480" s="1029"/>
      <c r="AE480" s="119"/>
      <c r="AF480" s="586"/>
      <c r="AG480" s="586"/>
      <c r="AH480" s="586"/>
      <c r="AI480" s="586"/>
      <c r="AJ480" s="586"/>
      <c r="AK480" s="586"/>
      <c r="AL480" s="585">
        <f t="shared" ca="1" si="231"/>
        <v>78</v>
      </c>
      <c r="AM480" s="585">
        <f t="shared" ca="1" si="231"/>
        <v>1</v>
      </c>
      <c r="AN480" s="1033"/>
      <c r="AO480" s="273">
        <f t="shared" ca="1" si="199"/>
        <v>68</v>
      </c>
      <c r="AP480" s="586"/>
      <c r="AQ480" s="586"/>
      <c r="AR480" s="586"/>
      <c r="AS480" s="586"/>
      <c r="AT480" s="1034"/>
      <c r="AU480" s="1034"/>
      <c r="AV480" s="1034"/>
      <c r="AW480" s="1034"/>
      <c r="AX480" s="1034"/>
      <c r="AY480" s="177"/>
      <c r="AZ480" s="177"/>
      <c r="BA480" s="177"/>
      <c r="BB480" s="177"/>
      <c r="BC480" s="177"/>
      <c r="BD480" s="177"/>
      <c r="BE480" s="177"/>
    </row>
    <row r="481" spans="1:77" s="73" customFormat="1" hidden="1" outlineLevel="2" x14ac:dyDescent="0.2">
      <c r="A481" s="752"/>
      <c r="B481" s="753"/>
      <c r="C481" s="1041"/>
      <c r="D481" s="1009"/>
      <c r="E481" s="1166"/>
      <c r="F481" s="763"/>
      <c r="G481" s="765"/>
      <c r="H481" s="732"/>
      <c r="I481" s="769"/>
      <c r="J481" s="772"/>
      <c r="K481" s="1037"/>
      <c r="L481" s="1038"/>
      <c r="M481" s="238"/>
      <c r="N481" s="1021"/>
      <c r="O481" s="240"/>
      <c r="P481" s="1021"/>
      <c r="Q481" s="240"/>
      <c r="R481" s="1021"/>
      <c r="S481" s="240"/>
      <c r="T481" s="1023"/>
      <c r="U481" s="240"/>
      <c r="V481" s="1168"/>
      <c r="W481" s="1030"/>
      <c r="X481" s="1031"/>
      <c r="Y481" s="1031"/>
      <c r="Z481" s="1031"/>
      <c r="AA481" s="1031"/>
      <c r="AB481" s="1031"/>
      <c r="AC481" s="1031"/>
      <c r="AD481" s="1032"/>
      <c r="AE481" s="119"/>
      <c r="AF481" s="586"/>
      <c r="AG481" s="586"/>
      <c r="AH481" s="586"/>
      <c r="AI481" s="586"/>
      <c r="AJ481" s="586"/>
      <c r="AK481" s="586"/>
      <c r="AL481" s="585">
        <f t="shared" ca="1" si="231"/>
        <v>78</v>
      </c>
      <c r="AM481" s="585">
        <f t="shared" ca="1" si="231"/>
        <v>1</v>
      </c>
      <c r="AN481" s="1033"/>
      <c r="AO481" s="273">
        <f t="shared" ca="1" si="199"/>
        <v>68</v>
      </c>
      <c r="AP481" s="586"/>
      <c r="AQ481" s="586"/>
      <c r="AR481" s="586"/>
      <c r="AS481" s="586"/>
      <c r="AT481" s="1034"/>
      <c r="AU481" s="1034"/>
      <c r="AV481" s="1034"/>
      <c r="AW481" s="1034"/>
      <c r="AX481" s="1034"/>
      <c r="AY481" s="177"/>
      <c r="AZ481" s="177"/>
      <c r="BA481" s="177"/>
      <c r="BB481" s="177"/>
      <c r="BC481" s="177"/>
      <c r="BD481" s="177"/>
      <c r="BE481" s="177"/>
    </row>
    <row r="482" spans="1:77" s="73" customFormat="1" outlineLevel="1" collapsed="1" x14ac:dyDescent="0.2">
      <c r="A482" s="1083" t="str">
        <f ca="1">Translations!$A$125</f>
        <v>* Indicators with an (*) will require disaggregated results during grant implementation.</v>
      </c>
      <c r="B482" s="1084"/>
      <c r="C482" s="1084"/>
      <c r="D482" s="1084"/>
      <c r="E482" s="1084"/>
      <c r="F482" s="1084"/>
      <c r="G482" s="1084"/>
      <c r="H482" s="1084"/>
      <c r="I482" s="1084"/>
      <c r="J482" s="1084"/>
      <c r="K482" s="1084"/>
      <c r="L482" s="1084"/>
      <c r="M482" s="1084"/>
      <c r="N482" s="1084"/>
      <c r="O482" s="1084"/>
      <c r="P482" s="1084"/>
      <c r="Q482" s="1084"/>
      <c r="R482" s="1084"/>
      <c r="S482" s="1084"/>
      <c r="T482" s="1084"/>
      <c r="U482" s="1084"/>
      <c r="V482" s="1084"/>
      <c r="W482" s="1084"/>
      <c r="X482" s="1084"/>
      <c r="Y482" s="1084"/>
      <c r="Z482" s="1084"/>
      <c r="AA482" s="1084"/>
      <c r="AB482" s="1084"/>
      <c r="AC482" s="1084"/>
      <c r="AD482" s="1085"/>
      <c r="AE482" s="586"/>
      <c r="AF482" s="586"/>
      <c r="AG482" s="586"/>
      <c r="AH482" s="586"/>
      <c r="AI482" s="586"/>
      <c r="AJ482" s="586"/>
      <c r="AK482" s="586"/>
      <c r="AL482" s="585"/>
      <c r="AM482" s="585"/>
      <c r="AN482" s="585"/>
      <c r="AO482" s="273">
        <f t="shared" ca="1" si="199"/>
        <v>68</v>
      </c>
      <c r="AP482" s="586"/>
      <c r="AQ482" s="586"/>
      <c r="AR482" s="586"/>
      <c r="AS482" s="586"/>
      <c r="AT482" s="586"/>
      <c r="AU482" s="586"/>
      <c r="AV482" s="586"/>
      <c r="AW482" s="586"/>
      <c r="AX482" s="586"/>
      <c r="AY482" s="177"/>
      <c r="AZ482" s="177"/>
      <c r="BA482" s="177"/>
      <c r="BB482" s="177"/>
      <c r="BC482" s="177"/>
      <c r="BD482" s="177"/>
      <c r="BE482" s="177"/>
    </row>
    <row r="483" spans="1:77" s="138" customFormat="1" ht="18" customHeight="1" outlineLevel="1" x14ac:dyDescent="0.2">
      <c r="A483" s="217" t="str">
        <f ca="1">Translations!$A$94</f>
        <v>Module budget</v>
      </c>
      <c r="B483" s="577"/>
      <c r="C483" s="577"/>
      <c r="D483" s="577"/>
      <c r="E483" s="577"/>
      <c r="F483" s="577"/>
      <c r="G483" s="577"/>
      <c r="H483" s="577"/>
      <c r="I483" s="577"/>
      <c r="J483" s="577"/>
      <c r="K483" s="577"/>
      <c r="L483" s="577"/>
      <c r="M483" s="577"/>
      <c r="N483" s="577"/>
      <c r="O483" s="577"/>
      <c r="P483" s="577"/>
      <c r="Q483" s="577"/>
      <c r="R483" s="577"/>
      <c r="S483" s="577"/>
      <c r="T483" s="577"/>
      <c r="U483" s="577"/>
      <c r="V483" s="577"/>
      <c r="W483" s="577"/>
      <c r="X483" s="577"/>
      <c r="Y483" s="577"/>
      <c r="Z483" s="577"/>
      <c r="AA483" s="577"/>
      <c r="AB483" s="577"/>
      <c r="AC483" s="577"/>
      <c r="AD483" s="578"/>
      <c r="AE483" s="178"/>
      <c r="AF483" s="178"/>
      <c r="AG483" s="178"/>
      <c r="AH483" s="178"/>
      <c r="AI483" s="178"/>
      <c r="AJ483" s="178"/>
      <c r="AK483" s="178"/>
      <c r="AL483" s="81"/>
      <c r="AM483" s="81"/>
      <c r="AN483" s="167"/>
      <c r="AO483" s="81">
        <f t="shared" ca="1" si="199"/>
        <v>68</v>
      </c>
      <c r="AP483" s="81"/>
      <c r="AQ483" s="81"/>
      <c r="AR483" s="178"/>
      <c r="AS483" s="178"/>
      <c r="AT483" s="178"/>
      <c r="AU483" s="178"/>
      <c r="AV483" s="178"/>
      <c r="AW483" s="178"/>
      <c r="AX483" s="136"/>
      <c r="AY483" s="136"/>
      <c r="AZ483" s="136"/>
      <c r="BA483" s="136"/>
      <c r="BB483" s="136"/>
      <c r="BC483" s="136"/>
      <c r="BD483" s="136"/>
      <c r="BE483" s="137"/>
      <c r="BF483" s="137"/>
      <c r="BG483" s="137"/>
      <c r="BH483" s="137"/>
      <c r="BI483" s="137"/>
      <c r="BJ483" s="137"/>
      <c r="BK483" s="137"/>
      <c r="BL483" s="137"/>
      <c r="BM483" s="137"/>
      <c r="BN483" s="137"/>
      <c r="BO483" s="137"/>
      <c r="BP483" s="137"/>
      <c r="BQ483" s="137"/>
      <c r="BR483" s="137"/>
      <c r="BS483" s="137"/>
      <c r="BT483" s="137"/>
      <c r="BU483" s="137"/>
      <c r="BV483" s="137"/>
      <c r="BW483" s="137"/>
    </row>
    <row r="484" spans="1:77" s="134" customFormat="1" ht="18" customHeight="1" outlineLevel="1" x14ac:dyDescent="0.2">
      <c r="A484" s="995" t="str">
        <f ca="1">Translations!$A$91</f>
        <v>Request from the allocation amount per module</v>
      </c>
      <c r="B484" s="996"/>
      <c r="C484" s="996"/>
      <c r="D484" s="996"/>
      <c r="E484" s="997"/>
      <c r="F484" s="235">
        <f ca="1">SUMIF($K487:$K506,Translations!$A$83,$M487:$M506)+SUMIF($K487:$K506,Translations!$A$83,$O487:$O506)+SUMIF($K487:$K506,Translations!$A$83,$Q487:$Q506)+SUMIF($K487:$K506,Translations!$A$83,$S487:$S506)+SUMIF($K487:$K506,Translations!$A$83,$U487:$U506)</f>
        <v>5036.1445000000003</v>
      </c>
      <c r="G484" s="583"/>
      <c r="H484" s="583"/>
      <c r="I484" s="232"/>
      <c r="J484" s="998" t="str">
        <f ca="1">Translations!$A$92</f>
        <v>Request from the amount above the allocation per module</v>
      </c>
      <c r="K484" s="999"/>
      <c r="L484" s="999"/>
      <c r="M484" s="999"/>
      <c r="N484" s="999"/>
      <c r="O484" s="999"/>
      <c r="P484" s="999"/>
      <c r="Q484" s="999"/>
      <c r="R484" s="999"/>
      <c r="S484" s="719"/>
      <c r="T484" s="1000"/>
      <c r="U484" s="583"/>
      <c r="V484" s="583"/>
      <c r="W484" s="235">
        <f ca="1">SUMIF($K487:$K506,Translations!$A$86,$M487:$M506)+SUMIF($K487:$K506,Translations!$A$86,$O487:$O506)+SUMIF($K487:$K506,Translations!$A$86,$Q487:$Q506)+SUMIF($K487:$K506,Translations!$A$86,$S487:$S506)+SUMIF($K487:$K506,Translations!$A$86,$U487:$U506)</f>
        <v>0</v>
      </c>
      <c r="X484" s="583"/>
      <c r="Y484" s="583"/>
      <c r="Z484" s="232"/>
      <c r="AA484" s="232"/>
      <c r="AB484" s="232"/>
      <c r="AC484" s="232"/>
      <c r="AD484" s="233"/>
      <c r="AE484" s="81"/>
      <c r="AF484" s="81"/>
      <c r="AG484" s="81"/>
      <c r="AH484" s="81"/>
      <c r="AI484" s="81"/>
      <c r="AJ484" s="81"/>
      <c r="AK484" s="81"/>
      <c r="AL484" s="81"/>
      <c r="AM484" s="81"/>
      <c r="AN484" s="167"/>
      <c r="AO484" s="273">
        <f t="shared" ca="1" si="199"/>
        <v>68</v>
      </c>
      <c r="AP484" s="274">
        <f ca="1">F484</f>
        <v>5036.1445000000003</v>
      </c>
      <c r="AQ484" s="274">
        <f ca="1">W484</f>
        <v>0</v>
      </c>
      <c r="AR484" s="81"/>
      <c r="AS484" s="81"/>
      <c r="AT484" s="81"/>
      <c r="AU484" s="81"/>
      <c r="AV484" s="81"/>
      <c r="AW484" s="81"/>
      <c r="AX484" s="101"/>
      <c r="AY484" s="101"/>
      <c r="AZ484" s="101"/>
      <c r="BA484" s="101"/>
      <c r="BB484" s="101"/>
      <c r="BC484" s="101"/>
      <c r="BD484" s="101"/>
      <c r="BE484" s="133"/>
      <c r="BF484" s="133"/>
      <c r="BG484" s="133"/>
      <c r="BH484" s="133"/>
      <c r="BI484" s="133"/>
      <c r="BJ484" s="133"/>
      <c r="BK484" s="133"/>
      <c r="BL484" s="133"/>
      <c r="BM484" s="133"/>
      <c r="BN484" s="133"/>
      <c r="BO484" s="133"/>
      <c r="BP484" s="133"/>
      <c r="BQ484" s="133"/>
      <c r="BR484" s="133"/>
      <c r="BS484" s="133"/>
      <c r="BT484" s="133"/>
      <c r="BU484" s="133"/>
      <c r="BV484" s="133"/>
      <c r="BW484" s="133"/>
    </row>
    <row r="485" spans="1:77" s="89" customFormat="1" ht="36.950000000000003" customHeight="1" outlineLevel="1" x14ac:dyDescent="0.2">
      <c r="A485" s="720" t="str">
        <f ca="1">Translations!$A$93</f>
        <v>Intervention</v>
      </c>
      <c r="B485" s="721"/>
      <c r="C485" s="722"/>
      <c r="D485" s="726" t="str">
        <f ca="1">Translations!$A$95</f>
        <v>Description of Intervention</v>
      </c>
      <c r="E485" s="727"/>
      <c r="F485" s="727"/>
      <c r="G485" s="727"/>
      <c r="H485" s="727"/>
      <c r="I485" s="728"/>
      <c r="J485" s="729" t="str">
        <f ca="1">Translations!$A$71</f>
        <v>Responsible Principal Recipient(s)</v>
      </c>
      <c r="K485" s="709" t="str">
        <f ca="1">Translations!$A$97</f>
        <v>Intervention budget (request to the Global Fund only)</v>
      </c>
      <c r="L485" s="795"/>
      <c r="M485" s="795"/>
      <c r="N485" s="795"/>
      <c r="O485" s="795"/>
      <c r="P485" s="795"/>
      <c r="Q485" s="795"/>
      <c r="R485" s="795"/>
      <c r="S485" s="795"/>
      <c r="T485" s="710"/>
      <c r="U485" s="572"/>
      <c r="V485" s="572"/>
      <c r="W485" s="726" t="str">
        <f ca="1">Translations!$A$98</f>
        <v>Cost Assumptions for the request to the Global Fund</v>
      </c>
      <c r="X485" s="727"/>
      <c r="Y485" s="727"/>
      <c r="Z485" s="727"/>
      <c r="AA485" s="728"/>
      <c r="AB485" s="720" t="str">
        <f ca="1">Translations!$A$100</f>
        <v>Other funding received for this intervention (including scope of activities funded)</v>
      </c>
      <c r="AC485" s="721"/>
      <c r="AD485" s="722"/>
      <c r="AE485" s="178"/>
      <c r="AF485" s="178"/>
      <c r="AG485" s="178"/>
      <c r="AH485" s="178"/>
      <c r="AI485" s="178"/>
      <c r="AJ485" s="178"/>
      <c r="AK485" s="178"/>
      <c r="AL485" s="81"/>
      <c r="AM485" s="81"/>
      <c r="AN485" s="167"/>
      <c r="AO485" s="273">
        <f t="shared" ca="1" si="199"/>
        <v>68</v>
      </c>
      <c r="AP485" s="81"/>
      <c r="AQ485" s="81"/>
      <c r="AR485" s="178"/>
      <c r="AS485" s="178"/>
      <c r="AT485" s="178"/>
      <c r="AU485" s="178"/>
      <c r="AV485" s="178"/>
      <c r="AW485" s="178"/>
      <c r="AX485" s="178"/>
      <c r="AY485" s="178"/>
      <c r="AZ485" s="177"/>
      <c r="BA485" s="177"/>
      <c r="BB485" s="177"/>
      <c r="BC485" s="177"/>
      <c r="BD485" s="177"/>
      <c r="BE485" s="177"/>
      <c r="BF485" s="177"/>
      <c r="BG485" s="77"/>
      <c r="BH485" s="77"/>
      <c r="BI485" s="77"/>
      <c r="BJ485" s="77"/>
      <c r="BK485" s="77"/>
      <c r="BL485" s="77"/>
      <c r="BM485" s="77"/>
      <c r="BN485" s="77"/>
      <c r="BO485" s="77"/>
      <c r="BP485" s="77"/>
      <c r="BQ485" s="77"/>
      <c r="BR485" s="77"/>
      <c r="BS485" s="77"/>
      <c r="BT485" s="77"/>
      <c r="BU485" s="77"/>
      <c r="BV485" s="77"/>
      <c r="BW485" s="77"/>
      <c r="BX485" s="77"/>
      <c r="BY485" s="77"/>
    </row>
    <row r="486" spans="1:77" s="89" customFormat="1" ht="75" customHeight="1" outlineLevel="1" x14ac:dyDescent="0.2">
      <c r="A486" s="723"/>
      <c r="B486" s="724"/>
      <c r="C486" s="725"/>
      <c r="D486" s="706" t="str">
        <f ca="1">Translations!$A$96</f>
        <v>Please describe 1) target population &amp; geographic scope,  2) implementation approach, and 3) other relevant information. Please differentiate between scope of allocation and above allocation request</v>
      </c>
      <c r="E486" s="707"/>
      <c r="F486" s="707"/>
      <c r="G486" s="707"/>
      <c r="H486" s="707"/>
      <c r="I486" s="708"/>
      <c r="J486" s="730"/>
      <c r="K486" s="709" t="str">
        <f ca="1">Translations!$A$107</f>
        <v>Allocation or above allocation</v>
      </c>
      <c r="L486" s="710"/>
      <c r="M486" s="709" t="str">
        <f ca="1">Translations!$A$35&amp;" 1"</f>
        <v>Year  1</v>
      </c>
      <c r="N486" s="710"/>
      <c r="O486" s="709" t="str">
        <f ca="1">Translations!$A$35&amp;" 2"</f>
        <v>Year  2</v>
      </c>
      <c r="P486" s="710"/>
      <c r="Q486" s="709" t="str">
        <f ca="1">Translations!$A$35&amp;" 3"</f>
        <v>Year  3</v>
      </c>
      <c r="R486" s="710"/>
      <c r="S486" s="709" t="str">
        <f ca="1">Translations!$A$35&amp;" 4"</f>
        <v>Year  4</v>
      </c>
      <c r="T486" s="710"/>
      <c r="U486" s="709" t="str">
        <f ca="1">Translations!$A$35&amp;" 5"</f>
        <v>Year  5</v>
      </c>
      <c r="V486" s="710"/>
      <c r="W486" s="706" t="str">
        <f ca="1">Translations!$A$99</f>
        <v>Please describe 1) sources of cost assumptions, 2) key activities, 3) other relevant information. Please differentiate between scope of allocation and above allocation request</v>
      </c>
      <c r="X486" s="707"/>
      <c r="Y486" s="707"/>
      <c r="Z486" s="707"/>
      <c r="AA486" s="708"/>
      <c r="AB486" s="723"/>
      <c r="AC486" s="724"/>
      <c r="AD486" s="725"/>
      <c r="AE486" s="178"/>
      <c r="AF486" s="178"/>
      <c r="AG486" s="178"/>
      <c r="AH486" s="178"/>
      <c r="AI486" s="178"/>
      <c r="AJ486" s="178"/>
      <c r="AK486" s="178"/>
      <c r="AL486" s="81"/>
      <c r="AM486" s="81"/>
      <c r="AN486" s="167"/>
      <c r="AO486" s="273">
        <f t="shared" ca="1" si="199"/>
        <v>68</v>
      </c>
      <c r="AP486" s="81"/>
      <c r="AQ486" s="81"/>
      <c r="AR486" s="178"/>
      <c r="AS486" s="178"/>
      <c r="AT486" s="178"/>
      <c r="AU486" s="178"/>
      <c r="AV486" s="178"/>
      <c r="AW486" s="178"/>
      <c r="AX486" s="178"/>
      <c r="AY486" s="178"/>
      <c r="AZ486" s="177"/>
      <c r="BA486" s="177"/>
      <c r="BB486" s="177"/>
      <c r="BC486" s="177"/>
      <c r="BD486" s="177"/>
      <c r="BE486" s="177"/>
      <c r="BF486" s="177"/>
      <c r="BG486" s="77"/>
      <c r="BH486" s="77"/>
      <c r="BI486" s="77"/>
      <c r="BJ486" s="77"/>
      <c r="BK486" s="77"/>
      <c r="BL486" s="77"/>
      <c r="BM486" s="77"/>
      <c r="BN486" s="77"/>
      <c r="BO486" s="77"/>
      <c r="BP486" s="77"/>
      <c r="BQ486" s="77"/>
      <c r="BR486" s="77"/>
      <c r="BS486" s="77"/>
      <c r="BT486" s="77"/>
      <c r="BU486" s="77"/>
      <c r="BV486" s="77"/>
      <c r="BW486" s="77"/>
      <c r="BX486" s="77"/>
      <c r="BY486" s="77"/>
    </row>
    <row r="487" spans="1:77" s="197" customFormat="1" ht="144.75" customHeight="1" outlineLevel="1" x14ac:dyDescent="0.2">
      <c r="A487" s="938" t="s">
        <v>1700</v>
      </c>
      <c r="B487" s="939"/>
      <c r="C487" s="940"/>
      <c r="D487" s="1170" t="s">
        <v>4471</v>
      </c>
      <c r="E487" s="948"/>
      <c r="F487" s="948"/>
      <c r="G487" s="948"/>
      <c r="H487" s="948"/>
      <c r="I487" s="949"/>
      <c r="J487" s="956" t="s">
        <v>989</v>
      </c>
      <c r="K487" s="958" t="str">
        <f ca="1">Translations!$A$83</f>
        <v>Allocation</v>
      </c>
      <c r="L487" s="959"/>
      <c r="M487" s="960">
        <f ca="1">SUMIFS('Cost assumptions - optional'!$R:$R,'Cost assumptions - optional'!$D:$D,A487,'Cost assumptions - optional'!$A:$A,$K487,'Cost assumptions - optional'!$C:$C,'Concept Note'!$D$432)</f>
        <v>5036.1445000000003</v>
      </c>
      <c r="N487" s="960"/>
      <c r="O487" s="960">
        <f ca="1">SUMIFS('Cost assumptions - optional'!$S:$S,'Cost assumptions - optional'!$D:$D,A487,'Cost assumptions - optional'!$A:$A,$K487,'Cost assumptions - optional'!$C:$C,'Concept Note'!$D$432)</f>
        <v>0</v>
      </c>
      <c r="P487" s="960"/>
      <c r="Q487" s="960">
        <f ca="1">SUMIFS('Cost assumptions - optional'!$T:$T,'Cost assumptions - optional'!$D:$D,A487,'Cost assumptions - optional'!$A:$A,$K487,'Cost assumptions - optional'!$C:$C,'Concept Note'!$D$432)</f>
        <v>0</v>
      </c>
      <c r="R487" s="960"/>
      <c r="S487" s="961"/>
      <c r="T487" s="962"/>
      <c r="U487" s="963"/>
      <c r="V487" s="964"/>
      <c r="W487" s="947" t="s">
        <v>4176</v>
      </c>
      <c r="X487" s="948"/>
      <c r="Y487" s="948"/>
      <c r="Z487" s="948"/>
      <c r="AA487" s="949"/>
      <c r="AB487" s="947"/>
      <c r="AC487" s="948"/>
      <c r="AD487" s="965"/>
      <c r="AE487" s="121"/>
      <c r="AF487" s="121"/>
      <c r="AG487" s="121"/>
      <c r="AH487" s="81"/>
      <c r="AI487" s="81"/>
      <c r="AJ487" s="81"/>
      <c r="AK487" s="81"/>
      <c r="AL487" s="81"/>
      <c r="AM487" s="81"/>
      <c r="AN487" s="167"/>
      <c r="AO487" s="81"/>
      <c r="AP487" s="342">
        <f ca="1">SUM(M487:V487)</f>
        <v>5036.1445000000003</v>
      </c>
      <c r="AQ487" s="342">
        <f ca="1">SUM(M488:V488)</f>
        <v>0</v>
      </c>
      <c r="AR487" s="342">
        <f ca="1">M487</f>
        <v>5036.1445000000003</v>
      </c>
      <c r="AS487" s="342">
        <f ca="1">O487</f>
        <v>0</v>
      </c>
      <c r="AT487" s="342">
        <f ca="1">Q487</f>
        <v>0</v>
      </c>
      <c r="AU487" s="342">
        <f>S487</f>
        <v>0</v>
      </c>
      <c r="AV487" s="342">
        <f>U487</f>
        <v>0</v>
      </c>
      <c r="BB487" s="101"/>
      <c r="BC487" s="101"/>
      <c r="BD487" s="101"/>
      <c r="BE487" s="101"/>
      <c r="BF487" s="101"/>
      <c r="BG487" s="101"/>
      <c r="BH487" s="101"/>
      <c r="BI487" s="101"/>
      <c r="BJ487" s="101"/>
      <c r="BK487" s="101"/>
      <c r="BL487" s="101"/>
      <c r="BM487" s="101"/>
      <c r="BN487" s="101"/>
      <c r="BO487" s="101"/>
      <c r="BP487" s="101"/>
      <c r="BQ487" s="101"/>
      <c r="BR487" s="101"/>
      <c r="BS487" s="101"/>
      <c r="BT487" s="101"/>
      <c r="BU487" s="101"/>
      <c r="BV487" s="101"/>
      <c r="BW487" s="101"/>
      <c r="BX487" s="101"/>
      <c r="BY487" s="101"/>
    </row>
    <row r="488" spans="1:77" s="197" customFormat="1" ht="105" customHeight="1" outlineLevel="1" x14ac:dyDescent="0.2">
      <c r="A488" s="941"/>
      <c r="B488" s="942"/>
      <c r="C488" s="943"/>
      <c r="D488" s="950"/>
      <c r="E488" s="951"/>
      <c r="F488" s="951"/>
      <c r="G488" s="951"/>
      <c r="H488" s="951"/>
      <c r="I488" s="952"/>
      <c r="J488" s="957"/>
      <c r="K488" s="967" t="str">
        <f ca="1">Translations!$A$86</f>
        <v>Above</v>
      </c>
      <c r="L488" s="968"/>
      <c r="M488" s="969">
        <f ca="1">SUMIFS('Cost assumptions - optional'!$R:$R,'Cost assumptions - optional'!$D:$D,A487,'Cost assumptions - optional'!$A:$A,$K488,'Cost assumptions - optional'!$C:$C,'Concept Note'!$D$432)</f>
        <v>0</v>
      </c>
      <c r="N488" s="969"/>
      <c r="O488" s="970">
        <f ca="1">SUMIFS('Cost assumptions - optional'!$S:$S,'Cost assumptions - optional'!$D:$D,A487,'Cost assumptions - optional'!$A:$A,$K488,'Cost assumptions - optional'!$C:$C,'Concept Note'!$D$432)</f>
        <v>0</v>
      </c>
      <c r="P488" s="970"/>
      <c r="Q488" s="970">
        <f ca="1">SUMIFS('Cost assumptions - optional'!$T:$T,'Cost assumptions - optional'!$D:$D,A487,'Cost assumptions - optional'!$A:$A,$K488,'Cost assumptions - optional'!$C:$C,'Concept Note'!$D$432)</f>
        <v>0</v>
      </c>
      <c r="R488" s="970"/>
      <c r="S488" s="936"/>
      <c r="T488" s="937"/>
      <c r="U488" s="934"/>
      <c r="V488" s="935"/>
      <c r="W488" s="953"/>
      <c r="X488" s="954"/>
      <c r="Y488" s="954"/>
      <c r="Z488" s="954"/>
      <c r="AA488" s="955"/>
      <c r="AB488" s="953"/>
      <c r="AC488" s="954"/>
      <c r="AD488" s="966"/>
      <c r="AE488" s="81"/>
      <c r="AF488" s="81"/>
      <c r="AG488" s="81"/>
      <c r="AH488" s="81"/>
      <c r="AI488" s="81"/>
      <c r="AJ488" s="81"/>
      <c r="AK488" s="81"/>
      <c r="AL488" s="81"/>
      <c r="AM488" s="81"/>
      <c r="AN488" s="167"/>
      <c r="AO488" s="81"/>
      <c r="AP488" s="342"/>
      <c r="AQ488" s="342"/>
      <c r="AR488" s="81"/>
      <c r="AS488" s="81"/>
      <c r="AT488" s="81"/>
      <c r="AU488" s="81"/>
      <c r="AV488" s="81"/>
      <c r="AW488" s="342">
        <f ca="1">M488</f>
        <v>0</v>
      </c>
      <c r="AX488" s="342">
        <f ca="1">O488</f>
        <v>0</v>
      </c>
      <c r="AY488" s="342">
        <f ca="1">Q488</f>
        <v>0</v>
      </c>
      <c r="AZ488" s="342">
        <f>S488</f>
        <v>0</v>
      </c>
      <c r="BA488" s="342">
        <f>U488</f>
        <v>0</v>
      </c>
      <c r="BB488" s="101"/>
      <c r="BC488" s="101"/>
      <c r="BD488" s="101"/>
      <c r="BE488" s="101"/>
      <c r="BF488" s="101"/>
      <c r="BG488" s="101"/>
      <c r="BH488" s="101"/>
      <c r="BI488" s="101"/>
      <c r="BJ488" s="101"/>
      <c r="BK488" s="101"/>
      <c r="BL488" s="101"/>
      <c r="BM488" s="101"/>
      <c r="BN488" s="101"/>
      <c r="BO488" s="101"/>
      <c r="BP488" s="101"/>
      <c r="BQ488" s="101"/>
      <c r="BR488" s="101"/>
      <c r="BS488" s="101"/>
      <c r="BT488" s="101"/>
      <c r="BU488" s="101"/>
      <c r="BV488" s="101"/>
      <c r="BW488" s="101"/>
      <c r="BX488" s="101"/>
      <c r="BY488" s="101"/>
    </row>
    <row r="489" spans="1:77" s="197" customFormat="1" ht="24" customHeight="1" outlineLevel="1" x14ac:dyDescent="0.2">
      <c r="A489" s="941"/>
      <c r="B489" s="942"/>
      <c r="C489" s="943"/>
      <c r="D489" s="950"/>
      <c r="E489" s="951"/>
      <c r="F489" s="951"/>
      <c r="G489" s="951"/>
      <c r="H489" s="951"/>
      <c r="I489" s="952"/>
      <c r="J489" s="956" t="str">
        <f ca="1">Translations!$A$77</f>
        <v>Please select…</v>
      </c>
      <c r="K489" s="958" t="str">
        <f ca="1">Translations!$A$83</f>
        <v>Allocation</v>
      </c>
      <c r="L489" s="959"/>
      <c r="M489" s="971"/>
      <c r="N489" s="972"/>
      <c r="O489" s="963"/>
      <c r="P489" s="964"/>
      <c r="Q489" s="963"/>
      <c r="R489" s="964"/>
      <c r="S489" s="961"/>
      <c r="T489" s="962"/>
      <c r="U489" s="963"/>
      <c r="V489" s="964"/>
      <c r="W489" s="947"/>
      <c r="X489" s="948"/>
      <c r="Y489" s="948"/>
      <c r="Z489" s="948"/>
      <c r="AA489" s="949"/>
      <c r="AB489" s="947"/>
      <c r="AC489" s="948"/>
      <c r="AD489" s="965"/>
      <c r="AE489" s="121"/>
      <c r="AF489" s="121"/>
      <c r="AG489" s="121"/>
      <c r="AH489" s="81"/>
      <c r="AI489" s="81"/>
      <c r="AJ489" s="81"/>
      <c r="AK489" s="81"/>
      <c r="AL489" s="81"/>
      <c r="AM489" s="81"/>
      <c r="AN489" s="167"/>
      <c r="AO489" s="81"/>
      <c r="AP489" s="342">
        <f t="shared" ref="AP489" si="233">SUM(M489:V489)</f>
        <v>0</v>
      </c>
      <c r="AQ489" s="342">
        <f t="shared" ref="AQ489" si="234">SUM(M490:V490)</f>
        <v>0</v>
      </c>
      <c r="AR489" s="342">
        <f>M489</f>
        <v>0</v>
      </c>
      <c r="AS489" s="342">
        <f>O489</f>
        <v>0</v>
      </c>
      <c r="AT489" s="342">
        <f>Q489</f>
        <v>0</v>
      </c>
      <c r="AU489" s="342">
        <f>S489</f>
        <v>0</v>
      </c>
      <c r="AV489" s="342">
        <f>U489</f>
        <v>0</v>
      </c>
      <c r="BB489" s="101"/>
      <c r="BC489" s="101"/>
      <c r="BD489" s="101"/>
      <c r="BE489" s="101"/>
      <c r="BF489" s="101"/>
      <c r="BG489" s="101"/>
      <c r="BH489" s="101"/>
      <c r="BI489" s="101"/>
      <c r="BJ489" s="101"/>
      <c r="BK489" s="101"/>
      <c r="BL489" s="101"/>
      <c r="BM489" s="101"/>
      <c r="BN489" s="101"/>
      <c r="BO489" s="101"/>
      <c r="BP489" s="101"/>
      <c r="BQ489" s="101"/>
      <c r="BR489" s="101"/>
      <c r="BS489" s="101"/>
      <c r="BT489" s="101"/>
      <c r="BU489" s="101"/>
      <c r="BV489" s="101"/>
      <c r="BW489" s="101"/>
      <c r="BX489" s="101"/>
      <c r="BY489" s="101"/>
    </row>
    <row r="490" spans="1:77" s="197" customFormat="1" ht="24" customHeight="1" outlineLevel="1" x14ac:dyDescent="0.2">
      <c r="A490" s="944"/>
      <c r="B490" s="945"/>
      <c r="C490" s="946"/>
      <c r="D490" s="953"/>
      <c r="E490" s="954"/>
      <c r="F490" s="954"/>
      <c r="G490" s="954"/>
      <c r="H490" s="954"/>
      <c r="I490" s="955"/>
      <c r="J490" s="957"/>
      <c r="K490" s="967" t="str">
        <f ca="1">Translations!$A$86</f>
        <v>Above</v>
      </c>
      <c r="L490" s="968"/>
      <c r="M490" s="934"/>
      <c r="N490" s="935"/>
      <c r="O490" s="934"/>
      <c r="P490" s="935"/>
      <c r="Q490" s="934"/>
      <c r="R490" s="935"/>
      <c r="S490" s="936"/>
      <c r="T490" s="937"/>
      <c r="U490" s="934"/>
      <c r="V490" s="935"/>
      <c r="W490" s="953"/>
      <c r="X490" s="954"/>
      <c r="Y490" s="954"/>
      <c r="Z490" s="954"/>
      <c r="AA490" s="955"/>
      <c r="AB490" s="953"/>
      <c r="AC490" s="954"/>
      <c r="AD490" s="966"/>
      <c r="AE490" s="81"/>
      <c r="AF490" s="81"/>
      <c r="AG490" s="81"/>
      <c r="AH490" s="81"/>
      <c r="AI490" s="81"/>
      <c r="AJ490" s="81"/>
      <c r="AK490" s="81"/>
      <c r="AL490" s="81"/>
      <c r="AM490" s="81"/>
      <c r="AN490" s="167"/>
      <c r="AO490" s="81"/>
      <c r="AP490" s="342"/>
      <c r="AQ490" s="342"/>
      <c r="AR490" s="81"/>
      <c r="AS490" s="81"/>
      <c r="AT490" s="81"/>
      <c r="AU490" s="81"/>
      <c r="AV490" s="81"/>
      <c r="AW490" s="342">
        <f>M490</f>
        <v>0</v>
      </c>
      <c r="AX490" s="342">
        <f>O490</f>
        <v>0</v>
      </c>
      <c r="AY490" s="342">
        <f>Q490</f>
        <v>0</v>
      </c>
      <c r="AZ490" s="342">
        <f>S490</f>
        <v>0</v>
      </c>
      <c r="BA490" s="342">
        <f>U490</f>
        <v>0</v>
      </c>
      <c r="BB490" s="101"/>
      <c r="BC490" s="101"/>
      <c r="BD490" s="101"/>
      <c r="BE490" s="101"/>
      <c r="BF490" s="101"/>
      <c r="BG490" s="101"/>
      <c r="BH490" s="101"/>
      <c r="BI490" s="101"/>
      <c r="BJ490" s="101"/>
      <c r="BK490" s="101"/>
      <c r="BL490" s="101"/>
      <c r="BM490" s="101"/>
      <c r="BN490" s="101"/>
      <c r="BO490" s="101"/>
      <c r="BP490" s="101"/>
      <c r="BQ490" s="101"/>
      <c r="BR490" s="101"/>
      <c r="BS490" s="101"/>
      <c r="BT490" s="101"/>
      <c r="BU490" s="101"/>
      <c r="BV490" s="101"/>
      <c r="BW490" s="101"/>
      <c r="BX490" s="101"/>
      <c r="BY490" s="101"/>
    </row>
    <row r="491" spans="1:77" s="197" customFormat="1" ht="24" hidden="1" customHeight="1" outlineLevel="2" x14ac:dyDescent="0.2">
      <c r="A491" s="938" t="str">
        <f ca="1">Translations!$A$77</f>
        <v>Please select…</v>
      </c>
      <c r="B491" s="939"/>
      <c r="C491" s="940"/>
      <c r="D491" s="947"/>
      <c r="E491" s="948"/>
      <c r="F491" s="948"/>
      <c r="G491" s="948"/>
      <c r="H491" s="948"/>
      <c r="I491" s="949"/>
      <c r="J491" s="956" t="str">
        <f ca="1">Translations!$A$77</f>
        <v>Please select…</v>
      </c>
      <c r="K491" s="958" t="str">
        <f ca="1">Translations!$A$83</f>
        <v>Allocation</v>
      </c>
      <c r="L491" s="959"/>
      <c r="M491" s="971"/>
      <c r="N491" s="972"/>
      <c r="O491" s="963"/>
      <c r="P491" s="964"/>
      <c r="Q491" s="963"/>
      <c r="R491" s="964"/>
      <c r="S491" s="961"/>
      <c r="T491" s="962"/>
      <c r="U491" s="963"/>
      <c r="V491" s="964"/>
      <c r="W491" s="947"/>
      <c r="X491" s="948"/>
      <c r="Y491" s="948"/>
      <c r="Z491" s="948"/>
      <c r="AA491" s="949"/>
      <c r="AB491" s="947"/>
      <c r="AC491" s="948"/>
      <c r="AD491" s="965"/>
      <c r="AE491" s="81"/>
      <c r="AF491" s="81"/>
      <c r="AG491" s="81"/>
      <c r="AH491" s="81"/>
      <c r="AI491" s="81"/>
      <c r="AJ491" s="81"/>
      <c r="AK491" s="81"/>
      <c r="AL491" s="81"/>
      <c r="AM491" s="81"/>
      <c r="AN491" s="167"/>
      <c r="AO491" s="81"/>
      <c r="AP491" s="342">
        <f t="shared" ref="AP491" si="235">SUM(M491:V491)</f>
        <v>0</v>
      </c>
      <c r="AQ491" s="342">
        <f t="shared" ref="AQ491" si="236">SUM(M492:V492)</f>
        <v>0</v>
      </c>
      <c r="AR491" s="342">
        <f>M491</f>
        <v>0</v>
      </c>
      <c r="AS491" s="342">
        <f>O491</f>
        <v>0</v>
      </c>
      <c r="AT491" s="342">
        <f>Q491</f>
        <v>0</v>
      </c>
      <c r="AU491" s="342">
        <f>S491</f>
        <v>0</v>
      </c>
      <c r="AV491" s="342">
        <f>U491</f>
        <v>0</v>
      </c>
      <c r="BB491" s="101"/>
      <c r="BC491" s="101"/>
      <c r="BD491" s="101"/>
      <c r="BE491" s="101"/>
      <c r="BF491" s="101"/>
      <c r="BG491" s="101"/>
      <c r="BH491" s="101"/>
      <c r="BI491" s="101"/>
      <c r="BJ491" s="101"/>
      <c r="BK491" s="101"/>
      <c r="BL491" s="101"/>
      <c r="BM491" s="101"/>
      <c r="BN491" s="101"/>
      <c r="BO491" s="101"/>
      <c r="BP491" s="101"/>
      <c r="BQ491" s="101"/>
      <c r="BR491" s="101"/>
      <c r="BS491" s="101"/>
      <c r="BT491" s="101"/>
      <c r="BU491" s="101"/>
      <c r="BV491" s="101"/>
      <c r="BW491" s="101"/>
      <c r="BX491" s="101"/>
      <c r="BY491" s="101"/>
    </row>
    <row r="492" spans="1:77" s="197" customFormat="1" ht="24" hidden="1" customHeight="1" outlineLevel="2" x14ac:dyDescent="0.2">
      <c r="A492" s="941"/>
      <c r="B492" s="942"/>
      <c r="C492" s="943"/>
      <c r="D492" s="950"/>
      <c r="E492" s="951"/>
      <c r="F492" s="951"/>
      <c r="G492" s="951"/>
      <c r="H492" s="951"/>
      <c r="I492" s="952"/>
      <c r="J492" s="957"/>
      <c r="K492" s="967" t="str">
        <f ca="1">Translations!$A$86</f>
        <v>Above</v>
      </c>
      <c r="L492" s="968"/>
      <c r="M492" s="934"/>
      <c r="N492" s="935"/>
      <c r="O492" s="934"/>
      <c r="P492" s="935"/>
      <c r="Q492" s="934"/>
      <c r="R492" s="935"/>
      <c r="S492" s="936"/>
      <c r="T492" s="937"/>
      <c r="U492" s="934"/>
      <c r="V492" s="935"/>
      <c r="W492" s="953"/>
      <c r="X492" s="954"/>
      <c r="Y492" s="954"/>
      <c r="Z492" s="954"/>
      <c r="AA492" s="955"/>
      <c r="AB492" s="953"/>
      <c r="AC492" s="954"/>
      <c r="AD492" s="966"/>
      <c r="AE492" s="81"/>
      <c r="AF492" s="81"/>
      <c r="AG492" s="81"/>
      <c r="AH492" s="81"/>
      <c r="AI492" s="81"/>
      <c r="AJ492" s="81"/>
      <c r="AK492" s="81"/>
      <c r="AL492" s="81"/>
      <c r="AM492" s="81"/>
      <c r="AN492" s="167"/>
      <c r="AO492" s="81"/>
      <c r="AP492" s="342"/>
      <c r="AQ492" s="342"/>
      <c r="AR492" s="81"/>
      <c r="AS492" s="81"/>
      <c r="AT492" s="81"/>
      <c r="AU492" s="81"/>
      <c r="AV492" s="81"/>
      <c r="AW492" s="342">
        <f>M492</f>
        <v>0</v>
      </c>
      <c r="AX492" s="342">
        <f>O492</f>
        <v>0</v>
      </c>
      <c r="AY492" s="342">
        <f>Q492</f>
        <v>0</v>
      </c>
      <c r="AZ492" s="342">
        <f>S492</f>
        <v>0</v>
      </c>
      <c r="BA492" s="342">
        <f>U492</f>
        <v>0</v>
      </c>
      <c r="BB492" s="101"/>
      <c r="BC492" s="101"/>
      <c r="BD492" s="101"/>
      <c r="BE492" s="101"/>
      <c r="BF492" s="101"/>
      <c r="BG492" s="101"/>
      <c r="BH492" s="101"/>
      <c r="BI492" s="101"/>
      <c r="BJ492" s="101"/>
      <c r="BK492" s="101"/>
      <c r="BL492" s="101"/>
      <c r="BM492" s="101"/>
      <c r="BN492" s="101"/>
      <c r="BO492" s="101"/>
      <c r="BP492" s="101"/>
      <c r="BQ492" s="101"/>
      <c r="BR492" s="101"/>
      <c r="BS492" s="101"/>
      <c r="BT492" s="101"/>
      <c r="BU492" s="101"/>
      <c r="BV492" s="101"/>
      <c r="BW492" s="101"/>
      <c r="BX492" s="101"/>
      <c r="BY492" s="101"/>
    </row>
    <row r="493" spans="1:77" s="197" customFormat="1" ht="24" hidden="1" customHeight="1" outlineLevel="2" x14ac:dyDescent="0.2">
      <c r="A493" s="941"/>
      <c r="B493" s="942"/>
      <c r="C493" s="943"/>
      <c r="D493" s="950"/>
      <c r="E493" s="951"/>
      <c r="F493" s="951"/>
      <c r="G493" s="951"/>
      <c r="H493" s="951"/>
      <c r="I493" s="952"/>
      <c r="J493" s="956" t="str">
        <f ca="1">Translations!$A$77</f>
        <v>Please select…</v>
      </c>
      <c r="K493" s="958" t="str">
        <f ca="1">Translations!$A$83</f>
        <v>Allocation</v>
      </c>
      <c r="L493" s="959"/>
      <c r="M493" s="971"/>
      <c r="N493" s="972"/>
      <c r="O493" s="963"/>
      <c r="P493" s="964"/>
      <c r="Q493" s="963"/>
      <c r="R493" s="964"/>
      <c r="S493" s="961"/>
      <c r="T493" s="962"/>
      <c r="U493" s="963"/>
      <c r="V493" s="964"/>
      <c r="W493" s="947"/>
      <c r="X493" s="948"/>
      <c r="Y493" s="948"/>
      <c r="Z493" s="948"/>
      <c r="AA493" s="949"/>
      <c r="AB493" s="947"/>
      <c r="AC493" s="948"/>
      <c r="AD493" s="965"/>
      <c r="AE493" s="121"/>
      <c r="AF493" s="121"/>
      <c r="AG493" s="121"/>
      <c r="AH493" s="81"/>
      <c r="AI493" s="81"/>
      <c r="AJ493" s="81"/>
      <c r="AK493" s="81"/>
      <c r="AL493" s="81"/>
      <c r="AM493" s="81"/>
      <c r="AN493" s="167"/>
      <c r="AO493" s="81"/>
      <c r="AP493" s="342">
        <f t="shared" ref="AP493" si="237">SUM(M493:V493)</f>
        <v>0</v>
      </c>
      <c r="AQ493" s="342">
        <f t="shared" ref="AQ493" si="238">SUM(M494:V494)</f>
        <v>0</v>
      </c>
      <c r="AR493" s="342">
        <f>M493</f>
        <v>0</v>
      </c>
      <c r="AS493" s="342">
        <f>O493</f>
        <v>0</v>
      </c>
      <c r="AT493" s="342">
        <f>Q493</f>
        <v>0</v>
      </c>
      <c r="AU493" s="342">
        <f>S493</f>
        <v>0</v>
      </c>
      <c r="AV493" s="342">
        <f>U493</f>
        <v>0</v>
      </c>
      <c r="BB493" s="101"/>
      <c r="BC493" s="101"/>
      <c r="BD493" s="101"/>
      <c r="BE493" s="101"/>
      <c r="BF493" s="101"/>
      <c r="BG493" s="101"/>
      <c r="BH493" s="101"/>
      <c r="BI493" s="101"/>
      <c r="BJ493" s="101"/>
      <c r="BK493" s="101"/>
      <c r="BL493" s="101"/>
      <c r="BM493" s="101"/>
      <c r="BN493" s="101"/>
      <c r="BO493" s="101"/>
      <c r="BP493" s="101"/>
      <c r="BQ493" s="101"/>
      <c r="BR493" s="101"/>
      <c r="BS493" s="101"/>
      <c r="BT493" s="101"/>
      <c r="BU493" s="101"/>
      <c r="BV493" s="101"/>
      <c r="BW493" s="101"/>
      <c r="BX493" s="101"/>
      <c r="BY493" s="101"/>
    </row>
    <row r="494" spans="1:77" s="197" customFormat="1" ht="24" hidden="1" customHeight="1" outlineLevel="2" x14ac:dyDescent="0.2">
      <c r="A494" s="944"/>
      <c r="B494" s="945"/>
      <c r="C494" s="946"/>
      <c r="D494" s="953"/>
      <c r="E494" s="954"/>
      <c r="F494" s="954"/>
      <c r="G494" s="954"/>
      <c r="H494" s="954"/>
      <c r="I494" s="955"/>
      <c r="J494" s="957"/>
      <c r="K494" s="967" t="str">
        <f ca="1">Translations!$A$86</f>
        <v>Above</v>
      </c>
      <c r="L494" s="968"/>
      <c r="M494" s="934"/>
      <c r="N494" s="935"/>
      <c r="O494" s="934"/>
      <c r="P494" s="935"/>
      <c r="Q494" s="934"/>
      <c r="R494" s="935"/>
      <c r="S494" s="936"/>
      <c r="T494" s="937"/>
      <c r="U494" s="934"/>
      <c r="V494" s="935"/>
      <c r="W494" s="953"/>
      <c r="X494" s="954"/>
      <c r="Y494" s="954"/>
      <c r="Z494" s="954"/>
      <c r="AA494" s="955"/>
      <c r="AB494" s="953"/>
      <c r="AC494" s="954"/>
      <c r="AD494" s="966"/>
      <c r="AE494" s="81"/>
      <c r="AF494" s="81"/>
      <c r="AG494" s="81"/>
      <c r="AH494" s="81"/>
      <c r="AI494" s="81"/>
      <c r="AJ494" s="81"/>
      <c r="AK494" s="81"/>
      <c r="AL494" s="81"/>
      <c r="AM494" s="81"/>
      <c r="AN494" s="167"/>
      <c r="AO494" s="81"/>
      <c r="AP494" s="342"/>
      <c r="AQ494" s="342"/>
      <c r="AR494" s="81"/>
      <c r="AS494" s="81"/>
      <c r="AT494" s="81"/>
      <c r="AU494" s="81"/>
      <c r="AV494" s="81"/>
      <c r="AW494" s="342">
        <f>M494</f>
        <v>0</v>
      </c>
      <c r="AX494" s="342">
        <f>O494</f>
        <v>0</v>
      </c>
      <c r="AY494" s="342">
        <f>Q494</f>
        <v>0</v>
      </c>
      <c r="AZ494" s="342">
        <f>S494</f>
        <v>0</v>
      </c>
      <c r="BA494" s="342">
        <f>U494</f>
        <v>0</v>
      </c>
      <c r="BB494" s="101"/>
      <c r="BC494" s="101"/>
      <c r="BD494" s="101"/>
      <c r="BE494" s="101"/>
      <c r="BF494" s="101"/>
      <c r="BG494" s="101"/>
      <c r="BH494" s="101"/>
      <c r="BI494" s="101"/>
      <c r="BJ494" s="101"/>
      <c r="BK494" s="101"/>
      <c r="BL494" s="101"/>
      <c r="BM494" s="101"/>
      <c r="BN494" s="101"/>
      <c r="BO494" s="101"/>
      <c r="BP494" s="101"/>
      <c r="BQ494" s="101"/>
      <c r="BR494" s="101"/>
      <c r="BS494" s="101"/>
      <c r="BT494" s="101"/>
      <c r="BU494" s="101"/>
      <c r="BV494" s="101"/>
      <c r="BW494" s="101"/>
      <c r="BX494" s="101"/>
      <c r="BY494" s="101"/>
    </row>
    <row r="495" spans="1:77" s="197" customFormat="1" ht="24" hidden="1" customHeight="1" outlineLevel="2" x14ac:dyDescent="0.2">
      <c r="A495" s="938" t="str">
        <f ca="1">Translations!$A$77</f>
        <v>Please select…</v>
      </c>
      <c r="B495" s="939"/>
      <c r="C495" s="940"/>
      <c r="D495" s="947"/>
      <c r="E495" s="948"/>
      <c r="F495" s="948"/>
      <c r="G495" s="948"/>
      <c r="H495" s="948"/>
      <c r="I495" s="949"/>
      <c r="J495" s="956" t="str">
        <f ca="1">Translations!$A$77</f>
        <v>Please select…</v>
      </c>
      <c r="K495" s="958" t="str">
        <f ca="1">Translations!$A$83</f>
        <v>Allocation</v>
      </c>
      <c r="L495" s="959"/>
      <c r="M495" s="971"/>
      <c r="N495" s="972"/>
      <c r="O495" s="963"/>
      <c r="P495" s="964"/>
      <c r="Q495" s="963"/>
      <c r="R495" s="964"/>
      <c r="S495" s="961"/>
      <c r="T495" s="962"/>
      <c r="U495" s="963"/>
      <c r="V495" s="964"/>
      <c r="W495" s="947"/>
      <c r="X495" s="948"/>
      <c r="Y495" s="948"/>
      <c r="Z495" s="948"/>
      <c r="AA495" s="949"/>
      <c r="AB495" s="947"/>
      <c r="AC495" s="948"/>
      <c r="AD495" s="965"/>
      <c r="AE495" s="81"/>
      <c r="AF495" s="81"/>
      <c r="AG495" s="81"/>
      <c r="AH495" s="81"/>
      <c r="AI495" s="81"/>
      <c r="AJ495" s="81"/>
      <c r="AK495" s="81"/>
      <c r="AL495" s="81"/>
      <c r="AM495" s="81"/>
      <c r="AN495" s="167"/>
      <c r="AO495" s="81"/>
      <c r="AP495" s="342">
        <f t="shared" ref="AP495" si="239">SUM(M495:V495)</f>
        <v>0</v>
      </c>
      <c r="AQ495" s="342">
        <f t="shared" ref="AQ495" si="240">SUM(M496:V496)</f>
        <v>0</v>
      </c>
      <c r="AR495" s="342">
        <f>M495</f>
        <v>0</v>
      </c>
      <c r="AS495" s="342">
        <f>O495</f>
        <v>0</v>
      </c>
      <c r="AT495" s="342">
        <f>Q495</f>
        <v>0</v>
      </c>
      <c r="AU495" s="342">
        <f>S495</f>
        <v>0</v>
      </c>
      <c r="AV495" s="342">
        <f>U495</f>
        <v>0</v>
      </c>
      <c r="BB495" s="101"/>
      <c r="BC495" s="101"/>
      <c r="BD495" s="101"/>
      <c r="BE495" s="101"/>
      <c r="BF495" s="101"/>
      <c r="BG495" s="101"/>
      <c r="BH495" s="101"/>
      <c r="BI495" s="101"/>
      <c r="BJ495" s="101"/>
      <c r="BK495" s="101"/>
      <c r="BL495" s="101"/>
      <c r="BM495" s="101"/>
      <c r="BN495" s="101"/>
      <c r="BO495" s="101"/>
      <c r="BP495" s="101"/>
      <c r="BQ495" s="101"/>
      <c r="BR495" s="101"/>
      <c r="BS495" s="101"/>
      <c r="BT495" s="101"/>
      <c r="BU495" s="101"/>
      <c r="BV495" s="101"/>
      <c r="BW495" s="101"/>
      <c r="BX495" s="101"/>
      <c r="BY495" s="101"/>
    </row>
    <row r="496" spans="1:77" s="197" customFormat="1" ht="24" hidden="1" customHeight="1" outlineLevel="2" x14ac:dyDescent="0.2">
      <c r="A496" s="941"/>
      <c r="B496" s="942"/>
      <c r="C496" s="943"/>
      <c r="D496" s="950"/>
      <c r="E496" s="951"/>
      <c r="F496" s="951"/>
      <c r="G496" s="951"/>
      <c r="H496" s="951"/>
      <c r="I496" s="952"/>
      <c r="J496" s="957"/>
      <c r="K496" s="967" t="str">
        <f ca="1">Translations!$A$86</f>
        <v>Above</v>
      </c>
      <c r="L496" s="968"/>
      <c r="M496" s="934"/>
      <c r="N496" s="935"/>
      <c r="O496" s="1171"/>
      <c r="P496" s="1172"/>
      <c r="Q496" s="1171"/>
      <c r="R496" s="1172"/>
      <c r="S496" s="936"/>
      <c r="T496" s="937"/>
      <c r="U496" s="934"/>
      <c r="V496" s="935"/>
      <c r="W496" s="953"/>
      <c r="X496" s="954"/>
      <c r="Y496" s="954"/>
      <c r="Z496" s="954"/>
      <c r="AA496" s="955"/>
      <c r="AB496" s="953"/>
      <c r="AC496" s="954"/>
      <c r="AD496" s="966"/>
      <c r="AE496" s="81"/>
      <c r="AF496" s="81"/>
      <c r="AG496" s="81"/>
      <c r="AH496" s="81"/>
      <c r="AI496" s="81"/>
      <c r="AJ496" s="81"/>
      <c r="AK496" s="81"/>
      <c r="AL496" s="81"/>
      <c r="AM496" s="81"/>
      <c r="AN496" s="167"/>
      <c r="AO496" s="81"/>
      <c r="AP496" s="342"/>
      <c r="AQ496" s="342"/>
      <c r="AR496" s="81"/>
      <c r="AS496" s="81"/>
      <c r="AT496" s="81"/>
      <c r="AU496" s="81"/>
      <c r="AV496" s="81"/>
      <c r="AW496" s="342">
        <f>M496</f>
        <v>0</v>
      </c>
      <c r="AX496" s="342">
        <f>O496</f>
        <v>0</v>
      </c>
      <c r="AY496" s="342">
        <f>Q496</f>
        <v>0</v>
      </c>
      <c r="AZ496" s="342">
        <f>S496</f>
        <v>0</v>
      </c>
      <c r="BA496" s="342">
        <f>U496</f>
        <v>0</v>
      </c>
      <c r="BB496" s="101"/>
      <c r="BC496" s="101"/>
      <c r="BD496" s="101"/>
      <c r="BE496" s="101"/>
      <c r="BF496" s="101"/>
      <c r="BG496" s="101"/>
      <c r="BH496" s="101"/>
      <c r="BI496" s="101"/>
      <c r="BJ496" s="101"/>
      <c r="BK496" s="101"/>
      <c r="BL496" s="101"/>
      <c r="BM496" s="101"/>
      <c r="BN496" s="101"/>
      <c r="BO496" s="101"/>
      <c r="BP496" s="101"/>
      <c r="BQ496" s="101"/>
      <c r="BR496" s="101"/>
      <c r="BS496" s="101"/>
      <c r="BT496" s="101"/>
      <c r="BU496" s="101"/>
      <c r="BV496" s="101"/>
      <c r="BW496" s="101"/>
      <c r="BX496" s="101"/>
      <c r="BY496" s="101"/>
    </row>
    <row r="497" spans="1:77" s="197" customFormat="1" ht="24" hidden="1" customHeight="1" outlineLevel="2" x14ac:dyDescent="0.2">
      <c r="A497" s="941"/>
      <c r="B497" s="942"/>
      <c r="C497" s="943"/>
      <c r="D497" s="950"/>
      <c r="E497" s="951"/>
      <c r="F497" s="951"/>
      <c r="G497" s="951"/>
      <c r="H497" s="951"/>
      <c r="I497" s="952"/>
      <c r="J497" s="956" t="str">
        <f ca="1">Translations!$A$77</f>
        <v>Please select…</v>
      </c>
      <c r="K497" s="958" t="str">
        <f ca="1">Translations!$A$83</f>
        <v>Allocation</v>
      </c>
      <c r="L497" s="959"/>
      <c r="M497" s="971"/>
      <c r="N497" s="972"/>
      <c r="O497" s="963"/>
      <c r="P497" s="964"/>
      <c r="Q497" s="963"/>
      <c r="R497" s="964"/>
      <c r="S497" s="961"/>
      <c r="T497" s="962"/>
      <c r="U497" s="963"/>
      <c r="V497" s="964"/>
      <c r="W497" s="947"/>
      <c r="X497" s="948"/>
      <c r="Y497" s="948"/>
      <c r="Z497" s="948"/>
      <c r="AA497" s="949"/>
      <c r="AB497" s="947"/>
      <c r="AC497" s="948"/>
      <c r="AD497" s="965"/>
      <c r="AE497" s="121"/>
      <c r="AF497" s="121"/>
      <c r="AG497" s="121"/>
      <c r="AH497" s="81"/>
      <c r="AI497" s="81"/>
      <c r="AJ497" s="81"/>
      <c r="AK497" s="81"/>
      <c r="AL497" s="81"/>
      <c r="AM497" s="81"/>
      <c r="AN497" s="167"/>
      <c r="AO497" s="81"/>
      <c r="AP497" s="342">
        <f t="shared" ref="AP497" si="241">SUM(M497:V497)</f>
        <v>0</v>
      </c>
      <c r="AQ497" s="342">
        <f t="shared" ref="AQ497" si="242">SUM(M498:V498)</f>
        <v>0</v>
      </c>
      <c r="AR497" s="342">
        <f>M497</f>
        <v>0</v>
      </c>
      <c r="AS497" s="342">
        <f>O497</f>
        <v>0</v>
      </c>
      <c r="AT497" s="342">
        <f>Q497</f>
        <v>0</v>
      </c>
      <c r="AU497" s="342">
        <f>S497</f>
        <v>0</v>
      </c>
      <c r="AV497" s="342">
        <f>U497</f>
        <v>0</v>
      </c>
      <c r="BB497" s="101"/>
      <c r="BC497" s="101"/>
      <c r="BD497" s="101"/>
      <c r="BE497" s="101"/>
      <c r="BF497" s="101"/>
      <c r="BG497" s="101"/>
      <c r="BH497" s="101"/>
      <c r="BI497" s="101"/>
      <c r="BJ497" s="101"/>
      <c r="BK497" s="101"/>
      <c r="BL497" s="101"/>
      <c r="BM497" s="101"/>
      <c r="BN497" s="101"/>
      <c r="BO497" s="101"/>
      <c r="BP497" s="101"/>
      <c r="BQ497" s="101"/>
      <c r="BR497" s="101"/>
      <c r="BS497" s="101"/>
      <c r="BT497" s="101"/>
      <c r="BU497" s="101"/>
      <c r="BV497" s="101"/>
      <c r="BW497" s="101"/>
      <c r="BX497" s="101"/>
      <c r="BY497" s="101"/>
    </row>
    <row r="498" spans="1:77" s="197" customFormat="1" ht="24" hidden="1" customHeight="1" outlineLevel="2" x14ac:dyDescent="0.2">
      <c r="A498" s="944"/>
      <c r="B498" s="945"/>
      <c r="C498" s="946"/>
      <c r="D498" s="953"/>
      <c r="E498" s="954"/>
      <c r="F498" s="954"/>
      <c r="G498" s="954"/>
      <c r="H498" s="954"/>
      <c r="I498" s="955"/>
      <c r="J498" s="957"/>
      <c r="K498" s="967" t="str">
        <f ca="1">Translations!$A$86</f>
        <v>Above</v>
      </c>
      <c r="L498" s="968"/>
      <c r="M498" s="934"/>
      <c r="N498" s="935"/>
      <c r="O498" s="934"/>
      <c r="P498" s="935"/>
      <c r="Q498" s="934"/>
      <c r="R498" s="935"/>
      <c r="S498" s="936"/>
      <c r="T498" s="937"/>
      <c r="U498" s="934"/>
      <c r="V498" s="935"/>
      <c r="W498" s="953"/>
      <c r="X498" s="954"/>
      <c r="Y498" s="954"/>
      <c r="Z498" s="954"/>
      <c r="AA498" s="955"/>
      <c r="AB498" s="953"/>
      <c r="AC498" s="954"/>
      <c r="AD498" s="966"/>
      <c r="AE498" s="81"/>
      <c r="AF498" s="81"/>
      <c r="AG498" s="81"/>
      <c r="AH498" s="81"/>
      <c r="AI498" s="81"/>
      <c r="AJ498" s="81"/>
      <c r="AK498" s="81"/>
      <c r="AL498" s="81"/>
      <c r="AM498" s="81"/>
      <c r="AN498" s="167"/>
      <c r="AO498" s="81"/>
      <c r="AP498" s="342"/>
      <c r="AQ498" s="342"/>
      <c r="AR498" s="81"/>
      <c r="AS498" s="81"/>
      <c r="AT498" s="81"/>
      <c r="AU498" s="81"/>
      <c r="AV498" s="81"/>
      <c r="AW498" s="342">
        <f>M498</f>
        <v>0</v>
      </c>
      <c r="AX498" s="342">
        <f>O498</f>
        <v>0</v>
      </c>
      <c r="AY498" s="342">
        <f>Q498</f>
        <v>0</v>
      </c>
      <c r="AZ498" s="342">
        <f>S498</f>
        <v>0</v>
      </c>
      <c r="BA498" s="342">
        <f>U498</f>
        <v>0</v>
      </c>
      <c r="BB498" s="101"/>
      <c r="BC498" s="101"/>
      <c r="BD498" s="101"/>
      <c r="BE498" s="101"/>
      <c r="BF498" s="101"/>
      <c r="BG498" s="101"/>
      <c r="BH498" s="101"/>
      <c r="BI498" s="101"/>
      <c r="BJ498" s="101"/>
      <c r="BK498" s="101"/>
      <c r="BL498" s="101"/>
      <c r="BM498" s="101"/>
      <c r="BN498" s="101"/>
      <c r="BO498" s="101"/>
      <c r="BP498" s="101"/>
      <c r="BQ498" s="101"/>
      <c r="BR498" s="101"/>
      <c r="BS498" s="101"/>
      <c r="BT498" s="101"/>
      <c r="BU498" s="101"/>
      <c r="BV498" s="101"/>
      <c r="BW498" s="101"/>
      <c r="BX498" s="101"/>
      <c r="BY498" s="101"/>
    </row>
    <row r="499" spans="1:77" s="197" customFormat="1" ht="24" hidden="1" customHeight="1" outlineLevel="2" x14ac:dyDescent="0.2">
      <c r="A499" s="938" t="str">
        <f ca="1">Translations!$A$77</f>
        <v>Please select…</v>
      </c>
      <c r="B499" s="939"/>
      <c r="C499" s="940"/>
      <c r="D499" s="947"/>
      <c r="E499" s="948"/>
      <c r="F499" s="948"/>
      <c r="G499" s="948"/>
      <c r="H499" s="948"/>
      <c r="I499" s="949"/>
      <c r="J499" s="956" t="str">
        <f ca="1">Translations!$A$77</f>
        <v>Please select…</v>
      </c>
      <c r="K499" s="958" t="str">
        <f ca="1">Translations!$A$83</f>
        <v>Allocation</v>
      </c>
      <c r="L499" s="959"/>
      <c r="M499" s="971"/>
      <c r="N499" s="972"/>
      <c r="O499" s="963"/>
      <c r="P499" s="964"/>
      <c r="Q499" s="963"/>
      <c r="R499" s="964"/>
      <c r="S499" s="961"/>
      <c r="T499" s="962"/>
      <c r="U499" s="963"/>
      <c r="V499" s="964"/>
      <c r="W499" s="947"/>
      <c r="X499" s="948"/>
      <c r="Y499" s="948"/>
      <c r="Z499" s="948"/>
      <c r="AA499" s="949"/>
      <c r="AB499" s="947"/>
      <c r="AC499" s="948"/>
      <c r="AD499" s="965"/>
      <c r="AE499" s="81"/>
      <c r="AF499" s="81"/>
      <c r="AG499" s="81"/>
      <c r="AH499" s="81"/>
      <c r="AI499" s="81"/>
      <c r="AJ499" s="81"/>
      <c r="AK499" s="81"/>
      <c r="AL499" s="81"/>
      <c r="AM499" s="81"/>
      <c r="AN499" s="167"/>
      <c r="AO499" s="81"/>
      <c r="AP499" s="342">
        <f t="shared" ref="AP499" si="243">SUM(M499:V499)</f>
        <v>0</v>
      </c>
      <c r="AQ499" s="342">
        <f t="shared" ref="AQ499" si="244">SUM(M500:V500)</f>
        <v>0</v>
      </c>
      <c r="AR499" s="342">
        <f>M499</f>
        <v>0</v>
      </c>
      <c r="AS499" s="342">
        <f>O499</f>
        <v>0</v>
      </c>
      <c r="AT499" s="342">
        <f>Q499</f>
        <v>0</v>
      </c>
      <c r="AU499" s="342">
        <f>S499</f>
        <v>0</v>
      </c>
      <c r="AV499" s="342">
        <f>U499</f>
        <v>0</v>
      </c>
      <c r="BB499" s="101"/>
      <c r="BC499" s="101"/>
      <c r="BD499" s="101"/>
      <c r="BE499" s="101"/>
      <c r="BF499" s="101"/>
      <c r="BG499" s="101"/>
      <c r="BH499" s="101"/>
      <c r="BI499" s="101"/>
      <c r="BJ499" s="101"/>
      <c r="BK499" s="101"/>
      <c r="BL499" s="101"/>
      <c r="BM499" s="101"/>
      <c r="BN499" s="101"/>
      <c r="BO499" s="101"/>
      <c r="BP499" s="101"/>
      <c r="BQ499" s="101"/>
      <c r="BR499" s="101"/>
      <c r="BS499" s="101"/>
      <c r="BT499" s="101"/>
      <c r="BU499" s="101"/>
      <c r="BV499" s="101"/>
      <c r="BW499" s="101"/>
      <c r="BX499" s="101"/>
      <c r="BY499" s="101"/>
    </row>
    <row r="500" spans="1:77" s="197" customFormat="1" ht="24" hidden="1" customHeight="1" outlineLevel="2" x14ac:dyDescent="0.2">
      <c r="A500" s="941"/>
      <c r="B500" s="942"/>
      <c r="C500" s="943"/>
      <c r="D500" s="950"/>
      <c r="E500" s="951"/>
      <c r="F500" s="951"/>
      <c r="G500" s="951"/>
      <c r="H500" s="951"/>
      <c r="I500" s="952"/>
      <c r="J500" s="957"/>
      <c r="K500" s="967" t="str">
        <f ca="1">Translations!$A$86</f>
        <v>Above</v>
      </c>
      <c r="L500" s="968"/>
      <c r="M500" s="934"/>
      <c r="N500" s="935"/>
      <c r="O500" s="934"/>
      <c r="P500" s="935"/>
      <c r="Q500" s="934"/>
      <c r="R500" s="935"/>
      <c r="S500" s="936"/>
      <c r="T500" s="937"/>
      <c r="U500" s="934"/>
      <c r="V500" s="935"/>
      <c r="W500" s="953"/>
      <c r="X500" s="954"/>
      <c r="Y500" s="954"/>
      <c r="Z500" s="954"/>
      <c r="AA500" s="955"/>
      <c r="AB500" s="953"/>
      <c r="AC500" s="954"/>
      <c r="AD500" s="966"/>
      <c r="AE500" s="81"/>
      <c r="AF500" s="81"/>
      <c r="AG500" s="81"/>
      <c r="AH500" s="81"/>
      <c r="AI500" s="81"/>
      <c r="AJ500" s="81"/>
      <c r="AK500" s="81"/>
      <c r="AL500" s="81"/>
      <c r="AM500" s="81"/>
      <c r="AN500" s="167"/>
      <c r="AO500" s="81"/>
      <c r="AP500" s="342"/>
      <c r="AQ500" s="342"/>
      <c r="AR500" s="81"/>
      <c r="AS500" s="81"/>
      <c r="AT500" s="81"/>
      <c r="AU500" s="81"/>
      <c r="AV500" s="81"/>
      <c r="AW500" s="342">
        <f>M500</f>
        <v>0</v>
      </c>
      <c r="AX500" s="342">
        <f>O500</f>
        <v>0</v>
      </c>
      <c r="AY500" s="342">
        <f>Q500</f>
        <v>0</v>
      </c>
      <c r="AZ500" s="342">
        <f>S500</f>
        <v>0</v>
      </c>
      <c r="BA500" s="342">
        <f>U500</f>
        <v>0</v>
      </c>
      <c r="BB500" s="101"/>
      <c r="BC500" s="101"/>
      <c r="BD500" s="101"/>
      <c r="BE500" s="101"/>
      <c r="BF500" s="101"/>
      <c r="BG500" s="101"/>
      <c r="BH500" s="101"/>
      <c r="BI500" s="101"/>
      <c r="BJ500" s="101"/>
      <c r="BK500" s="101"/>
      <c r="BL500" s="101"/>
      <c r="BM500" s="101"/>
      <c r="BN500" s="101"/>
      <c r="BO500" s="101"/>
      <c r="BP500" s="101"/>
      <c r="BQ500" s="101"/>
      <c r="BR500" s="101"/>
      <c r="BS500" s="101"/>
      <c r="BT500" s="101"/>
      <c r="BU500" s="101"/>
      <c r="BV500" s="101"/>
      <c r="BW500" s="101"/>
      <c r="BX500" s="101"/>
      <c r="BY500" s="101"/>
    </row>
    <row r="501" spans="1:77" s="197" customFormat="1" ht="24" hidden="1" customHeight="1" outlineLevel="2" x14ac:dyDescent="0.2">
      <c r="A501" s="941"/>
      <c r="B501" s="942"/>
      <c r="C501" s="943"/>
      <c r="D501" s="950"/>
      <c r="E501" s="951"/>
      <c r="F501" s="951"/>
      <c r="G501" s="951"/>
      <c r="H501" s="951"/>
      <c r="I501" s="952"/>
      <c r="J501" s="956" t="str">
        <f ca="1">Translations!$A$77</f>
        <v>Please select…</v>
      </c>
      <c r="K501" s="958" t="str">
        <f ca="1">Translations!$A$83</f>
        <v>Allocation</v>
      </c>
      <c r="L501" s="959"/>
      <c r="M501" s="971"/>
      <c r="N501" s="972"/>
      <c r="O501" s="963"/>
      <c r="P501" s="964"/>
      <c r="Q501" s="963"/>
      <c r="R501" s="964"/>
      <c r="S501" s="961"/>
      <c r="T501" s="962"/>
      <c r="U501" s="963"/>
      <c r="V501" s="964"/>
      <c r="W501" s="947"/>
      <c r="X501" s="948"/>
      <c r="Y501" s="948"/>
      <c r="Z501" s="948"/>
      <c r="AA501" s="949"/>
      <c r="AB501" s="947"/>
      <c r="AC501" s="948"/>
      <c r="AD501" s="965"/>
      <c r="AE501" s="121"/>
      <c r="AF501" s="121"/>
      <c r="AG501" s="121"/>
      <c r="AH501" s="81"/>
      <c r="AI501" s="81"/>
      <c r="AJ501" s="81"/>
      <c r="AK501" s="81"/>
      <c r="AL501" s="81"/>
      <c r="AM501" s="81"/>
      <c r="AN501" s="167"/>
      <c r="AO501" s="81"/>
      <c r="AP501" s="342">
        <f t="shared" ref="AP501" si="245">SUM(M501:V501)</f>
        <v>0</v>
      </c>
      <c r="AQ501" s="342">
        <f t="shared" ref="AQ501" si="246">SUM(M502:V502)</f>
        <v>0</v>
      </c>
      <c r="AR501" s="342">
        <f>M501</f>
        <v>0</v>
      </c>
      <c r="AS501" s="342">
        <f>O501</f>
        <v>0</v>
      </c>
      <c r="AT501" s="342">
        <f>Q501</f>
        <v>0</v>
      </c>
      <c r="AU501" s="342">
        <f>S501</f>
        <v>0</v>
      </c>
      <c r="AV501" s="342">
        <f>U501</f>
        <v>0</v>
      </c>
      <c r="BB501" s="101"/>
      <c r="BC501" s="101"/>
      <c r="BD501" s="101"/>
      <c r="BE501" s="101"/>
      <c r="BF501" s="101"/>
      <c r="BG501" s="101"/>
      <c r="BH501" s="101"/>
      <c r="BI501" s="101"/>
      <c r="BJ501" s="101"/>
      <c r="BK501" s="101"/>
      <c r="BL501" s="101"/>
      <c r="BM501" s="101"/>
      <c r="BN501" s="101"/>
      <c r="BO501" s="101"/>
      <c r="BP501" s="101"/>
      <c r="BQ501" s="101"/>
      <c r="BR501" s="101"/>
      <c r="BS501" s="101"/>
      <c r="BT501" s="101"/>
      <c r="BU501" s="101"/>
      <c r="BV501" s="101"/>
      <c r="BW501" s="101"/>
      <c r="BX501" s="101"/>
      <c r="BY501" s="101"/>
    </row>
    <row r="502" spans="1:77" s="197" customFormat="1" ht="24" hidden="1" customHeight="1" outlineLevel="2" x14ac:dyDescent="0.2">
      <c r="A502" s="944"/>
      <c r="B502" s="945"/>
      <c r="C502" s="946"/>
      <c r="D502" s="953"/>
      <c r="E502" s="954"/>
      <c r="F502" s="954"/>
      <c r="G502" s="954"/>
      <c r="H502" s="954"/>
      <c r="I502" s="955"/>
      <c r="J502" s="957"/>
      <c r="K502" s="967" t="str">
        <f ca="1">Translations!$A$86</f>
        <v>Above</v>
      </c>
      <c r="L502" s="968"/>
      <c r="M502" s="934"/>
      <c r="N502" s="935"/>
      <c r="O502" s="934"/>
      <c r="P502" s="935"/>
      <c r="Q502" s="934"/>
      <c r="R502" s="935"/>
      <c r="S502" s="936"/>
      <c r="T502" s="937"/>
      <c r="U502" s="934"/>
      <c r="V502" s="935"/>
      <c r="W502" s="953"/>
      <c r="X502" s="954"/>
      <c r="Y502" s="954"/>
      <c r="Z502" s="954"/>
      <c r="AA502" s="955"/>
      <c r="AB502" s="953"/>
      <c r="AC502" s="954"/>
      <c r="AD502" s="966"/>
      <c r="AE502" s="81"/>
      <c r="AF502" s="81"/>
      <c r="AG502" s="81"/>
      <c r="AH502" s="81"/>
      <c r="AI502" s="81"/>
      <c r="AJ502" s="81"/>
      <c r="AK502" s="81"/>
      <c r="AL502" s="81"/>
      <c r="AM502" s="81"/>
      <c r="AN502" s="167"/>
      <c r="AO502" s="81"/>
      <c r="AP502" s="342"/>
      <c r="AQ502" s="342"/>
      <c r="AR502" s="81"/>
      <c r="AS502" s="81"/>
      <c r="AT502" s="81"/>
      <c r="AU502" s="81"/>
      <c r="AV502" s="81"/>
      <c r="AW502" s="342">
        <f>M502</f>
        <v>0</v>
      </c>
      <c r="AX502" s="342">
        <f>O502</f>
        <v>0</v>
      </c>
      <c r="AY502" s="342">
        <f>Q502</f>
        <v>0</v>
      </c>
      <c r="AZ502" s="342">
        <f>S502</f>
        <v>0</v>
      </c>
      <c r="BA502" s="342">
        <f>U502</f>
        <v>0</v>
      </c>
      <c r="BB502" s="101"/>
      <c r="BC502" s="101"/>
      <c r="BD502" s="101"/>
      <c r="BE502" s="101"/>
      <c r="BF502" s="101"/>
      <c r="BG502" s="101"/>
      <c r="BH502" s="101"/>
      <c r="BI502" s="101"/>
      <c r="BJ502" s="101"/>
      <c r="BK502" s="101"/>
      <c r="BL502" s="101"/>
      <c r="BM502" s="101"/>
      <c r="BN502" s="101"/>
      <c r="BO502" s="101"/>
      <c r="BP502" s="101"/>
      <c r="BQ502" s="101"/>
      <c r="BR502" s="101"/>
      <c r="BS502" s="101"/>
      <c r="BT502" s="101"/>
      <c r="BU502" s="101"/>
      <c r="BV502" s="101"/>
      <c r="BW502" s="101"/>
      <c r="BX502" s="101"/>
      <c r="BY502" s="101"/>
    </row>
    <row r="503" spans="1:77" s="197" customFormat="1" ht="24" hidden="1" customHeight="1" outlineLevel="2" x14ac:dyDescent="0.2">
      <c r="A503" s="938" t="str">
        <f ca="1">Translations!$A$77</f>
        <v>Please select…</v>
      </c>
      <c r="B503" s="939"/>
      <c r="C503" s="940"/>
      <c r="D503" s="947"/>
      <c r="E503" s="948"/>
      <c r="F503" s="948"/>
      <c r="G503" s="948"/>
      <c r="H503" s="948"/>
      <c r="I503" s="949"/>
      <c r="J503" s="956" t="str">
        <f ca="1">Translations!$A$77</f>
        <v>Please select…</v>
      </c>
      <c r="K503" s="958" t="str">
        <f ca="1">Translations!$A$83</f>
        <v>Allocation</v>
      </c>
      <c r="L503" s="959"/>
      <c r="M503" s="971"/>
      <c r="N503" s="972"/>
      <c r="O503" s="963"/>
      <c r="P503" s="964"/>
      <c r="Q503" s="963"/>
      <c r="R503" s="964"/>
      <c r="S503" s="961"/>
      <c r="T503" s="962"/>
      <c r="U503" s="963"/>
      <c r="V503" s="964"/>
      <c r="W503" s="947"/>
      <c r="X503" s="948"/>
      <c r="Y503" s="948"/>
      <c r="Z503" s="948"/>
      <c r="AA503" s="949"/>
      <c r="AB503" s="947"/>
      <c r="AC503" s="948"/>
      <c r="AD503" s="965"/>
      <c r="AE503" s="81"/>
      <c r="AF503" s="81"/>
      <c r="AG503" s="81"/>
      <c r="AH503" s="81"/>
      <c r="AI503" s="81"/>
      <c r="AJ503" s="81"/>
      <c r="AK503" s="81"/>
      <c r="AL503" s="81"/>
      <c r="AM503" s="81"/>
      <c r="AN503" s="167"/>
      <c r="AO503" s="81"/>
      <c r="AP503" s="342">
        <f t="shared" ref="AP503" si="247">SUM(M503:V503)</f>
        <v>0</v>
      </c>
      <c r="AQ503" s="342">
        <f t="shared" ref="AQ503" si="248">SUM(M504:V504)</f>
        <v>0</v>
      </c>
      <c r="AR503" s="342">
        <f>M503</f>
        <v>0</v>
      </c>
      <c r="AS503" s="342">
        <f>O503</f>
        <v>0</v>
      </c>
      <c r="AT503" s="342">
        <f>Q503</f>
        <v>0</v>
      </c>
      <c r="AU503" s="342">
        <f>S503</f>
        <v>0</v>
      </c>
      <c r="AV503" s="342">
        <f>U503</f>
        <v>0</v>
      </c>
      <c r="BB503" s="101"/>
      <c r="BC503" s="101"/>
      <c r="BD503" s="101"/>
      <c r="BE503" s="101"/>
      <c r="BF503" s="101"/>
      <c r="BG503" s="101"/>
      <c r="BH503" s="101"/>
      <c r="BI503" s="101"/>
      <c r="BJ503" s="101"/>
      <c r="BK503" s="101"/>
      <c r="BL503" s="101"/>
      <c r="BM503" s="101"/>
      <c r="BN503" s="101"/>
      <c r="BO503" s="101"/>
      <c r="BP503" s="101"/>
      <c r="BQ503" s="101"/>
      <c r="BR503" s="101"/>
      <c r="BS503" s="101"/>
      <c r="BT503" s="101"/>
      <c r="BU503" s="101"/>
      <c r="BV503" s="101"/>
      <c r="BW503" s="101"/>
      <c r="BX503" s="101"/>
      <c r="BY503" s="101"/>
    </row>
    <row r="504" spans="1:77" s="197" customFormat="1" ht="24" hidden="1" customHeight="1" outlineLevel="2" x14ac:dyDescent="0.2">
      <c r="A504" s="941"/>
      <c r="B504" s="942"/>
      <c r="C504" s="943"/>
      <c r="D504" s="950"/>
      <c r="E504" s="951"/>
      <c r="F504" s="951"/>
      <c r="G504" s="951"/>
      <c r="H504" s="951"/>
      <c r="I504" s="952"/>
      <c r="J504" s="957"/>
      <c r="K504" s="967" t="str">
        <f ca="1">Translations!$A$86</f>
        <v>Above</v>
      </c>
      <c r="L504" s="968"/>
      <c r="M504" s="934"/>
      <c r="N504" s="935"/>
      <c r="O504" s="934"/>
      <c r="P504" s="935"/>
      <c r="Q504" s="934"/>
      <c r="R504" s="935"/>
      <c r="S504" s="936"/>
      <c r="T504" s="937"/>
      <c r="U504" s="934"/>
      <c r="V504" s="935"/>
      <c r="W504" s="953"/>
      <c r="X504" s="954"/>
      <c r="Y504" s="954"/>
      <c r="Z504" s="954"/>
      <c r="AA504" s="955"/>
      <c r="AB504" s="953"/>
      <c r="AC504" s="954"/>
      <c r="AD504" s="966"/>
      <c r="AE504" s="81"/>
      <c r="AF504" s="81"/>
      <c r="AG504" s="81"/>
      <c r="AH504" s="81"/>
      <c r="AI504" s="81"/>
      <c r="AJ504" s="81"/>
      <c r="AK504" s="81"/>
      <c r="AL504" s="81"/>
      <c r="AM504" s="81"/>
      <c r="AN504" s="167"/>
      <c r="AO504" s="81"/>
      <c r="AP504" s="342"/>
      <c r="AQ504" s="342"/>
      <c r="AR504" s="81"/>
      <c r="AS504" s="81"/>
      <c r="AT504" s="81"/>
      <c r="AU504" s="81"/>
      <c r="AV504" s="81"/>
      <c r="AW504" s="342">
        <f>M504</f>
        <v>0</v>
      </c>
      <c r="AX504" s="342">
        <f>O504</f>
        <v>0</v>
      </c>
      <c r="AY504" s="342">
        <f>Q504</f>
        <v>0</v>
      </c>
      <c r="AZ504" s="342">
        <f>S504</f>
        <v>0</v>
      </c>
      <c r="BA504" s="342">
        <f>U504</f>
        <v>0</v>
      </c>
      <c r="BB504" s="101"/>
      <c r="BC504" s="101"/>
      <c r="BD504" s="101"/>
      <c r="BE504" s="101"/>
      <c r="BF504" s="101"/>
      <c r="BG504" s="101"/>
      <c r="BH504" s="101"/>
      <c r="BI504" s="101"/>
      <c r="BJ504" s="101"/>
      <c r="BK504" s="101"/>
      <c r="BL504" s="101"/>
      <c r="BM504" s="101"/>
      <c r="BN504" s="101"/>
      <c r="BO504" s="101"/>
      <c r="BP504" s="101"/>
      <c r="BQ504" s="101"/>
      <c r="BR504" s="101"/>
      <c r="BS504" s="101"/>
      <c r="BT504" s="101"/>
      <c r="BU504" s="101"/>
      <c r="BV504" s="101"/>
      <c r="BW504" s="101"/>
      <c r="BX504" s="101"/>
      <c r="BY504" s="101"/>
    </row>
    <row r="505" spans="1:77" s="197" customFormat="1" ht="24" hidden="1" customHeight="1" outlineLevel="2" x14ac:dyDescent="0.2">
      <c r="A505" s="941"/>
      <c r="B505" s="942"/>
      <c r="C505" s="943"/>
      <c r="D505" s="950"/>
      <c r="E505" s="951"/>
      <c r="F505" s="951"/>
      <c r="G505" s="951"/>
      <c r="H505" s="951"/>
      <c r="I505" s="952"/>
      <c r="J505" s="956" t="str">
        <f ca="1">Translations!$A$77</f>
        <v>Please select…</v>
      </c>
      <c r="K505" s="958" t="str">
        <f ca="1">Translations!$A$83</f>
        <v>Allocation</v>
      </c>
      <c r="L505" s="959"/>
      <c r="M505" s="971"/>
      <c r="N505" s="972"/>
      <c r="O505" s="963"/>
      <c r="P505" s="964"/>
      <c r="Q505" s="963"/>
      <c r="R505" s="964"/>
      <c r="S505" s="961"/>
      <c r="T505" s="962"/>
      <c r="U505" s="963"/>
      <c r="V505" s="964"/>
      <c r="W505" s="947"/>
      <c r="X505" s="948"/>
      <c r="Y505" s="948"/>
      <c r="Z505" s="948"/>
      <c r="AA505" s="949"/>
      <c r="AB505" s="947"/>
      <c r="AC505" s="948"/>
      <c r="AD505" s="965"/>
      <c r="AE505" s="81"/>
      <c r="AF505" s="81"/>
      <c r="AG505" s="81"/>
      <c r="AH505" s="81"/>
      <c r="AI505" s="81"/>
      <c r="AJ505" s="81"/>
      <c r="AK505" s="81"/>
      <c r="AL505" s="81"/>
      <c r="AM505" s="81"/>
      <c r="AN505" s="167"/>
      <c r="AO505" s="81"/>
      <c r="AP505" s="342">
        <f t="shared" ref="AP505" si="249">SUM(M505:V505)</f>
        <v>0</v>
      </c>
      <c r="AQ505" s="342">
        <f t="shared" ref="AQ505" si="250">SUM(M506:V506)</f>
        <v>0</v>
      </c>
      <c r="AR505" s="342">
        <f>M505</f>
        <v>0</v>
      </c>
      <c r="AS505" s="342">
        <f>O505</f>
        <v>0</v>
      </c>
      <c r="AT505" s="342">
        <f>Q505</f>
        <v>0</v>
      </c>
      <c r="AU505" s="342">
        <f>S505</f>
        <v>0</v>
      </c>
      <c r="AV505" s="342">
        <f>U505</f>
        <v>0</v>
      </c>
      <c r="BB505" s="101"/>
      <c r="BC505" s="101"/>
      <c r="BD505" s="101"/>
      <c r="BE505" s="101"/>
      <c r="BF505" s="101"/>
      <c r="BG505" s="101"/>
      <c r="BH505" s="101"/>
      <c r="BI505" s="101"/>
      <c r="BJ505" s="101"/>
      <c r="BK505" s="101"/>
      <c r="BL505" s="101"/>
      <c r="BM505" s="101"/>
      <c r="BN505" s="101"/>
      <c r="BO505" s="101"/>
      <c r="BP505" s="101"/>
      <c r="BQ505" s="101"/>
      <c r="BR505" s="101"/>
      <c r="BS505" s="101"/>
      <c r="BT505" s="101"/>
      <c r="BU505" s="101"/>
      <c r="BV505" s="101"/>
      <c r="BW505" s="101"/>
      <c r="BX505" s="101"/>
      <c r="BY505" s="101"/>
    </row>
    <row r="506" spans="1:77" s="197" customFormat="1" ht="24" hidden="1" customHeight="1" outlineLevel="2" x14ac:dyDescent="0.2">
      <c r="A506" s="944"/>
      <c r="B506" s="945"/>
      <c r="C506" s="946"/>
      <c r="D506" s="953"/>
      <c r="E506" s="954"/>
      <c r="F506" s="954"/>
      <c r="G506" s="954"/>
      <c r="H506" s="954"/>
      <c r="I506" s="955"/>
      <c r="J506" s="957"/>
      <c r="K506" s="967" t="str">
        <f ca="1">Translations!$A$86</f>
        <v>Above</v>
      </c>
      <c r="L506" s="968"/>
      <c r="M506" s="934"/>
      <c r="N506" s="935"/>
      <c r="O506" s="934"/>
      <c r="P506" s="935"/>
      <c r="Q506" s="934"/>
      <c r="R506" s="935"/>
      <c r="S506" s="936"/>
      <c r="T506" s="937"/>
      <c r="U506" s="934"/>
      <c r="V506" s="935"/>
      <c r="W506" s="953"/>
      <c r="X506" s="954"/>
      <c r="Y506" s="954"/>
      <c r="Z506" s="954"/>
      <c r="AA506" s="955"/>
      <c r="AB506" s="953"/>
      <c r="AC506" s="954"/>
      <c r="AD506" s="966"/>
      <c r="AE506" s="81"/>
      <c r="AF506" s="81"/>
      <c r="AG506" s="81"/>
      <c r="AH506" s="81"/>
      <c r="AI506" s="81"/>
      <c r="AJ506" s="81"/>
      <c r="AK506" s="81"/>
      <c r="AL506" s="81"/>
      <c r="AM506" s="81"/>
      <c r="AN506" s="167"/>
      <c r="AO506" s="81"/>
      <c r="AP506" s="342"/>
      <c r="AQ506" s="342"/>
      <c r="AR506" s="81"/>
      <c r="AS506" s="81"/>
      <c r="AT506" s="81"/>
      <c r="AU506" s="81"/>
      <c r="AV506" s="81"/>
      <c r="AW506" s="342">
        <f>M506</f>
        <v>0</v>
      </c>
      <c r="AX506" s="342">
        <f>O506</f>
        <v>0</v>
      </c>
      <c r="AY506" s="342">
        <f>Q506</f>
        <v>0</v>
      </c>
      <c r="AZ506" s="342">
        <f>S506</f>
        <v>0</v>
      </c>
      <c r="BA506" s="342">
        <f>U506</f>
        <v>0</v>
      </c>
      <c r="BB506" s="101"/>
      <c r="BC506" s="101"/>
      <c r="BD506" s="101"/>
      <c r="BE506" s="101"/>
      <c r="BF506" s="101"/>
      <c r="BG506" s="101"/>
      <c r="BH506" s="101"/>
      <c r="BI506" s="101"/>
      <c r="BJ506" s="101"/>
      <c r="BK506" s="101"/>
      <c r="BL506" s="101"/>
      <c r="BM506" s="101"/>
      <c r="BN506" s="101"/>
      <c r="BO506" s="101"/>
      <c r="BP506" s="101"/>
      <c r="BQ506" s="101"/>
      <c r="BR506" s="101"/>
      <c r="BS506" s="101"/>
      <c r="BT506" s="101"/>
      <c r="BU506" s="101"/>
      <c r="BV506" s="101"/>
      <c r="BW506" s="101"/>
      <c r="BX506" s="101"/>
      <c r="BY506" s="101"/>
    </row>
    <row r="507" spans="1:77" s="168" customFormat="1" collapsed="1" x14ac:dyDescent="0.2">
      <c r="A507" s="1129" t="str">
        <f ca="1">Translations!$A$126</f>
        <v>To expand additional modules click the "+" signs in the left hand margin.</v>
      </c>
      <c r="B507" s="1110"/>
      <c r="C507" s="1110"/>
      <c r="D507" s="1110"/>
      <c r="E507" s="1110"/>
      <c r="F507" s="1110"/>
      <c r="G507" s="1110"/>
      <c r="H507" s="1110"/>
      <c r="I507" s="1110"/>
      <c r="J507" s="1110"/>
      <c r="K507" s="1110"/>
      <c r="L507" s="1110"/>
      <c r="M507" s="1110"/>
      <c r="N507" s="1110"/>
      <c r="O507" s="1110"/>
      <c r="P507" s="1110"/>
      <c r="Q507" s="1110"/>
      <c r="R507" s="1110"/>
      <c r="S507" s="1110"/>
      <c r="T507" s="1110"/>
      <c r="U507" s="1110"/>
      <c r="V507" s="1110"/>
      <c r="W507" s="1110"/>
      <c r="X507" s="1110"/>
      <c r="Y507" s="1110"/>
      <c r="Z507" s="1110"/>
      <c r="AA507" s="1110"/>
      <c r="AB507" s="1110"/>
      <c r="AC507" s="1110"/>
      <c r="AD507" s="1110"/>
      <c r="AL507" s="275"/>
      <c r="AM507" s="134"/>
      <c r="AN507" s="134"/>
      <c r="AO507" s="134"/>
      <c r="AP507" s="134"/>
      <c r="AQ507" s="134"/>
    </row>
    <row r="508" spans="1:77" s="62" customFormat="1" ht="33" customHeight="1" x14ac:dyDescent="0.2">
      <c r="A508" s="782" t="str">
        <f ca="1">Translations!$A$80</f>
        <v>Module</v>
      </c>
      <c r="B508" s="783"/>
      <c r="C508" s="236"/>
      <c r="D508" s="1042" t="s">
        <v>3564</v>
      </c>
      <c r="E508" s="1043"/>
      <c r="F508" s="1043"/>
      <c r="G508" s="1043"/>
      <c r="H508" s="1043"/>
      <c r="I508" s="1043"/>
      <c r="J508" s="1044"/>
      <c r="K508" s="579"/>
      <c r="L508" s="580"/>
      <c r="M508" s="580"/>
      <c r="N508" s="580"/>
      <c r="O508" s="580"/>
      <c r="P508" s="580"/>
      <c r="Q508" s="580"/>
      <c r="R508" s="580"/>
      <c r="S508" s="580"/>
      <c r="T508" s="580"/>
      <c r="U508" s="580"/>
      <c r="V508" s="580"/>
      <c r="W508" s="580"/>
      <c r="X508" s="580"/>
      <c r="Y508" s="580"/>
      <c r="Z508" s="580"/>
      <c r="AA508" s="580"/>
      <c r="AB508" s="580"/>
      <c r="AC508" s="580"/>
      <c r="AD508" s="171"/>
      <c r="AE508" s="178"/>
      <c r="AF508" s="178"/>
      <c r="AG508" s="178"/>
      <c r="AH508" s="178"/>
      <c r="AI508" s="178"/>
      <c r="AJ508" s="178"/>
      <c r="AK508" s="178"/>
      <c r="AL508" s="81"/>
      <c r="AM508" s="81"/>
      <c r="AN508" s="167"/>
      <c r="AO508" s="273">
        <f ca="1">INDIRECT(ADDRESS(MATCH(D508,CatModules!C:C,0),2,1,1,"CatModules"))</f>
        <v>112</v>
      </c>
      <c r="AP508" s="81"/>
      <c r="AQ508" s="81"/>
      <c r="AR508" s="178"/>
      <c r="AS508" s="178"/>
      <c r="AT508" s="178"/>
      <c r="AU508" s="178"/>
      <c r="AV508" s="178"/>
      <c r="AW508" s="178"/>
      <c r="AX508" s="177"/>
      <c r="AY508" s="177"/>
      <c r="AZ508" s="177"/>
      <c r="BA508" s="177"/>
      <c r="BB508" s="177"/>
      <c r="BC508" s="177"/>
      <c r="BD508" s="177"/>
      <c r="BE508" s="79"/>
      <c r="BF508" s="79"/>
      <c r="BG508" s="79"/>
      <c r="BH508" s="79"/>
      <c r="BI508" s="79"/>
      <c r="BJ508" s="79"/>
      <c r="BK508" s="79"/>
      <c r="BL508" s="79"/>
      <c r="BM508" s="79"/>
      <c r="BN508" s="79"/>
      <c r="BO508" s="79"/>
      <c r="BP508" s="79"/>
      <c r="BQ508" s="79"/>
      <c r="BR508" s="79"/>
      <c r="BS508" s="79"/>
      <c r="BT508" s="79"/>
      <c r="BU508" s="79"/>
      <c r="BV508" s="79"/>
      <c r="BW508" s="79"/>
    </row>
    <row r="509" spans="1:77" s="138" customFormat="1" ht="18" customHeight="1" outlineLevel="1" x14ac:dyDescent="0.2">
      <c r="A509" s="217" t="str">
        <f ca="1">Translations!$A$81</f>
        <v>Measurement framework for module</v>
      </c>
      <c r="B509" s="231"/>
      <c r="C509" s="231"/>
      <c r="D509" s="231"/>
      <c r="E509" s="231"/>
      <c r="F509" s="231"/>
      <c r="G509" s="205"/>
      <c r="H509" s="205"/>
      <c r="I509" s="205"/>
      <c r="J509" s="205"/>
      <c r="K509" s="205"/>
      <c r="L509" s="205"/>
      <c r="M509" s="205"/>
      <c r="N509" s="205"/>
      <c r="O509" s="205"/>
      <c r="P509" s="205"/>
      <c r="Q509" s="205"/>
      <c r="R509" s="205"/>
      <c r="S509" s="205"/>
      <c r="T509" s="581"/>
      <c r="U509" s="581"/>
      <c r="V509" s="581"/>
      <c r="W509" s="581"/>
      <c r="X509" s="581"/>
      <c r="Y509" s="581"/>
      <c r="Z509" s="581"/>
      <c r="AA509" s="581"/>
      <c r="AB509" s="581"/>
      <c r="AC509" s="581"/>
      <c r="AD509" s="582"/>
      <c r="AE509" s="178"/>
      <c r="AF509" s="178"/>
      <c r="AG509" s="178"/>
      <c r="AH509" s="178"/>
      <c r="AI509" s="178"/>
      <c r="AJ509" s="178"/>
      <c r="AK509" s="178"/>
      <c r="AL509" s="81"/>
      <c r="AM509" s="81"/>
      <c r="AN509" s="167"/>
      <c r="AO509" s="81">
        <f ca="1">INDIRECT(ADDRESS(ROW()-1,COLUMN()))</f>
        <v>112</v>
      </c>
      <c r="AP509" s="81"/>
      <c r="AQ509" s="81"/>
      <c r="AR509" s="178"/>
      <c r="AS509" s="178"/>
      <c r="AT509" s="178"/>
      <c r="AU509" s="178"/>
      <c r="AV509" s="178"/>
      <c r="AW509" s="178"/>
      <c r="AX509" s="178"/>
      <c r="AY509" s="136"/>
      <c r="AZ509" s="136"/>
      <c r="BA509" s="136"/>
      <c r="BB509" s="136"/>
      <c r="BC509" s="136"/>
      <c r="BD509" s="136"/>
      <c r="BE509" s="136"/>
      <c r="BF509" s="137"/>
      <c r="BG509" s="137"/>
      <c r="BH509" s="137"/>
      <c r="BI509" s="137"/>
      <c r="BJ509" s="137"/>
      <c r="BK509" s="137"/>
      <c r="BL509" s="137"/>
      <c r="BM509" s="137"/>
      <c r="BN509" s="137"/>
      <c r="BO509" s="137"/>
      <c r="BP509" s="137"/>
      <c r="BQ509" s="137"/>
      <c r="BR509" s="137"/>
      <c r="BS509" s="137"/>
      <c r="BT509" s="137"/>
      <c r="BU509" s="137"/>
      <c r="BV509" s="137"/>
      <c r="BW509" s="137"/>
      <c r="BX509" s="137"/>
    </row>
    <row r="510" spans="1:77" s="63" customFormat="1" ht="24.95" customHeight="1" outlineLevel="1" x14ac:dyDescent="0.2">
      <c r="A510" s="721" t="str">
        <f ca="1">Translations!$A$50</f>
        <v xml:space="preserve">Coverage/Output indicator </v>
      </c>
      <c r="B510" s="721"/>
      <c r="C510" s="722"/>
      <c r="D510" s="729" t="str">
        <f ca="1">Translations!$A$71</f>
        <v>Responsible Principal Recipient(s)</v>
      </c>
      <c r="E510" s="720" t="str">
        <f ca="1">Translations!$A$54</f>
        <v>Geographic Area
(if Sub-national, specify under “Comments”)</v>
      </c>
      <c r="F510" s="722"/>
      <c r="G510" s="720" t="str">
        <f ca="1">Translations!$A$29</f>
        <v>Baseline</v>
      </c>
      <c r="H510" s="721"/>
      <c r="I510" s="721"/>
      <c r="J510" s="722"/>
      <c r="K510" s="709" t="str">
        <f ca="1">Translations!$A$30</f>
        <v xml:space="preserve">Targets </v>
      </c>
      <c r="L510" s="795"/>
      <c r="M510" s="795"/>
      <c r="N510" s="795"/>
      <c r="O510" s="795"/>
      <c r="P510" s="795"/>
      <c r="Q510" s="795"/>
      <c r="R510" s="795"/>
      <c r="S510" s="795"/>
      <c r="T510" s="795"/>
      <c r="U510" s="795"/>
      <c r="V510" s="710"/>
      <c r="W510" s="796" t="str">
        <f ca="1">Translations!$A$89</f>
        <v>Target assumptions</v>
      </c>
      <c r="X510" s="797"/>
      <c r="Y510" s="797"/>
      <c r="Z510" s="797"/>
      <c r="AA510" s="797"/>
      <c r="AB510" s="797"/>
      <c r="AC510" s="797"/>
      <c r="AD510" s="798"/>
      <c r="AE510" s="214"/>
      <c r="AF510" s="588"/>
      <c r="AG510" s="588"/>
      <c r="AH510" s="588"/>
      <c r="AI510" s="588"/>
      <c r="AJ510" s="588"/>
      <c r="AK510" s="588"/>
      <c r="AL510" s="587">
        <f ca="1">MATCH(AO509,CatCoverage!$A:$A,0)-1</f>
        <v>80</v>
      </c>
      <c r="AM510" s="587">
        <f ca="1">COUNTIF(CatCoverage!A:A,'Concept Note'!AO509)</f>
        <v>3</v>
      </c>
      <c r="AN510" s="1045">
        <f ca="1">MATCH(AO509,CatCoverage!$A:$A,0)-1</f>
        <v>80</v>
      </c>
      <c r="AO510" s="273">
        <f ca="1">INDIRECT(ADDRESS(ROW()-1,COLUMN()))</f>
        <v>112</v>
      </c>
      <c r="AP510" s="588"/>
      <c r="AQ510" s="588"/>
      <c r="AR510" s="588"/>
      <c r="AS510" s="588"/>
      <c r="AT510" s="1046"/>
      <c r="AU510" s="1046"/>
      <c r="AV510" s="1046"/>
      <c r="AW510" s="1046"/>
      <c r="AX510" s="1046"/>
      <c r="AY510" s="177"/>
      <c r="AZ510" s="177"/>
      <c r="BA510" s="177"/>
      <c r="BB510" s="177"/>
      <c r="BC510" s="177"/>
      <c r="BD510" s="177"/>
      <c r="BE510" s="177"/>
      <c r="BF510" s="80"/>
      <c r="BG510" s="80"/>
      <c r="BH510" s="80"/>
      <c r="BI510" s="80"/>
      <c r="BJ510" s="80"/>
      <c r="BK510" s="80"/>
      <c r="BL510" s="80"/>
      <c r="BM510" s="80"/>
      <c r="BN510" s="80"/>
      <c r="BO510" s="80"/>
      <c r="BP510" s="80"/>
      <c r="BQ510" s="80"/>
      <c r="BR510" s="80"/>
      <c r="BS510" s="80"/>
      <c r="BT510" s="80"/>
      <c r="BU510" s="80"/>
      <c r="BV510" s="80"/>
      <c r="BW510" s="80"/>
      <c r="BX510" s="80"/>
    </row>
    <row r="511" spans="1:77" s="63" customFormat="1" ht="26.25" customHeight="1" outlineLevel="1" x14ac:dyDescent="0.2">
      <c r="A511" s="787"/>
      <c r="B511" s="787"/>
      <c r="C511" s="788"/>
      <c r="D511" s="932"/>
      <c r="E511" s="792"/>
      <c r="F511" s="788"/>
      <c r="G511" s="723"/>
      <c r="H511" s="724"/>
      <c r="I511" s="724"/>
      <c r="J511" s="725"/>
      <c r="K511" s="720" t="str">
        <f ca="1">Translations!$A$106</f>
        <v>Total targets</v>
      </c>
      <c r="L511" s="722"/>
      <c r="M511" s="709" t="str">
        <f ca="1">Translations!$A$35&amp;" 1"</f>
        <v>Year  1</v>
      </c>
      <c r="N511" s="710"/>
      <c r="O511" s="709" t="str">
        <f ca="1">Translations!$A$35&amp;" 2"</f>
        <v>Year  2</v>
      </c>
      <c r="P511" s="710"/>
      <c r="Q511" s="709" t="str">
        <f ca="1">Translations!$A$35&amp;" 3"</f>
        <v>Year  3</v>
      </c>
      <c r="R511" s="710"/>
      <c r="S511" s="709" t="str">
        <f ca="1">Translations!$A$35&amp;" 4"</f>
        <v>Year  4</v>
      </c>
      <c r="T511" s="710"/>
      <c r="U511" s="709" t="str">
        <f ca="1">Translations!$A$35&amp;" 5"</f>
        <v>Year  5</v>
      </c>
      <c r="V511" s="710"/>
      <c r="W511" s="799" t="str">
        <f ca="1">Translations!$A$90</f>
        <v>Please describe: 1) overall assumptions used in calculating targets, 2) anticipated rate of scale-up, 3) population size estimates, 4) description of indicator/package of services, 5) data source, 6) other relevant information</v>
      </c>
      <c r="X511" s="800"/>
      <c r="Y511" s="800"/>
      <c r="Z511" s="800"/>
      <c r="AA511" s="800"/>
      <c r="AB511" s="800"/>
      <c r="AC511" s="800"/>
      <c r="AD511" s="801"/>
      <c r="AE511" s="214"/>
      <c r="AF511" s="588"/>
      <c r="AG511" s="588"/>
      <c r="AH511" s="588"/>
      <c r="AI511" s="588"/>
      <c r="AJ511" s="588"/>
      <c r="AK511" s="588"/>
      <c r="AL511" s="585">
        <f ca="1">INDIRECT(ADDRESS(ROW()-1,COLUMN()))</f>
        <v>80</v>
      </c>
      <c r="AM511" s="585">
        <f ca="1">INDIRECT(ADDRESS(ROW()-1,COLUMN()))</f>
        <v>3</v>
      </c>
      <c r="AN511" s="1045"/>
      <c r="AO511" s="273">
        <f ca="1">INDIRECT(ADDRESS(ROW()-1,COLUMN()))</f>
        <v>112</v>
      </c>
      <c r="AP511" s="588"/>
      <c r="AQ511" s="588"/>
      <c r="AR511" s="588"/>
      <c r="AS511" s="588"/>
      <c r="AT511" s="1046"/>
      <c r="AU511" s="1046"/>
      <c r="AV511" s="1046"/>
      <c r="AW511" s="1046"/>
      <c r="AX511" s="1046"/>
      <c r="AY511" s="177"/>
      <c r="AZ511" s="177"/>
      <c r="BA511" s="177"/>
      <c r="BB511" s="177"/>
      <c r="BC511" s="177"/>
      <c r="BD511" s="177"/>
      <c r="BE511" s="177"/>
      <c r="BF511" s="80"/>
      <c r="BG511" s="80"/>
      <c r="BH511" s="80"/>
      <c r="BI511" s="80"/>
      <c r="BJ511" s="80"/>
      <c r="BK511" s="80"/>
      <c r="BL511" s="80"/>
      <c r="BM511" s="80"/>
      <c r="BN511" s="80"/>
      <c r="BO511" s="80"/>
      <c r="BP511" s="80"/>
      <c r="BQ511" s="80"/>
      <c r="BR511" s="80"/>
      <c r="BS511" s="80"/>
      <c r="BT511" s="80"/>
      <c r="BU511" s="80"/>
      <c r="BV511" s="80"/>
      <c r="BW511" s="80"/>
      <c r="BX511" s="80"/>
    </row>
    <row r="512" spans="1:77" s="63" customFormat="1" ht="18" customHeight="1" outlineLevel="1" x14ac:dyDescent="0.2">
      <c r="A512" s="787"/>
      <c r="B512" s="787"/>
      <c r="C512" s="788"/>
      <c r="D512" s="932"/>
      <c r="E512" s="792"/>
      <c r="F512" s="788"/>
      <c r="G512" s="573" t="s">
        <v>15</v>
      </c>
      <c r="H512" s="729" t="s">
        <v>14</v>
      </c>
      <c r="I512" s="729" t="str">
        <f ca="1">Translations!$A$33</f>
        <v xml:space="preserve">Year </v>
      </c>
      <c r="J512" s="729" t="str">
        <f ca="1">Translations!$A$34</f>
        <v>Source</v>
      </c>
      <c r="K512" s="792"/>
      <c r="L512" s="788"/>
      <c r="M512" s="229" t="s">
        <v>15</v>
      </c>
      <c r="N512" s="777" t="s">
        <v>14</v>
      </c>
      <c r="O512" s="229" t="s">
        <v>15</v>
      </c>
      <c r="P512" s="777" t="s">
        <v>14</v>
      </c>
      <c r="Q512" s="229" t="s">
        <v>15</v>
      </c>
      <c r="R512" s="777" t="s">
        <v>14</v>
      </c>
      <c r="S512" s="229" t="s">
        <v>15</v>
      </c>
      <c r="T512" s="777" t="s">
        <v>14</v>
      </c>
      <c r="U512" s="229" t="s">
        <v>15</v>
      </c>
      <c r="V512" s="777" t="s">
        <v>14</v>
      </c>
      <c r="W512" s="799"/>
      <c r="X512" s="800"/>
      <c r="Y512" s="800"/>
      <c r="Z512" s="800"/>
      <c r="AA512" s="800"/>
      <c r="AB512" s="800"/>
      <c r="AC512" s="800"/>
      <c r="AD512" s="801"/>
      <c r="AE512" s="214"/>
      <c r="AF512" s="588"/>
      <c r="AG512" s="588"/>
      <c r="AH512" s="588"/>
      <c r="AI512" s="588"/>
      <c r="AJ512" s="588"/>
      <c r="AK512" s="588"/>
      <c r="AL512" s="585">
        <f t="shared" ref="AL512:AM554" ca="1" si="251">INDIRECT(ADDRESS(ROW()-1,COLUMN()))</f>
        <v>80</v>
      </c>
      <c r="AM512" s="585">
        <f t="shared" ca="1" si="251"/>
        <v>3</v>
      </c>
      <c r="AN512" s="1045"/>
      <c r="AO512" s="273">
        <f t="shared" ref="AO512:AO562" ca="1" si="252">INDIRECT(ADDRESS(ROW()-1,COLUMN()))</f>
        <v>112</v>
      </c>
      <c r="AP512" s="588"/>
      <c r="AQ512" s="588"/>
      <c r="AR512" s="588"/>
      <c r="AS512" s="588"/>
      <c r="AT512" s="1046"/>
      <c r="AU512" s="1046"/>
      <c r="AV512" s="1046"/>
      <c r="AW512" s="1046"/>
      <c r="AX512" s="1046"/>
      <c r="AY512" s="177"/>
      <c r="AZ512" s="177"/>
      <c r="BA512" s="177"/>
      <c r="BB512" s="177"/>
      <c r="BC512" s="177"/>
      <c r="BD512" s="177"/>
      <c r="BE512" s="177"/>
      <c r="BF512" s="80"/>
      <c r="BG512" s="80"/>
      <c r="BH512" s="80"/>
      <c r="BI512" s="80"/>
      <c r="BJ512" s="80"/>
      <c r="BK512" s="80"/>
      <c r="BL512" s="80"/>
      <c r="BM512" s="80"/>
      <c r="BN512" s="80"/>
      <c r="BO512" s="80"/>
      <c r="BP512" s="80"/>
      <c r="BQ512" s="80"/>
      <c r="BR512" s="80"/>
      <c r="BS512" s="80"/>
      <c r="BT512" s="80"/>
      <c r="BU512" s="80"/>
      <c r="BV512" s="80"/>
      <c r="BW512" s="80"/>
      <c r="BX512" s="80"/>
    </row>
    <row r="513" spans="1:76" s="63" customFormat="1" ht="18" customHeight="1" outlineLevel="1" x14ac:dyDescent="0.2">
      <c r="A513" s="724"/>
      <c r="B513" s="724"/>
      <c r="C513" s="725"/>
      <c r="D513" s="730"/>
      <c r="E513" s="723"/>
      <c r="F513" s="725"/>
      <c r="G513" s="584" t="s">
        <v>13</v>
      </c>
      <c r="H513" s="730"/>
      <c r="I513" s="730"/>
      <c r="J513" s="730"/>
      <c r="K513" s="723"/>
      <c r="L513" s="725"/>
      <c r="M513" s="230" t="s">
        <v>13</v>
      </c>
      <c r="N513" s="778"/>
      <c r="O513" s="230" t="s">
        <v>13</v>
      </c>
      <c r="P513" s="778"/>
      <c r="Q513" s="230" t="s">
        <v>13</v>
      </c>
      <c r="R513" s="778"/>
      <c r="S513" s="230" t="s">
        <v>13</v>
      </c>
      <c r="T513" s="778"/>
      <c r="U513" s="230" t="s">
        <v>13</v>
      </c>
      <c r="V513" s="778"/>
      <c r="W513" s="802"/>
      <c r="X513" s="803"/>
      <c r="Y513" s="803"/>
      <c r="Z513" s="803"/>
      <c r="AA513" s="803"/>
      <c r="AB513" s="803"/>
      <c r="AC513" s="803"/>
      <c r="AD513" s="804"/>
      <c r="AE513" s="214"/>
      <c r="AF513" s="588"/>
      <c r="AG513" s="588"/>
      <c r="AH513" s="588"/>
      <c r="AI513" s="588"/>
      <c r="AJ513" s="588"/>
      <c r="AK513" s="588"/>
      <c r="AL513" s="585">
        <f t="shared" ca="1" si="251"/>
        <v>80</v>
      </c>
      <c r="AM513" s="585">
        <f t="shared" ca="1" si="251"/>
        <v>3</v>
      </c>
      <c r="AN513" s="1045"/>
      <c r="AO513" s="273">
        <f t="shared" ca="1" si="252"/>
        <v>112</v>
      </c>
      <c r="AP513" s="588"/>
      <c r="AQ513" s="588"/>
      <c r="AR513" s="588"/>
      <c r="AS513" s="588"/>
      <c r="AT513" s="1046"/>
      <c r="AU513" s="1046"/>
      <c r="AV513" s="1046"/>
      <c r="AW513" s="1046"/>
      <c r="AX513" s="1046"/>
      <c r="AY513" s="177"/>
      <c r="AZ513" s="177"/>
      <c r="BA513" s="177"/>
      <c r="BB513" s="177"/>
      <c r="BC513" s="177"/>
      <c r="BD513" s="177"/>
      <c r="BE513" s="177"/>
      <c r="BF513" s="80"/>
      <c r="BG513" s="80"/>
      <c r="BH513" s="80"/>
      <c r="BI513" s="80"/>
      <c r="BJ513" s="80"/>
      <c r="BK513" s="80"/>
      <c r="BL513" s="80"/>
      <c r="BM513" s="80"/>
      <c r="BN513" s="80"/>
      <c r="BO513" s="80"/>
      <c r="BP513" s="80"/>
      <c r="BQ513" s="80"/>
      <c r="BR513" s="80"/>
      <c r="BS513" s="80"/>
      <c r="BT513" s="80"/>
      <c r="BU513" s="80"/>
      <c r="BV513" s="80"/>
      <c r="BW513" s="80"/>
      <c r="BX513" s="80"/>
    </row>
    <row r="514" spans="1:76" s="73" customFormat="1" ht="15" customHeight="1" outlineLevel="1" x14ac:dyDescent="0.2">
      <c r="A514" s="746" t="str">
        <f ca="1">IFERROR(INDIRECT(ADDRESS(AN514,4,1,TRUE,"CatCoverage")),"")</f>
        <v xml:space="preserve">M&amp;E-1: Percentage of HMIS or other routine reporting units submitting timely reports according to national guidelines </v>
      </c>
      <c r="B514" s="747"/>
      <c r="C514" s="1039"/>
      <c r="D514" s="1007" t="str">
        <f ca="1">Translations!$A$77</f>
        <v>Please select…</v>
      </c>
      <c r="E514" s="1164" t="str">
        <f ca="1">Translations!$A$77</f>
        <v>Please select…</v>
      </c>
      <c r="F514" s="759"/>
      <c r="G514" s="764"/>
      <c r="H514" s="731" t="str">
        <f>IF($G516&lt;&gt;"",$G514/$G516,"")</f>
        <v/>
      </c>
      <c r="I514" s="767"/>
      <c r="J514" s="770" t="str">
        <f ca="1">Translations!$A$77</f>
        <v>Please select…</v>
      </c>
      <c r="K514" s="1016" t="str">
        <f ca="1">Translations!$A$84</f>
        <v>Allocation + other sources</v>
      </c>
      <c r="L514" s="1017"/>
      <c r="M514" s="237"/>
      <c r="N514" s="1020" t="str">
        <f>IF(M515&lt;&gt;"",M514/M515,"")</f>
        <v/>
      </c>
      <c r="O514" s="239"/>
      <c r="P514" s="1020" t="str">
        <f>IF(O515&lt;&gt;"",O514/O515,"")</f>
        <v/>
      </c>
      <c r="Q514" s="239"/>
      <c r="R514" s="1020" t="str">
        <f>IF(Q515&lt;&gt;"",Q514/Q515,"")</f>
        <v/>
      </c>
      <c r="S514" s="239"/>
      <c r="T514" s="1020" t="str">
        <f>IF(S515&lt;&gt;"",S514/S515,"")</f>
        <v/>
      </c>
      <c r="U514" s="239"/>
      <c r="V514" s="1167" t="str">
        <f t="shared" ref="V514" si="253">IF(U515&lt;&gt;"",U514/U515,"")</f>
        <v/>
      </c>
      <c r="W514" s="1024"/>
      <c r="X514" s="1025"/>
      <c r="Y514" s="1025"/>
      <c r="Z514" s="1025"/>
      <c r="AA514" s="1025"/>
      <c r="AB514" s="1025"/>
      <c r="AC514" s="1025"/>
      <c r="AD514" s="1026"/>
      <c r="AE514" s="119"/>
      <c r="AF514" s="586"/>
      <c r="AG514" s="586"/>
      <c r="AH514" s="586"/>
      <c r="AI514" s="586"/>
      <c r="AJ514" s="166"/>
      <c r="AK514" s="166"/>
      <c r="AL514" s="585">
        <f t="shared" ca="1" si="251"/>
        <v>80</v>
      </c>
      <c r="AM514" s="585">
        <f t="shared" ca="1" si="251"/>
        <v>3</v>
      </c>
      <c r="AN514" s="1033">
        <f ca="1">IFERROR(IF(INDIRECT(ADDRESS(ROW()-4,COLUMN()))+1&lt;=AL514+AM514,INDIRECT(ADDRESS(ROW()-4,COLUMN()))+1,""),"")</f>
        <v>81</v>
      </c>
      <c r="AO514" s="273">
        <f ca="1">INDIRECT(ADDRESS(ROW()-1,COLUMN()))</f>
        <v>112</v>
      </c>
      <c r="AP514" s="586"/>
      <c r="AQ514" s="586"/>
      <c r="AR514" s="586"/>
      <c r="AS514" s="586"/>
      <c r="AT514" s="1034"/>
      <c r="AU514" s="1034"/>
      <c r="AV514" s="1034"/>
      <c r="AW514" s="1034"/>
      <c r="AX514" s="1034"/>
      <c r="AY514" s="177"/>
      <c r="AZ514" s="177"/>
      <c r="BA514" s="177"/>
      <c r="BB514" s="177"/>
      <c r="BC514" s="177"/>
      <c r="BD514" s="177"/>
      <c r="BE514" s="177"/>
    </row>
    <row r="515" spans="1:76" s="73" customFormat="1" outlineLevel="1" x14ac:dyDescent="0.2">
      <c r="A515" s="749"/>
      <c r="B515" s="750"/>
      <c r="C515" s="1040"/>
      <c r="D515" s="1008"/>
      <c r="E515" s="1165"/>
      <c r="F515" s="761"/>
      <c r="G515" s="765"/>
      <c r="H515" s="766"/>
      <c r="I515" s="768"/>
      <c r="J515" s="771"/>
      <c r="K515" s="1018"/>
      <c r="L515" s="1019"/>
      <c r="M515" s="238"/>
      <c r="N515" s="1021"/>
      <c r="O515" s="240"/>
      <c r="P515" s="1021"/>
      <c r="Q515" s="240"/>
      <c r="R515" s="1021"/>
      <c r="S515" s="240"/>
      <c r="T515" s="1021"/>
      <c r="U515" s="240"/>
      <c r="V515" s="1168"/>
      <c r="W515" s="1027"/>
      <c r="X515" s="1028"/>
      <c r="Y515" s="1028"/>
      <c r="Z515" s="1028"/>
      <c r="AA515" s="1028"/>
      <c r="AB515" s="1028"/>
      <c r="AC515" s="1028"/>
      <c r="AD515" s="1029"/>
      <c r="AE515" s="119"/>
      <c r="AF515" s="586"/>
      <c r="AG515" s="586"/>
      <c r="AH515" s="586"/>
      <c r="AI515" s="586"/>
      <c r="AJ515" s="166"/>
      <c r="AK515" s="166"/>
      <c r="AL515" s="585">
        <f t="shared" ca="1" si="251"/>
        <v>80</v>
      </c>
      <c r="AM515" s="585">
        <f t="shared" ca="1" si="251"/>
        <v>3</v>
      </c>
      <c r="AN515" s="1033"/>
      <c r="AO515" s="273">
        <f t="shared" ca="1" si="252"/>
        <v>112</v>
      </c>
      <c r="AP515" s="586"/>
      <c r="AQ515" s="586"/>
      <c r="AR515" s="586"/>
      <c r="AS515" s="586"/>
      <c r="AT515" s="1034"/>
      <c r="AU515" s="1034"/>
      <c r="AV515" s="1034"/>
      <c r="AW515" s="1034"/>
      <c r="AX515" s="1034"/>
      <c r="AY515" s="177"/>
      <c r="AZ515" s="177"/>
      <c r="BA515" s="177"/>
      <c r="BB515" s="177"/>
      <c r="BC515" s="177"/>
      <c r="BD515" s="177"/>
      <c r="BE515" s="177"/>
    </row>
    <row r="516" spans="1:76" s="73" customFormat="1" ht="15" customHeight="1" outlineLevel="1" x14ac:dyDescent="0.2">
      <c r="A516" s="749"/>
      <c r="B516" s="750"/>
      <c r="C516" s="1040"/>
      <c r="D516" s="1008"/>
      <c r="E516" s="1165"/>
      <c r="F516" s="761"/>
      <c r="G516" s="764"/>
      <c r="H516" s="766"/>
      <c r="I516" s="768"/>
      <c r="J516" s="771"/>
      <c r="K516" s="1035" t="str">
        <f ca="1">Translations!$A$85</f>
        <v xml:space="preserve">Allocation + above + other </v>
      </c>
      <c r="L516" s="1036"/>
      <c r="M516" s="237"/>
      <c r="N516" s="1020" t="str">
        <f>IF(M517&lt;&gt;"",M516/M517,"")</f>
        <v/>
      </c>
      <c r="O516" s="239"/>
      <c r="P516" s="1020" t="str">
        <f>IF(O517&lt;&gt;"",O516/O517,"")</f>
        <v/>
      </c>
      <c r="Q516" s="239"/>
      <c r="R516" s="1020" t="str">
        <f>IF(Q517&lt;&gt;"",Q516/Q517,"")</f>
        <v/>
      </c>
      <c r="S516" s="239"/>
      <c r="T516" s="1020" t="str">
        <f>IF(S517&lt;&gt;"",S516/S517,"")</f>
        <v/>
      </c>
      <c r="U516" s="239"/>
      <c r="V516" s="1167" t="str">
        <f t="shared" ref="V516" si="254">IF(U517&lt;&gt;"",U516/U517,"")</f>
        <v/>
      </c>
      <c r="W516" s="1027"/>
      <c r="X516" s="1028"/>
      <c r="Y516" s="1028"/>
      <c r="Z516" s="1028"/>
      <c r="AA516" s="1028"/>
      <c r="AB516" s="1028"/>
      <c r="AC516" s="1028"/>
      <c r="AD516" s="1029"/>
      <c r="AE516" s="119"/>
      <c r="AF516" s="586"/>
      <c r="AG516" s="586"/>
      <c r="AH516" s="586"/>
      <c r="AI516" s="586"/>
      <c r="AJ516" s="586"/>
      <c r="AK516" s="586"/>
      <c r="AL516" s="585">
        <f t="shared" ca="1" si="251"/>
        <v>80</v>
      </c>
      <c r="AM516" s="585">
        <f t="shared" ca="1" si="251"/>
        <v>3</v>
      </c>
      <c r="AN516" s="1033"/>
      <c r="AO516" s="273">
        <f t="shared" ca="1" si="252"/>
        <v>112</v>
      </c>
      <c r="AP516" s="586"/>
      <c r="AQ516" s="586"/>
      <c r="AR516" s="586"/>
      <c r="AS516" s="586"/>
      <c r="AT516" s="1034"/>
      <c r="AU516" s="1034"/>
      <c r="AV516" s="1034"/>
      <c r="AW516" s="1034"/>
      <c r="AX516" s="1034"/>
      <c r="AY516" s="177"/>
      <c r="AZ516" s="177"/>
      <c r="BA516" s="177"/>
      <c r="BB516" s="177"/>
      <c r="BC516" s="177"/>
      <c r="BD516" s="177"/>
      <c r="BE516" s="177"/>
    </row>
    <row r="517" spans="1:76" s="73" customFormat="1" outlineLevel="1" x14ac:dyDescent="0.2">
      <c r="A517" s="752"/>
      <c r="B517" s="753"/>
      <c r="C517" s="1041"/>
      <c r="D517" s="1009"/>
      <c r="E517" s="1166"/>
      <c r="F517" s="763"/>
      <c r="G517" s="765"/>
      <c r="H517" s="732"/>
      <c r="I517" s="769"/>
      <c r="J517" s="772"/>
      <c r="K517" s="1037"/>
      <c r="L517" s="1038"/>
      <c r="M517" s="238"/>
      <c r="N517" s="1021"/>
      <c r="O517" s="240"/>
      <c r="P517" s="1021"/>
      <c r="Q517" s="240"/>
      <c r="R517" s="1021"/>
      <c r="S517" s="240"/>
      <c r="T517" s="1021"/>
      <c r="U517" s="240"/>
      <c r="V517" s="1168"/>
      <c r="W517" s="1030"/>
      <c r="X517" s="1031"/>
      <c r="Y517" s="1031"/>
      <c r="Z517" s="1031"/>
      <c r="AA517" s="1031"/>
      <c r="AB517" s="1031"/>
      <c r="AC517" s="1031"/>
      <c r="AD517" s="1032"/>
      <c r="AE517" s="119"/>
      <c r="AF517" s="586"/>
      <c r="AG517" s="586"/>
      <c r="AH517" s="586"/>
      <c r="AI517" s="586"/>
      <c r="AJ517" s="586"/>
      <c r="AK517" s="586"/>
      <c r="AL517" s="585">
        <f t="shared" ca="1" si="251"/>
        <v>80</v>
      </c>
      <c r="AM517" s="585">
        <f t="shared" ca="1" si="251"/>
        <v>3</v>
      </c>
      <c r="AN517" s="1033"/>
      <c r="AO517" s="273">
        <f t="shared" ca="1" si="252"/>
        <v>112</v>
      </c>
      <c r="AP517" s="586"/>
      <c r="AQ517" s="586"/>
      <c r="AR517" s="586"/>
      <c r="AS517" s="586"/>
      <c r="AT517" s="1034"/>
      <c r="AU517" s="1034"/>
      <c r="AV517" s="1034"/>
      <c r="AW517" s="1034"/>
      <c r="AX517" s="1034"/>
      <c r="AY517" s="177"/>
      <c r="AZ517" s="177"/>
      <c r="BA517" s="177"/>
      <c r="BB517" s="177"/>
      <c r="BC517" s="177"/>
      <c r="BD517" s="177"/>
      <c r="BE517" s="177"/>
    </row>
    <row r="518" spans="1:76" s="73" customFormat="1" ht="15" customHeight="1" outlineLevel="1" x14ac:dyDescent="0.2">
      <c r="A518" s="746" t="str">
        <f ca="1">IFERROR(INDIRECT(ADDRESS(AN518,4,1,TRUE,"CatCoverage")),"")</f>
        <v xml:space="preserve">M&amp;E-2: Proportion of facility reports received over the reports expected during the reporting period </v>
      </c>
      <c r="B518" s="747"/>
      <c r="C518" s="1039"/>
      <c r="D518" s="1007" t="str">
        <f ca="1">Translations!$A$77</f>
        <v>Please select…</v>
      </c>
      <c r="E518" s="1164" t="str">
        <f ca="1">Translations!$A$77</f>
        <v>Please select…</v>
      </c>
      <c r="F518" s="759"/>
      <c r="G518" s="764"/>
      <c r="H518" s="731" t="str">
        <f>IF($G520&lt;&gt;"",$G518/$G520,"")</f>
        <v/>
      </c>
      <c r="I518" s="767"/>
      <c r="J518" s="770" t="str">
        <f ca="1">Translations!$A$77</f>
        <v>Please select…</v>
      </c>
      <c r="K518" s="1016" t="str">
        <f ca="1">Translations!$A$84</f>
        <v>Allocation + other sources</v>
      </c>
      <c r="L518" s="1017"/>
      <c r="M518" s="237"/>
      <c r="N518" s="1020"/>
      <c r="O518" s="239"/>
      <c r="P518" s="1020" t="str">
        <f>IF(O519&lt;&gt;"",O518/O519,"")</f>
        <v/>
      </c>
      <c r="Q518" s="239"/>
      <c r="R518" s="1020" t="str">
        <f>IF(Q519&lt;&gt;"",Q518/Q519,"")</f>
        <v/>
      </c>
      <c r="S518" s="239"/>
      <c r="T518" s="1020" t="str">
        <f>IF(S519&lt;&gt;"",S518/S519,"")</f>
        <v/>
      </c>
      <c r="U518" s="239"/>
      <c r="V518" s="1167" t="str">
        <f t="shared" ref="V518" si="255">IF(U519&lt;&gt;"",U518/U519,"")</f>
        <v/>
      </c>
      <c r="W518" s="1024"/>
      <c r="X518" s="1025"/>
      <c r="Y518" s="1025"/>
      <c r="Z518" s="1025"/>
      <c r="AA518" s="1025"/>
      <c r="AB518" s="1025"/>
      <c r="AC518" s="1025"/>
      <c r="AD518" s="1026"/>
      <c r="AE518" s="119"/>
      <c r="AF518" s="586"/>
      <c r="AG518" s="586"/>
      <c r="AH518" s="586"/>
      <c r="AI518" s="586"/>
      <c r="AJ518" s="586"/>
      <c r="AK518" s="586"/>
      <c r="AL518" s="585">
        <f t="shared" ca="1" si="251"/>
        <v>80</v>
      </c>
      <c r="AM518" s="585">
        <f t="shared" ca="1" si="251"/>
        <v>3</v>
      </c>
      <c r="AN518" s="1033">
        <f t="shared" ref="AN518" ca="1" si="256">IFERROR(IF(INDIRECT(ADDRESS(ROW()-4,COLUMN()))+1&lt;=AL518+AM518,INDIRECT(ADDRESS(ROW()-4,COLUMN()))+1,""),"")</f>
        <v>82</v>
      </c>
      <c r="AO518" s="273">
        <f t="shared" ca="1" si="252"/>
        <v>112</v>
      </c>
      <c r="AP518" s="586"/>
      <c r="AQ518" s="586"/>
      <c r="AR518" s="586"/>
      <c r="AS518" s="586"/>
      <c r="AT518" s="1034"/>
      <c r="AU518" s="1034"/>
      <c r="AV518" s="1034"/>
      <c r="AW518" s="1034"/>
      <c r="AX518" s="1034"/>
      <c r="AY518" s="177"/>
      <c r="AZ518" s="177"/>
      <c r="BA518" s="177"/>
      <c r="BB518" s="177"/>
      <c r="BC518" s="177"/>
      <c r="BD518" s="177"/>
      <c r="BE518" s="177"/>
    </row>
    <row r="519" spans="1:76" s="73" customFormat="1" outlineLevel="1" x14ac:dyDescent="0.2">
      <c r="A519" s="749"/>
      <c r="B519" s="750"/>
      <c r="C519" s="1040"/>
      <c r="D519" s="1008"/>
      <c r="E519" s="1165"/>
      <c r="F519" s="761"/>
      <c r="G519" s="765"/>
      <c r="H519" s="766"/>
      <c r="I519" s="768"/>
      <c r="J519" s="771"/>
      <c r="K519" s="1018"/>
      <c r="L519" s="1019"/>
      <c r="M519" s="238"/>
      <c r="N519" s="1021"/>
      <c r="O519" s="240"/>
      <c r="P519" s="1021"/>
      <c r="Q519" s="240"/>
      <c r="R519" s="1021"/>
      <c r="S519" s="240"/>
      <c r="T519" s="1021"/>
      <c r="U519" s="240"/>
      <c r="V519" s="1168"/>
      <c r="W519" s="1027"/>
      <c r="X519" s="1028"/>
      <c r="Y519" s="1028"/>
      <c r="Z519" s="1028"/>
      <c r="AA519" s="1028"/>
      <c r="AB519" s="1028"/>
      <c r="AC519" s="1028"/>
      <c r="AD519" s="1029"/>
      <c r="AE519" s="119"/>
      <c r="AF519" s="586"/>
      <c r="AG519" s="586"/>
      <c r="AH519" s="586"/>
      <c r="AI519" s="586"/>
      <c r="AJ519" s="586"/>
      <c r="AK519" s="586"/>
      <c r="AL519" s="585">
        <f t="shared" ca="1" si="251"/>
        <v>80</v>
      </c>
      <c r="AM519" s="585">
        <f t="shared" ca="1" si="251"/>
        <v>3</v>
      </c>
      <c r="AN519" s="1033"/>
      <c r="AO519" s="273">
        <f t="shared" ca="1" si="252"/>
        <v>112</v>
      </c>
      <c r="AP519" s="586"/>
      <c r="AQ519" s="586"/>
      <c r="AR519" s="586"/>
      <c r="AS519" s="586"/>
      <c r="AT519" s="1034"/>
      <c r="AU519" s="1034"/>
      <c r="AV519" s="1034"/>
      <c r="AW519" s="1034"/>
      <c r="AX519" s="1034"/>
      <c r="AY519" s="177"/>
      <c r="AZ519" s="177"/>
      <c r="BA519" s="177"/>
      <c r="BB519" s="177"/>
      <c r="BC519" s="177"/>
      <c r="BD519" s="177"/>
      <c r="BE519" s="177"/>
    </row>
    <row r="520" spans="1:76" s="73" customFormat="1" ht="15" customHeight="1" outlineLevel="1" x14ac:dyDescent="0.2">
      <c r="A520" s="749"/>
      <c r="B520" s="750"/>
      <c r="C520" s="1040"/>
      <c r="D520" s="1008"/>
      <c r="E520" s="1165"/>
      <c r="F520" s="761"/>
      <c r="G520" s="764"/>
      <c r="H520" s="766"/>
      <c r="I520" s="768"/>
      <c r="J520" s="771"/>
      <c r="K520" s="1035" t="str">
        <f ca="1">Translations!$A$85</f>
        <v xml:space="preserve">Allocation + above + other </v>
      </c>
      <c r="L520" s="1036"/>
      <c r="M520" s="237"/>
      <c r="N520" s="1020" t="str">
        <f>IF(M521&lt;&gt;"",M520/M521,"")</f>
        <v/>
      </c>
      <c r="O520" s="239"/>
      <c r="P520" s="1020" t="str">
        <f>IF(O521&lt;&gt;"",O520/O521,"")</f>
        <v/>
      </c>
      <c r="Q520" s="239"/>
      <c r="R520" s="1020" t="str">
        <f>IF(Q521&lt;&gt;"",Q520/Q521,"")</f>
        <v/>
      </c>
      <c r="S520" s="239"/>
      <c r="T520" s="1020" t="str">
        <f>IF(S521&lt;&gt;"",S520/S521,"")</f>
        <v/>
      </c>
      <c r="U520" s="239"/>
      <c r="V520" s="1167" t="str">
        <f t="shared" ref="V520" si="257">IF(U521&lt;&gt;"",U520/U521,"")</f>
        <v/>
      </c>
      <c r="W520" s="1027"/>
      <c r="X520" s="1028"/>
      <c r="Y520" s="1028"/>
      <c r="Z520" s="1028"/>
      <c r="AA520" s="1028"/>
      <c r="AB520" s="1028"/>
      <c r="AC520" s="1028"/>
      <c r="AD520" s="1029"/>
      <c r="AE520" s="119"/>
      <c r="AF520" s="586"/>
      <c r="AG520" s="586"/>
      <c r="AH520" s="586"/>
      <c r="AI520" s="586"/>
      <c r="AJ520" s="586"/>
      <c r="AK520" s="586"/>
      <c r="AL520" s="585">
        <f t="shared" ca="1" si="251"/>
        <v>80</v>
      </c>
      <c r="AM520" s="585">
        <f t="shared" ca="1" si="251"/>
        <v>3</v>
      </c>
      <c r="AN520" s="1033"/>
      <c r="AO520" s="273">
        <f t="shared" ca="1" si="252"/>
        <v>112</v>
      </c>
      <c r="AP520" s="586"/>
      <c r="AQ520" s="586"/>
      <c r="AR520" s="586"/>
      <c r="AS520" s="586"/>
      <c r="AT520" s="1034"/>
      <c r="AU520" s="1034"/>
      <c r="AV520" s="1034"/>
      <c r="AW520" s="1034"/>
      <c r="AX520" s="1034"/>
      <c r="AY520" s="177"/>
      <c r="AZ520" s="177"/>
      <c r="BA520" s="177"/>
      <c r="BB520" s="177"/>
      <c r="BC520" s="177"/>
      <c r="BD520" s="177"/>
      <c r="BE520" s="177"/>
    </row>
    <row r="521" spans="1:76" s="73" customFormat="1" outlineLevel="1" x14ac:dyDescent="0.2">
      <c r="A521" s="752"/>
      <c r="B521" s="753"/>
      <c r="C521" s="1041"/>
      <c r="D521" s="1009"/>
      <c r="E521" s="1166"/>
      <c r="F521" s="763"/>
      <c r="G521" s="765"/>
      <c r="H521" s="732"/>
      <c r="I521" s="769"/>
      <c r="J521" s="772"/>
      <c r="K521" s="1037"/>
      <c r="L521" s="1038"/>
      <c r="M521" s="238"/>
      <c r="N521" s="1021"/>
      <c r="O521" s="240"/>
      <c r="P521" s="1021"/>
      <c r="Q521" s="240"/>
      <c r="R521" s="1021"/>
      <c r="S521" s="240"/>
      <c r="T521" s="1021"/>
      <c r="U521" s="240"/>
      <c r="V521" s="1168"/>
      <c r="W521" s="1030"/>
      <c r="X521" s="1031"/>
      <c r="Y521" s="1031"/>
      <c r="Z521" s="1031"/>
      <c r="AA521" s="1031"/>
      <c r="AB521" s="1031"/>
      <c r="AC521" s="1031"/>
      <c r="AD521" s="1032"/>
      <c r="AE521" s="119"/>
      <c r="AF521" s="586"/>
      <c r="AG521" s="586"/>
      <c r="AH521" s="586"/>
      <c r="AI521" s="586"/>
      <c r="AJ521" s="586"/>
      <c r="AK521" s="586"/>
      <c r="AL521" s="585">
        <f t="shared" ca="1" si="251"/>
        <v>80</v>
      </c>
      <c r="AM521" s="585">
        <f t="shared" ca="1" si="251"/>
        <v>3</v>
      </c>
      <c r="AN521" s="1033"/>
      <c r="AO521" s="273">
        <f t="shared" ca="1" si="252"/>
        <v>112</v>
      </c>
      <c r="AP521" s="586"/>
      <c r="AQ521" s="586"/>
      <c r="AR521" s="586"/>
      <c r="AS521" s="586"/>
      <c r="AT521" s="1034"/>
      <c r="AU521" s="1034"/>
      <c r="AV521" s="1034"/>
      <c r="AW521" s="1034"/>
      <c r="AX521" s="1034"/>
      <c r="AY521" s="177"/>
      <c r="AZ521" s="177"/>
      <c r="BA521" s="177"/>
      <c r="BB521" s="177"/>
      <c r="BC521" s="177"/>
      <c r="BD521" s="177"/>
      <c r="BE521" s="177"/>
    </row>
    <row r="522" spans="1:76" s="73" customFormat="1" ht="15" customHeight="1" outlineLevel="1" x14ac:dyDescent="0.2">
      <c r="A522" s="746" t="str">
        <f ca="1">IFERROR(INDIRECT(ADDRESS(AN522,4,1,TRUE,"CatCoverage")),"")</f>
        <v xml:space="preserve">M&amp;E-3: Percentage of deaths registered (as reported by civil or sample registration systems, hospitals, community-based reporting systems) among the total deaths for the same period and geographical region </v>
      </c>
      <c r="B522" s="747"/>
      <c r="C522" s="1039"/>
      <c r="D522" s="1007" t="str">
        <f ca="1">Translations!$A$77</f>
        <v>Please select…</v>
      </c>
      <c r="E522" s="1164" t="str">
        <f ca="1">Translations!$A$77</f>
        <v>Please select…</v>
      </c>
      <c r="F522" s="759"/>
      <c r="G522" s="764"/>
      <c r="H522" s="731" t="str">
        <f>IF($G524&lt;&gt;"",$G522/$G524,"")</f>
        <v/>
      </c>
      <c r="I522" s="767"/>
      <c r="J522" s="770" t="str">
        <f ca="1">Translations!$A$77</f>
        <v>Please select…</v>
      </c>
      <c r="K522" s="1016" t="str">
        <f ca="1">Translations!$A$84</f>
        <v>Allocation + other sources</v>
      </c>
      <c r="L522" s="1017"/>
      <c r="M522" s="237"/>
      <c r="N522" s="1020" t="str">
        <f>IF(M523&lt;&gt;"",M522/M523,"")</f>
        <v/>
      </c>
      <c r="O522" s="239"/>
      <c r="P522" s="1020" t="str">
        <f>IF(O523&lt;&gt;"",O522/O523,"")</f>
        <v/>
      </c>
      <c r="Q522" s="239"/>
      <c r="R522" s="1020" t="str">
        <f>IF(Q523&lt;&gt;"",Q522/Q523,"")</f>
        <v/>
      </c>
      <c r="S522" s="239"/>
      <c r="T522" s="1020" t="str">
        <f>IF(S523&lt;&gt;"",S522/S523,"")</f>
        <v/>
      </c>
      <c r="U522" s="239"/>
      <c r="V522" s="1167" t="str">
        <f t="shared" ref="V522" si="258">IF(U523&lt;&gt;"",U522/U523,"")</f>
        <v/>
      </c>
      <c r="W522" s="1024"/>
      <c r="X522" s="1025"/>
      <c r="Y522" s="1025"/>
      <c r="Z522" s="1025"/>
      <c r="AA522" s="1025"/>
      <c r="AB522" s="1025"/>
      <c r="AC522" s="1025"/>
      <c r="AD522" s="1026"/>
      <c r="AE522" s="119"/>
      <c r="AF522" s="586"/>
      <c r="AG522" s="586"/>
      <c r="AH522" s="586"/>
      <c r="AI522" s="586"/>
      <c r="AJ522" s="586"/>
      <c r="AK522" s="586"/>
      <c r="AL522" s="585">
        <f t="shared" ca="1" si="251"/>
        <v>80</v>
      </c>
      <c r="AM522" s="585">
        <f t="shared" ca="1" si="251"/>
        <v>3</v>
      </c>
      <c r="AN522" s="1033">
        <f t="shared" ref="AN522" ca="1" si="259">IFERROR(IF(INDIRECT(ADDRESS(ROW()-4,COLUMN()))+1&lt;=AL522+AM522,INDIRECT(ADDRESS(ROW()-4,COLUMN()))+1,""),"")</f>
        <v>83</v>
      </c>
      <c r="AO522" s="273">
        <f t="shared" ca="1" si="252"/>
        <v>112</v>
      </c>
      <c r="AP522" s="586"/>
      <c r="AQ522" s="586"/>
      <c r="AR522" s="586"/>
      <c r="AS522" s="586"/>
      <c r="AT522" s="1034"/>
      <c r="AU522" s="1034"/>
      <c r="AV522" s="1034"/>
      <c r="AW522" s="1034"/>
      <c r="AX522" s="1034"/>
      <c r="AY522" s="177"/>
      <c r="AZ522" s="177"/>
      <c r="BA522" s="177"/>
      <c r="BB522" s="177"/>
      <c r="BC522" s="177"/>
      <c r="BD522" s="177"/>
      <c r="BE522" s="177"/>
    </row>
    <row r="523" spans="1:76" s="73" customFormat="1" outlineLevel="1" x14ac:dyDescent="0.2">
      <c r="A523" s="749"/>
      <c r="B523" s="750"/>
      <c r="C523" s="1040"/>
      <c r="D523" s="1008"/>
      <c r="E523" s="1165"/>
      <c r="F523" s="761"/>
      <c r="G523" s="765"/>
      <c r="H523" s="766"/>
      <c r="I523" s="768"/>
      <c r="J523" s="771"/>
      <c r="K523" s="1018"/>
      <c r="L523" s="1019"/>
      <c r="M523" s="238"/>
      <c r="N523" s="1021"/>
      <c r="O523" s="240"/>
      <c r="P523" s="1021"/>
      <c r="Q523" s="240"/>
      <c r="R523" s="1021"/>
      <c r="S523" s="240"/>
      <c r="T523" s="1021"/>
      <c r="U523" s="240"/>
      <c r="V523" s="1168"/>
      <c r="W523" s="1027"/>
      <c r="X523" s="1028"/>
      <c r="Y523" s="1028"/>
      <c r="Z523" s="1028"/>
      <c r="AA523" s="1028"/>
      <c r="AB523" s="1028"/>
      <c r="AC523" s="1028"/>
      <c r="AD523" s="1029"/>
      <c r="AE523" s="119"/>
      <c r="AF523" s="586"/>
      <c r="AG523" s="586"/>
      <c r="AH523" s="586"/>
      <c r="AI523" s="586"/>
      <c r="AJ523" s="586"/>
      <c r="AK523" s="586"/>
      <c r="AL523" s="585">
        <f t="shared" ca="1" si="251"/>
        <v>80</v>
      </c>
      <c r="AM523" s="585">
        <f t="shared" ca="1" si="251"/>
        <v>3</v>
      </c>
      <c r="AN523" s="1033"/>
      <c r="AO523" s="273">
        <f t="shared" ca="1" si="252"/>
        <v>112</v>
      </c>
      <c r="AP523" s="586"/>
      <c r="AQ523" s="586"/>
      <c r="AR523" s="586"/>
      <c r="AS523" s="586"/>
      <c r="AT523" s="1034"/>
      <c r="AU523" s="1034"/>
      <c r="AV523" s="1034"/>
      <c r="AW523" s="1034"/>
      <c r="AX523" s="1034"/>
      <c r="AY523" s="177"/>
      <c r="AZ523" s="177"/>
      <c r="BA523" s="177"/>
      <c r="BB523" s="177"/>
      <c r="BC523" s="177"/>
      <c r="BD523" s="177"/>
      <c r="BE523" s="177"/>
    </row>
    <row r="524" spans="1:76" s="73" customFormat="1" ht="15" customHeight="1" outlineLevel="1" x14ac:dyDescent="0.2">
      <c r="A524" s="749"/>
      <c r="B524" s="750"/>
      <c r="C524" s="1040"/>
      <c r="D524" s="1008"/>
      <c r="E524" s="1165"/>
      <c r="F524" s="761"/>
      <c r="G524" s="764"/>
      <c r="H524" s="766"/>
      <c r="I524" s="768"/>
      <c r="J524" s="771"/>
      <c r="K524" s="1035" t="str">
        <f ca="1">Translations!$A$85</f>
        <v xml:space="preserve">Allocation + above + other </v>
      </c>
      <c r="L524" s="1036"/>
      <c r="M524" s="237"/>
      <c r="N524" s="1020" t="str">
        <f>IF(M525&lt;&gt;"",M524/M525,"")</f>
        <v/>
      </c>
      <c r="O524" s="239"/>
      <c r="P524" s="1020" t="str">
        <f>IF(O525&lt;&gt;"",O524/O525,"")</f>
        <v/>
      </c>
      <c r="Q524" s="239"/>
      <c r="R524" s="1020" t="str">
        <f>IF(Q525&lt;&gt;"",Q524/Q525,"")</f>
        <v/>
      </c>
      <c r="S524" s="239"/>
      <c r="T524" s="1020" t="str">
        <f>IF(S525&lt;&gt;"",S524/S525,"")</f>
        <v/>
      </c>
      <c r="U524" s="239"/>
      <c r="V524" s="1167" t="str">
        <f t="shared" ref="V524" si="260">IF(U525&lt;&gt;"",U524/U525,"")</f>
        <v/>
      </c>
      <c r="W524" s="1027"/>
      <c r="X524" s="1028"/>
      <c r="Y524" s="1028"/>
      <c r="Z524" s="1028"/>
      <c r="AA524" s="1028"/>
      <c r="AB524" s="1028"/>
      <c r="AC524" s="1028"/>
      <c r="AD524" s="1029"/>
      <c r="AE524" s="119"/>
      <c r="AF524" s="586"/>
      <c r="AG524" s="586"/>
      <c r="AH524" s="586"/>
      <c r="AI524" s="586"/>
      <c r="AJ524" s="586"/>
      <c r="AK524" s="586"/>
      <c r="AL524" s="585">
        <f t="shared" ca="1" si="251"/>
        <v>80</v>
      </c>
      <c r="AM524" s="585">
        <f t="shared" ca="1" si="251"/>
        <v>3</v>
      </c>
      <c r="AN524" s="1033"/>
      <c r="AO524" s="273">
        <f t="shared" ca="1" si="252"/>
        <v>112</v>
      </c>
      <c r="AP524" s="586"/>
      <c r="AQ524" s="586"/>
      <c r="AR524" s="586"/>
      <c r="AS524" s="586"/>
      <c r="AT524" s="1034"/>
      <c r="AU524" s="1034"/>
      <c r="AV524" s="1034"/>
      <c r="AW524" s="1034"/>
      <c r="AX524" s="1034"/>
      <c r="AY524" s="177"/>
      <c r="AZ524" s="177"/>
      <c r="BA524" s="177"/>
      <c r="BB524" s="177"/>
      <c r="BC524" s="177"/>
      <c r="BD524" s="177"/>
      <c r="BE524" s="177"/>
    </row>
    <row r="525" spans="1:76" s="73" customFormat="1" outlineLevel="1" x14ac:dyDescent="0.2">
      <c r="A525" s="752"/>
      <c r="B525" s="753"/>
      <c r="C525" s="1041"/>
      <c r="D525" s="1009"/>
      <c r="E525" s="1166"/>
      <c r="F525" s="763"/>
      <c r="G525" s="765"/>
      <c r="H525" s="732"/>
      <c r="I525" s="769"/>
      <c r="J525" s="772"/>
      <c r="K525" s="1037"/>
      <c r="L525" s="1038"/>
      <c r="M525" s="238"/>
      <c r="N525" s="1021"/>
      <c r="O525" s="240"/>
      <c r="P525" s="1021"/>
      <c r="Q525" s="240"/>
      <c r="R525" s="1021"/>
      <c r="S525" s="240"/>
      <c r="T525" s="1021"/>
      <c r="U525" s="240"/>
      <c r="V525" s="1168"/>
      <c r="W525" s="1030"/>
      <c r="X525" s="1031"/>
      <c r="Y525" s="1031"/>
      <c r="Z525" s="1031"/>
      <c r="AA525" s="1031"/>
      <c r="AB525" s="1031"/>
      <c r="AC525" s="1031"/>
      <c r="AD525" s="1032"/>
      <c r="AE525" s="119"/>
      <c r="AF525" s="586"/>
      <c r="AG525" s="586"/>
      <c r="AH525" s="586"/>
      <c r="AI525" s="586"/>
      <c r="AJ525" s="586"/>
      <c r="AK525" s="586"/>
      <c r="AL525" s="585">
        <f t="shared" ca="1" si="251"/>
        <v>80</v>
      </c>
      <c r="AM525" s="585">
        <f t="shared" ca="1" si="251"/>
        <v>3</v>
      </c>
      <c r="AN525" s="1033"/>
      <c r="AO525" s="273">
        <f t="shared" ca="1" si="252"/>
        <v>112</v>
      </c>
      <c r="AP525" s="586"/>
      <c r="AQ525" s="586"/>
      <c r="AR525" s="586"/>
      <c r="AS525" s="586"/>
      <c r="AT525" s="1034"/>
      <c r="AU525" s="1034"/>
      <c r="AV525" s="1034"/>
      <c r="AW525" s="1034"/>
      <c r="AX525" s="1034"/>
      <c r="AY525" s="177"/>
      <c r="AZ525" s="177"/>
      <c r="BA525" s="177"/>
      <c r="BB525" s="177"/>
      <c r="BC525" s="177"/>
      <c r="BD525" s="177"/>
      <c r="BE525" s="177"/>
    </row>
    <row r="526" spans="1:76" s="73" customFormat="1" ht="15" hidden="1" customHeight="1" outlineLevel="2" x14ac:dyDescent="0.2">
      <c r="A526" s="746" t="str">
        <f ca="1">IFERROR(INDIRECT(ADDRESS(AN526,4,1,TRUE,"CatCoverage")),"")</f>
        <v/>
      </c>
      <c r="B526" s="747"/>
      <c r="C526" s="1039"/>
      <c r="D526" s="1007" t="str">
        <f ca="1">Translations!$A$77</f>
        <v>Please select…</v>
      </c>
      <c r="E526" s="1164" t="str">
        <f ca="1">Translations!$A$77</f>
        <v>Please select…</v>
      </c>
      <c r="F526" s="759"/>
      <c r="G526" s="764"/>
      <c r="H526" s="731" t="str">
        <f>IF($G528&lt;&gt;"",$G526/$G528,"")</f>
        <v/>
      </c>
      <c r="I526" s="767"/>
      <c r="J526" s="770" t="str">
        <f ca="1">Translations!$A$77</f>
        <v>Please select…</v>
      </c>
      <c r="K526" s="1016" t="str">
        <f ca="1">Translations!$A$84</f>
        <v>Allocation + other sources</v>
      </c>
      <c r="L526" s="1017"/>
      <c r="M526" s="237"/>
      <c r="N526" s="1020" t="str">
        <f>IF(M527&lt;&gt;"",M526/M527,"")</f>
        <v/>
      </c>
      <c r="O526" s="239"/>
      <c r="P526" s="1020" t="str">
        <f>IF(O527&lt;&gt;"",O526/O527,"")</f>
        <v/>
      </c>
      <c r="Q526" s="239"/>
      <c r="R526" s="1020" t="str">
        <f>IF(Q527&lt;&gt;"",Q526/Q527,"")</f>
        <v/>
      </c>
      <c r="S526" s="239"/>
      <c r="T526" s="1020" t="str">
        <f>IF(S527&lt;&gt;"",S526/S527,"")</f>
        <v/>
      </c>
      <c r="U526" s="239"/>
      <c r="V526" s="1167" t="str">
        <f t="shared" ref="V526" si="261">IF(U527&lt;&gt;"",U526/U527,"")</f>
        <v/>
      </c>
      <c r="W526" s="1024"/>
      <c r="X526" s="1025"/>
      <c r="Y526" s="1025"/>
      <c r="Z526" s="1025"/>
      <c r="AA526" s="1025"/>
      <c r="AB526" s="1025"/>
      <c r="AC526" s="1025"/>
      <c r="AD526" s="1026"/>
      <c r="AE526" s="119"/>
      <c r="AF526" s="586"/>
      <c r="AG526" s="586"/>
      <c r="AH526" s="586"/>
      <c r="AI526" s="586"/>
      <c r="AJ526" s="586"/>
      <c r="AK526" s="586"/>
      <c r="AL526" s="585">
        <f t="shared" ca="1" si="251"/>
        <v>80</v>
      </c>
      <c r="AM526" s="585">
        <f t="shared" ca="1" si="251"/>
        <v>3</v>
      </c>
      <c r="AN526" s="1033" t="str">
        <f t="shared" ref="AN526" ca="1" si="262">IFERROR(IF(INDIRECT(ADDRESS(ROW()-4,COLUMN()))+1&lt;=AL526+AM526,INDIRECT(ADDRESS(ROW()-4,COLUMN()))+1,""),"")</f>
        <v/>
      </c>
      <c r="AO526" s="273">
        <f t="shared" ca="1" si="252"/>
        <v>112</v>
      </c>
      <c r="AP526" s="586"/>
      <c r="AQ526" s="586"/>
      <c r="AR526" s="586"/>
      <c r="AS526" s="586"/>
      <c r="AT526" s="1034"/>
      <c r="AU526" s="1034"/>
      <c r="AV526" s="1034"/>
      <c r="AW526" s="1034"/>
      <c r="AX526" s="1034"/>
      <c r="AY526" s="177"/>
      <c r="AZ526" s="177"/>
      <c r="BA526" s="177"/>
      <c r="BB526" s="177"/>
      <c r="BC526" s="177"/>
      <c r="BD526" s="177"/>
      <c r="BE526" s="177"/>
    </row>
    <row r="527" spans="1:76" s="73" customFormat="1" hidden="1" outlineLevel="2" x14ac:dyDescent="0.2">
      <c r="A527" s="749"/>
      <c r="B527" s="750"/>
      <c r="C527" s="1040"/>
      <c r="D527" s="1008"/>
      <c r="E527" s="1165"/>
      <c r="F527" s="761"/>
      <c r="G527" s="765"/>
      <c r="H527" s="766"/>
      <c r="I527" s="768"/>
      <c r="J527" s="771"/>
      <c r="K527" s="1018"/>
      <c r="L527" s="1019"/>
      <c r="M527" s="238"/>
      <c r="N527" s="1021"/>
      <c r="O527" s="240"/>
      <c r="P527" s="1021"/>
      <c r="Q527" s="240"/>
      <c r="R527" s="1021"/>
      <c r="S527" s="240"/>
      <c r="T527" s="1021"/>
      <c r="U527" s="240"/>
      <c r="V527" s="1168"/>
      <c r="W527" s="1027"/>
      <c r="X527" s="1028"/>
      <c r="Y527" s="1028"/>
      <c r="Z527" s="1028"/>
      <c r="AA527" s="1028"/>
      <c r="AB527" s="1028"/>
      <c r="AC527" s="1028"/>
      <c r="AD527" s="1029"/>
      <c r="AE527" s="119"/>
      <c r="AF527" s="586"/>
      <c r="AG527" s="586"/>
      <c r="AH527" s="586"/>
      <c r="AI527" s="586"/>
      <c r="AJ527" s="586"/>
      <c r="AK527" s="586"/>
      <c r="AL527" s="585">
        <f t="shared" ca="1" si="251"/>
        <v>80</v>
      </c>
      <c r="AM527" s="585">
        <f t="shared" ca="1" si="251"/>
        <v>3</v>
      </c>
      <c r="AN527" s="1033"/>
      <c r="AO527" s="273">
        <f t="shared" ca="1" si="252"/>
        <v>112</v>
      </c>
      <c r="AP527" s="586"/>
      <c r="AQ527" s="586"/>
      <c r="AR527" s="586"/>
      <c r="AS527" s="586"/>
      <c r="AT527" s="1034"/>
      <c r="AU527" s="1034"/>
      <c r="AV527" s="1034"/>
      <c r="AW527" s="1034"/>
      <c r="AX527" s="1034"/>
      <c r="AY527" s="177"/>
      <c r="AZ527" s="177"/>
      <c r="BA527" s="177"/>
      <c r="BB527" s="177"/>
      <c r="BC527" s="177"/>
      <c r="BD527" s="177"/>
      <c r="BE527" s="177"/>
    </row>
    <row r="528" spans="1:76" s="73" customFormat="1" ht="15" hidden="1" customHeight="1" outlineLevel="2" x14ac:dyDescent="0.2">
      <c r="A528" s="749"/>
      <c r="B528" s="750"/>
      <c r="C528" s="1040"/>
      <c r="D528" s="1008"/>
      <c r="E528" s="1165"/>
      <c r="F528" s="761"/>
      <c r="G528" s="764"/>
      <c r="H528" s="766"/>
      <c r="I528" s="768"/>
      <c r="J528" s="771"/>
      <c r="K528" s="1035" t="str">
        <f ca="1">Translations!$A$85</f>
        <v xml:space="preserve">Allocation + above + other </v>
      </c>
      <c r="L528" s="1036"/>
      <c r="M528" s="237"/>
      <c r="N528" s="1020" t="str">
        <f>IF(M529&lt;&gt;"",M528/M529,"")</f>
        <v/>
      </c>
      <c r="O528" s="239"/>
      <c r="P528" s="1020" t="str">
        <f>IF(O529&lt;&gt;"",O528/O529,"")</f>
        <v/>
      </c>
      <c r="Q528" s="239"/>
      <c r="R528" s="1020" t="str">
        <f>IF(Q529&lt;&gt;"",Q528/Q529,"")</f>
        <v/>
      </c>
      <c r="S528" s="239"/>
      <c r="T528" s="1020" t="str">
        <f>IF(S529&lt;&gt;"",S528/S529,"")</f>
        <v/>
      </c>
      <c r="U528" s="239"/>
      <c r="V528" s="1167" t="str">
        <f t="shared" ref="V528" si="263">IF(U529&lt;&gt;"",U528/U529,"")</f>
        <v/>
      </c>
      <c r="W528" s="1027"/>
      <c r="X528" s="1028"/>
      <c r="Y528" s="1028"/>
      <c r="Z528" s="1028"/>
      <c r="AA528" s="1028"/>
      <c r="AB528" s="1028"/>
      <c r="AC528" s="1028"/>
      <c r="AD528" s="1029"/>
      <c r="AE528" s="119"/>
      <c r="AF528" s="586"/>
      <c r="AG528" s="586"/>
      <c r="AH528" s="586"/>
      <c r="AI528" s="586"/>
      <c r="AJ528" s="586"/>
      <c r="AK528" s="586"/>
      <c r="AL528" s="585">
        <f t="shared" ca="1" si="251"/>
        <v>80</v>
      </c>
      <c r="AM528" s="585">
        <f t="shared" ca="1" si="251"/>
        <v>3</v>
      </c>
      <c r="AN528" s="1033"/>
      <c r="AO528" s="273">
        <f t="shared" ca="1" si="252"/>
        <v>112</v>
      </c>
      <c r="AP528" s="586"/>
      <c r="AQ528" s="586"/>
      <c r="AR528" s="586"/>
      <c r="AS528" s="586"/>
      <c r="AT528" s="1034"/>
      <c r="AU528" s="1034"/>
      <c r="AV528" s="1034"/>
      <c r="AW528" s="1034"/>
      <c r="AX528" s="1034"/>
      <c r="AY528" s="177"/>
      <c r="AZ528" s="177"/>
      <c r="BA528" s="177"/>
      <c r="BB528" s="177"/>
      <c r="BC528" s="177"/>
      <c r="BD528" s="177"/>
      <c r="BE528" s="177"/>
    </row>
    <row r="529" spans="1:57" s="73" customFormat="1" hidden="1" outlineLevel="2" x14ac:dyDescent="0.2">
      <c r="A529" s="752"/>
      <c r="B529" s="753"/>
      <c r="C529" s="1041"/>
      <c r="D529" s="1009"/>
      <c r="E529" s="1166"/>
      <c r="F529" s="763"/>
      <c r="G529" s="765"/>
      <c r="H529" s="732"/>
      <c r="I529" s="769"/>
      <c r="J529" s="772"/>
      <c r="K529" s="1037"/>
      <c r="L529" s="1038"/>
      <c r="M529" s="238"/>
      <c r="N529" s="1021"/>
      <c r="O529" s="240"/>
      <c r="P529" s="1021"/>
      <c r="Q529" s="240"/>
      <c r="R529" s="1021"/>
      <c r="S529" s="240"/>
      <c r="T529" s="1021"/>
      <c r="U529" s="240"/>
      <c r="V529" s="1168"/>
      <c r="W529" s="1030"/>
      <c r="X529" s="1031"/>
      <c r="Y529" s="1031"/>
      <c r="Z529" s="1031"/>
      <c r="AA529" s="1031"/>
      <c r="AB529" s="1031"/>
      <c r="AC529" s="1031"/>
      <c r="AD529" s="1032"/>
      <c r="AE529" s="119"/>
      <c r="AF529" s="586"/>
      <c r="AG529" s="586"/>
      <c r="AH529" s="586"/>
      <c r="AI529" s="586"/>
      <c r="AJ529" s="586"/>
      <c r="AK529" s="586"/>
      <c r="AL529" s="585">
        <f t="shared" ca="1" si="251"/>
        <v>80</v>
      </c>
      <c r="AM529" s="585">
        <f t="shared" ca="1" si="251"/>
        <v>3</v>
      </c>
      <c r="AN529" s="1033"/>
      <c r="AO529" s="273">
        <f t="shared" ca="1" si="252"/>
        <v>112</v>
      </c>
      <c r="AP529" s="586"/>
      <c r="AQ529" s="586"/>
      <c r="AR529" s="586"/>
      <c r="AS529" s="586"/>
      <c r="AT529" s="1034"/>
      <c r="AU529" s="1034"/>
      <c r="AV529" s="1034"/>
      <c r="AW529" s="1034"/>
      <c r="AX529" s="1034"/>
      <c r="AY529" s="177"/>
      <c r="AZ529" s="177"/>
      <c r="BA529" s="177"/>
      <c r="BB529" s="177"/>
      <c r="BC529" s="177"/>
      <c r="BD529" s="177"/>
      <c r="BE529" s="177"/>
    </row>
    <row r="530" spans="1:57" s="73" customFormat="1" ht="15" hidden="1" customHeight="1" outlineLevel="2" x14ac:dyDescent="0.2">
      <c r="A530" s="746" t="str">
        <f ca="1">IFERROR(INDIRECT(ADDRESS(AN530,4,1,TRUE,"CatCoverage")),"")</f>
        <v/>
      </c>
      <c r="B530" s="747"/>
      <c r="C530" s="1039"/>
      <c r="D530" s="1007" t="str">
        <f ca="1">Translations!$A$77</f>
        <v>Please select…</v>
      </c>
      <c r="E530" s="1164" t="str">
        <f ca="1">Translations!$A$77</f>
        <v>Please select…</v>
      </c>
      <c r="F530" s="759"/>
      <c r="G530" s="764"/>
      <c r="H530" s="731" t="str">
        <f>IF($G532&lt;&gt;"",$G530/$G532,"")</f>
        <v/>
      </c>
      <c r="I530" s="767"/>
      <c r="J530" s="770" t="str">
        <f ca="1">Translations!$A$77</f>
        <v>Please select…</v>
      </c>
      <c r="K530" s="1016" t="str">
        <f ca="1">Translations!$A$84</f>
        <v>Allocation + other sources</v>
      </c>
      <c r="L530" s="1017"/>
      <c r="M530" s="237"/>
      <c r="N530" s="1020" t="str">
        <f>IF(M531&lt;&gt;"",M530/M531,"")</f>
        <v/>
      </c>
      <c r="O530" s="239"/>
      <c r="P530" s="1020" t="str">
        <f>IF(O531&lt;&gt;"",O530/O531,"")</f>
        <v/>
      </c>
      <c r="Q530" s="239"/>
      <c r="R530" s="1020" t="str">
        <f>IF(Q531&lt;&gt;"",Q530/Q531,"")</f>
        <v/>
      </c>
      <c r="S530" s="239"/>
      <c r="T530" s="1020" t="str">
        <f>IF(S531&lt;&gt;"",S530/S531,"")</f>
        <v/>
      </c>
      <c r="U530" s="239"/>
      <c r="V530" s="1167" t="str">
        <f t="shared" ref="V530" si="264">IF(U531&lt;&gt;"",U530/U531,"")</f>
        <v/>
      </c>
      <c r="W530" s="1024"/>
      <c r="X530" s="1025"/>
      <c r="Y530" s="1025"/>
      <c r="Z530" s="1025"/>
      <c r="AA530" s="1025"/>
      <c r="AB530" s="1025"/>
      <c r="AC530" s="1025"/>
      <c r="AD530" s="1026"/>
      <c r="AE530" s="119"/>
      <c r="AF530" s="586"/>
      <c r="AG530" s="586"/>
      <c r="AH530" s="586"/>
      <c r="AI530" s="586"/>
      <c r="AJ530" s="586"/>
      <c r="AK530" s="586"/>
      <c r="AL530" s="585">
        <f t="shared" ca="1" si="251"/>
        <v>80</v>
      </c>
      <c r="AM530" s="585">
        <f t="shared" ca="1" si="251"/>
        <v>3</v>
      </c>
      <c r="AN530" s="1033" t="str">
        <f t="shared" ref="AN530" ca="1" si="265">IFERROR(IF(INDIRECT(ADDRESS(ROW()-4,COLUMN()))+1&lt;=AL530+AM530,INDIRECT(ADDRESS(ROW()-4,COLUMN()))+1,""),"")</f>
        <v/>
      </c>
      <c r="AO530" s="273">
        <f t="shared" ca="1" si="252"/>
        <v>112</v>
      </c>
      <c r="AP530" s="586"/>
      <c r="AQ530" s="586"/>
      <c r="AR530" s="586"/>
      <c r="AS530" s="586"/>
      <c r="AT530" s="1034"/>
      <c r="AU530" s="1034"/>
      <c r="AV530" s="1034"/>
      <c r="AW530" s="1034"/>
      <c r="AX530" s="1034"/>
      <c r="AY530" s="177"/>
      <c r="AZ530" s="177"/>
      <c r="BA530" s="177"/>
      <c r="BB530" s="177"/>
      <c r="BC530" s="177"/>
      <c r="BD530" s="177"/>
      <c r="BE530" s="177"/>
    </row>
    <row r="531" spans="1:57" s="73" customFormat="1" hidden="1" outlineLevel="2" x14ac:dyDescent="0.2">
      <c r="A531" s="749"/>
      <c r="B531" s="750"/>
      <c r="C531" s="1040"/>
      <c r="D531" s="1008"/>
      <c r="E531" s="1165"/>
      <c r="F531" s="761"/>
      <c r="G531" s="765"/>
      <c r="H531" s="766"/>
      <c r="I531" s="768"/>
      <c r="J531" s="771"/>
      <c r="K531" s="1018"/>
      <c r="L531" s="1019"/>
      <c r="M531" s="238"/>
      <c r="N531" s="1021"/>
      <c r="O531" s="240"/>
      <c r="P531" s="1021"/>
      <c r="Q531" s="240"/>
      <c r="R531" s="1021"/>
      <c r="S531" s="240"/>
      <c r="T531" s="1021"/>
      <c r="U531" s="240"/>
      <c r="V531" s="1168"/>
      <c r="W531" s="1027"/>
      <c r="X531" s="1028"/>
      <c r="Y531" s="1028"/>
      <c r="Z531" s="1028"/>
      <c r="AA531" s="1028"/>
      <c r="AB531" s="1028"/>
      <c r="AC531" s="1028"/>
      <c r="AD531" s="1029"/>
      <c r="AE531" s="119"/>
      <c r="AF531" s="586"/>
      <c r="AG531" s="586"/>
      <c r="AH531" s="586"/>
      <c r="AI531" s="586"/>
      <c r="AJ531" s="586"/>
      <c r="AK531" s="586"/>
      <c r="AL531" s="585">
        <f t="shared" ca="1" si="251"/>
        <v>80</v>
      </c>
      <c r="AM531" s="585">
        <f t="shared" ca="1" si="251"/>
        <v>3</v>
      </c>
      <c r="AN531" s="1033"/>
      <c r="AO531" s="273">
        <f t="shared" ca="1" si="252"/>
        <v>112</v>
      </c>
      <c r="AP531" s="586"/>
      <c r="AQ531" s="586"/>
      <c r="AR531" s="586"/>
      <c r="AS531" s="586"/>
      <c r="AT531" s="1034"/>
      <c r="AU531" s="1034"/>
      <c r="AV531" s="1034"/>
      <c r="AW531" s="1034"/>
      <c r="AX531" s="1034"/>
      <c r="AY531" s="177"/>
      <c r="AZ531" s="177"/>
      <c r="BA531" s="177"/>
      <c r="BB531" s="177"/>
      <c r="BC531" s="177"/>
      <c r="BD531" s="177"/>
      <c r="BE531" s="177"/>
    </row>
    <row r="532" spans="1:57" s="73" customFormat="1" ht="15" hidden="1" customHeight="1" outlineLevel="2" x14ac:dyDescent="0.2">
      <c r="A532" s="749"/>
      <c r="B532" s="750"/>
      <c r="C532" s="1040"/>
      <c r="D532" s="1008"/>
      <c r="E532" s="1165"/>
      <c r="F532" s="761"/>
      <c r="G532" s="764"/>
      <c r="H532" s="766"/>
      <c r="I532" s="768"/>
      <c r="J532" s="771"/>
      <c r="K532" s="1035" t="str">
        <f ca="1">Translations!$A$85</f>
        <v xml:space="preserve">Allocation + above + other </v>
      </c>
      <c r="L532" s="1036"/>
      <c r="M532" s="237"/>
      <c r="N532" s="1020" t="str">
        <f>IF(M533&lt;&gt;"",M532/M533,"")</f>
        <v/>
      </c>
      <c r="O532" s="239"/>
      <c r="P532" s="1020" t="str">
        <f>IF(O533&lt;&gt;"",O532/O533,"")</f>
        <v/>
      </c>
      <c r="Q532" s="239"/>
      <c r="R532" s="1020" t="str">
        <f>IF(Q533&lt;&gt;"",Q532/Q533,"")</f>
        <v/>
      </c>
      <c r="S532" s="239"/>
      <c r="T532" s="1020" t="str">
        <f>IF(S533&lt;&gt;"",S532/S533,"")</f>
        <v/>
      </c>
      <c r="U532" s="239"/>
      <c r="V532" s="1167" t="str">
        <f t="shared" ref="V532" si="266">IF(U533&lt;&gt;"",U532/U533,"")</f>
        <v/>
      </c>
      <c r="W532" s="1027"/>
      <c r="X532" s="1028"/>
      <c r="Y532" s="1028"/>
      <c r="Z532" s="1028"/>
      <c r="AA532" s="1028"/>
      <c r="AB532" s="1028"/>
      <c r="AC532" s="1028"/>
      <c r="AD532" s="1029"/>
      <c r="AE532" s="119"/>
      <c r="AF532" s="586"/>
      <c r="AG532" s="586"/>
      <c r="AH532" s="586"/>
      <c r="AI532" s="586"/>
      <c r="AJ532" s="586"/>
      <c r="AK532" s="586"/>
      <c r="AL532" s="585">
        <f t="shared" ca="1" si="251"/>
        <v>80</v>
      </c>
      <c r="AM532" s="585">
        <f t="shared" ca="1" si="251"/>
        <v>3</v>
      </c>
      <c r="AN532" s="1033"/>
      <c r="AO532" s="273">
        <f t="shared" ca="1" si="252"/>
        <v>112</v>
      </c>
      <c r="AP532" s="586"/>
      <c r="AQ532" s="586"/>
      <c r="AR532" s="586"/>
      <c r="AS532" s="586"/>
      <c r="AT532" s="1034"/>
      <c r="AU532" s="1034"/>
      <c r="AV532" s="1034"/>
      <c r="AW532" s="1034"/>
      <c r="AX532" s="1034"/>
      <c r="AY532" s="177"/>
      <c r="AZ532" s="177"/>
      <c r="BA532" s="177"/>
      <c r="BB532" s="177"/>
      <c r="BC532" s="177"/>
      <c r="BD532" s="177"/>
      <c r="BE532" s="177"/>
    </row>
    <row r="533" spans="1:57" s="73" customFormat="1" hidden="1" outlineLevel="2" x14ac:dyDescent="0.2">
      <c r="A533" s="752"/>
      <c r="B533" s="753"/>
      <c r="C533" s="1041"/>
      <c r="D533" s="1009"/>
      <c r="E533" s="1166"/>
      <c r="F533" s="763"/>
      <c r="G533" s="765"/>
      <c r="H533" s="732"/>
      <c r="I533" s="769"/>
      <c r="J533" s="772"/>
      <c r="K533" s="1037"/>
      <c r="L533" s="1038"/>
      <c r="M533" s="238"/>
      <c r="N533" s="1021"/>
      <c r="O533" s="240"/>
      <c r="P533" s="1021"/>
      <c r="Q533" s="240"/>
      <c r="R533" s="1021"/>
      <c r="S533" s="240"/>
      <c r="T533" s="1021"/>
      <c r="U533" s="240"/>
      <c r="V533" s="1168"/>
      <c r="W533" s="1030"/>
      <c r="X533" s="1031"/>
      <c r="Y533" s="1031"/>
      <c r="Z533" s="1031"/>
      <c r="AA533" s="1031"/>
      <c r="AB533" s="1031"/>
      <c r="AC533" s="1031"/>
      <c r="AD533" s="1032"/>
      <c r="AE533" s="119"/>
      <c r="AF533" s="586"/>
      <c r="AG533" s="586"/>
      <c r="AH533" s="586"/>
      <c r="AI533" s="586"/>
      <c r="AJ533" s="586"/>
      <c r="AK533" s="586"/>
      <c r="AL533" s="585">
        <f t="shared" ca="1" si="251"/>
        <v>80</v>
      </c>
      <c r="AM533" s="585">
        <f t="shared" ca="1" si="251"/>
        <v>3</v>
      </c>
      <c r="AN533" s="1033"/>
      <c r="AO533" s="273">
        <f t="shared" ca="1" si="252"/>
        <v>112</v>
      </c>
      <c r="AP533" s="586"/>
      <c r="AQ533" s="586"/>
      <c r="AR533" s="586"/>
      <c r="AS533" s="586"/>
      <c r="AT533" s="1034"/>
      <c r="AU533" s="1034"/>
      <c r="AV533" s="1034"/>
      <c r="AW533" s="1034"/>
      <c r="AX533" s="1034"/>
      <c r="AY533" s="177"/>
      <c r="AZ533" s="177"/>
      <c r="BA533" s="177"/>
      <c r="BB533" s="177"/>
      <c r="BC533" s="177"/>
      <c r="BD533" s="177"/>
      <c r="BE533" s="177"/>
    </row>
    <row r="534" spans="1:57" s="73" customFormat="1" ht="15" hidden="1" customHeight="1" outlineLevel="2" x14ac:dyDescent="0.2">
      <c r="A534" s="746" t="str">
        <f ca="1">IFERROR(INDIRECT(ADDRESS(AN534,4,1,TRUE,"CatCoverage")),"")</f>
        <v/>
      </c>
      <c r="B534" s="747"/>
      <c r="C534" s="1039"/>
      <c r="D534" s="1007" t="str">
        <f ca="1">Translations!$A$77</f>
        <v>Please select…</v>
      </c>
      <c r="E534" s="1164" t="str">
        <f ca="1">Translations!$A$77</f>
        <v>Please select…</v>
      </c>
      <c r="F534" s="759"/>
      <c r="G534" s="764"/>
      <c r="H534" s="731" t="str">
        <f>IF($G536&lt;&gt;"",$G534/$G536,"")</f>
        <v/>
      </c>
      <c r="I534" s="767"/>
      <c r="J534" s="770" t="str">
        <f ca="1">Translations!$A$77</f>
        <v>Please select…</v>
      </c>
      <c r="K534" s="1016" t="str">
        <f ca="1">Translations!$A$84</f>
        <v>Allocation + other sources</v>
      </c>
      <c r="L534" s="1017"/>
      <c r="M534" s="237"/>
      <c r="N534" s="1020" t="str">
        <f>IF(M535&lt;&gt;"",M534/M535,"")</f>
        <v/>
      </c>
      <c r="O534" s="239"/>
      <c r="P534" s="1020" t="str">
        <f>IF(O535&lt;&gt;"",O534/O535,"")</f>
        <v/>
      </c>
      <c r="Q534" s="239"/>
      <c r="R534" s="1020" t="str">
        <f>IF(Q535&lt;&gt;"",Q534/Q535,"")</f>
        <v/>
      </c>
      <c r="S534" s="239"/>
      <c r="T534" s="1020" t="str">
        <f>IF(S535&lt;&gt;"",S534/S535,"")</f>
        <v/>
      </c>
      <c r="U534" s="239"/>
      <c r="V534" s="1167" t="str">
        <f t="shared" ref="V534" si="267">IF(U535&lt;&gt;"",U534/U535,"")</f>
        <v/>
      </c>
      <c r="W534" s="1024"/>
      <c r="X534" s="1025"/>
      <c r="Y534" s="1025"/>
      <c r="Z534" s="1025"/>
      <c r="AA534" s="1025"/>
      <c r="AB534" s="1025"/>
      <c r="AC534" s="1025"/>
      <c r="AD534" s="1026"/>
      <c r="AE534" s="119"/>
      <c r="AF534" s="586"/>
      <c r="AG534" s="586"/>
      <c r="AH534" s="586"/>
      <c r="AI534" s="586"/>
      <c r="AJ534" s="586"/>
      <c r="AK534" s="586"/>
      <c r="AL534" s="585">
        <f t="shared" ca="1" si="251"/>
        <v>80</v>
      </c>
      <c r="AM534" s="585">
        <f t="shared" ca="1" si="251"/>
        <v>3</v>
      </c>
      <c r="AN534" s="1033" t="str">
        <f t="shared" ref="AN534" ca="1" si="268">IFERROR(IF(INDIRECT(ADDRESS(ROW()-4,COLUMN()))+1&lt;=AL534+AM534,INDIRECT(ADDRESS(ROW()-4,COLUMN()))+1,""),"")</f>
        <v/>
      </c>
      <c r="AO534" s="273">
        <f t="shared" ca="1" si="252"/>
        <v>112</v>
      </c>
      <c r="AP534" s="586"/>
      <c r="AQ534" s="586"/>
      <c r="AR534" s="586"/>
      <c r="AS534" s="586"/>
      <c r="AT534" s="1034"/>
      <c r="AU534" s="1034"/>
      <c r="AV534" s="1034"/>
      <c r="AW534" s="1034"/>
      <c r="AX534" s="1034"/>
      <c r="AY534" s="177"/>
      <c r="AZ534" s="177"/>
      <c r="BA534" s="177"/>
      <c r="BB534" s="177"/>
      <c r="BC534" s="177"/>
      <c r="BD534" s="177"/>
      <c r="BE534" s="177"/>
    </row>
    <row r="535" spans="1:57" s="73" customFormat="1" hidden="1" outlineLevel="2" x14ac:dyDescent="0.2">
      <c r="A535" s="749"/>
      <c r="B535" s="750"/>
      <c r="C535" s="1040"/>
      <c r="D535" s="1008"/>
      <c r="E535" s="1165"/>
      <c r="F535" s="761"/>
      <c r="G535" s="765"/>
      <c r="H535" s="766"/>
      <c r="I535" s="768"/>
      <c r="J535" s="771"/>
      <c r="K535" s="1018"/>
      <c r="L535" s="1019"/>
      <c r="M535" s="238"/>
      <c r="N535" s="1021"/>
      <c r="O535" s="240"/>
      <c r="P535" s="1021"/>
      <c r="Q535" s="240"/>
      <c r="R535" s="1021"/>
      <c r="S535" s="240"/>
      <c r="T535" s="1021"/>
      <c r="U535" s="240"/>
      <c r="V535" s="1168"/>
      <c r="W535" s="1027"/>
      <c r="X535" s="1028"/>
      <c r="Y535" s="1028"/>
      <c r="Z535" s="1028"/>
      <c r="AA535" s="1028"/>
      <c r="AB535" s="1028"/>
      <c r="AC535" s="1028"/>
      <c r="AD535" s="1029"/>
      <c r="AE535" s="119"/>
      <c r="AF535" s="586"/>
      <c r="AG535" s="586"/>
      <c r="AH535" s="586"/>
      <c r="AI535" s="586"/>
      <c r="AJ535" s="586"/>
      <c r="AK535" s="586"/>
      <c r="AL535" s="585">
        <f t="shared" ca="1" si="251"/>
        <v>80</v>
      </c>
      <c r="AM535" s="585">
        <f t="shared" ca="1" si="251"/>
        <v>3</v>
      </c>
      <c r="AN535" s="1033"/>
      <c r="AO535" s="273">
        <f t="shared" ca="1" si="252"/>
        <v>112</v>
      </c>
      <c r="AP535" s="586"/>
      <c r="AQ535" s="586"/>
      <c r="AR535" s="586"/>
      <c r="AS535" s="586"/>
      <c r="AT535" s="1034"/>
      <c r="AU535" s="1034"/>
      <c r="AV535" s="1034"/>
      <c r="AW535" s="1034"/>
      <c r="AX535" s="1034"/>
      <c r="AY535" s="177"/>
      <c r="AZ535" s="177"/>
      <c r="BA535" s="177"/>
      <c r="BB535" s="177"/>
      <c r="BC535" s="177"/>
      <c r="BD535" s="177"/>
      <c r="BE535" s="177"/>
    </row>
    <row r="536" spans="1:57" s="73" customFormat="1" ht="15" hidden="1" customHeight="1" outlineLevel="2" x14ac:dyDescent="0.2">
      <c r="A536" s="749"/>
      <c r="B536" s="750"/>
      <c r="C536" s="1040"/>
      <c r="D536" s="1008"/>
      <c r="E536" s="1165"/>
      <c r="F536" s="761"/>
      <c r="G536" s="764"/>
      <c r="H536" s="766"/>
      <c r="I536" s="768"/>
      <c r="J536" s="771"/>
      <c r="K536" s="1035" t="str">
        <f ca="1">Translations!$A$85</f>
        <v xml:space="preserve">Allocation + above + other </v>
      </c>
      <c r="L536" s="1036"/>
      <c r="M536" s="237"/>
      <c r="N536" s="1020" t="str">
        <f>IF(M537&lt;&gt;"",M536/M537,"")</f>
        <v/>
      </c>
      <c r="O536" s="239"/>
      <c r="P536" s="1020" t="str">
        <f>IF(O537&lt;&gt;"",O536/O537,"")</f>
        <v/>
      </c>
      <c r="Q536" s="239"/>
      <c r="R536" s="1020" t="str">
        <f>IF(Q537&lt;&gt;"",Q536/Q537,"")</f>
        <v/>
      </c>
      <c r="S536" s="239"/>
      <c r="T536" s="1020" t="str">
        <f>IF(S537&lt;&gt;"",S536/S537,"")</f>
        <v/>
      </c>
      <c r="U536" s="239"/>
      <c r="V536" s="1167" t="str">
        <f t="shared" ref="V536" si="269">IF(U537&lt;&gt;"",U536/U537,"")</f>
        <v/>
      </c>
      <c r="W536" s="1027"/>
      <c r="X536" s="1028"/>
      <c r="Y536" s="1028"/>
      <c r="Z536" s="1028"/>
      <c r="AA536" s="1028"/>
      <c r="AB536" s="1028"/>
      <c r="AC536" s="1028"/>
      <c r="AD536" s="1029"/>
      <c r="AE536" s="119"/>
      <c r="AF536" s="586"/>
      <c r="AG536" s="586"/>
      <c r="AH536" s="586"/>
      <c r="AI536" s="586"/>
      <c r="AJ536" s="586"/>
      <c r="AK536" s="586"/>
      <c r="AL536" s="585">
        <f t="shared" ca="1" si="251"/>
        <v>80</v>
      </c>
      <c r="AM536" s="585">
        <f t="shared" ca="1" si="251"/>
        <v>3</v>
      </c>
      <c r="AN536" s="1033"/>
      <c r="AO536" s="273">
        <f t="shared" ca="1" si="252"/>
        <v>112</v>
      </c>
      <c r="AP536" s="586"/>
      <c r="AQ536" s="586"/>
      <c r="AR536" s="586"/>
      <c r="AS536" s="586"/>
      <c r="AT536" s="1034"/>
      <c r="AU536" s="1034"/>
      <c r="AV536" s="1034"/>
      <c r="AW536" s="1034"/>
      <c r="AX536" s="1034"/>
      <c r="AY536" s="177"/>
      <c r="AZ536" s="177"/>
      <c r="BA536" s="177"/>
      <c r="BB536" s="177"/>
      <c r="BC536" s="177"/>
      <c r="BD536" s="177"/>
      <c r="BE536" s="177"/>
    </row>
    <row r="537" spans="1:57" s="73" customFormat="1" hidden="1" outlineLevel="2" x14ac:dyDescent="0.2">
      <c r="A537" s="752"/>
      <c r="B537" s="753"/>
      <c r="C537" s="1041"/>
      <c r="D537" s="1009"/>
      <c r="E537" s="1166"/>
      <c r="F537" s="763"/>
      <c r="G537" s="765"/>
      <c r="H537" s="732"/>
      <c r="I537" s="769"/>
      <c r="J537" s="772"/>
      <c r="K537" s="1037"/>
      <c r="L537" s="1038"/>
      <c r="M537" s="238"/>
      <c r="N537" s="1021"/>
      <c r="O537" s="240"/>
      <c r="P537" s="1021"/>
      <c r="Q537" s="240"/>
      <c r="R537" s="1021"/>
      <c r="S537" s="240"/>
      <c r="T537" s="1021"/>
      <c r="U537" s="240"/>
      <c r="V537" s="1168"/>
      <c r="W537" s="1030"/>
      <c r="X537" s="1031"/>
      <c r="Y537" s="1031"/>
      <c r="Z537" s="1031"/>
      <c r="AA537" s="1031"/>
      <c r="AB537" s="1031"/>
      <c r="AC537" s="1031"/>
      <c r="AD537" s="1032"/>
      <c r="AE537" s="119"/>
      <c r="AF537" s="586"/>
      <c r="AG537" s="586"/>
      <c r="AH537" s="586"/>
      <c r="AI537" s="586"/>
      <c r="AJ537" s="586"/>
      <c r="AK537" s="586"/>
      <c r="AL537" s="585">
        <f t="shared" ca="1" si="251"/>
        <v>80</v>
      </c>
      <c r="AM537" s="585">
        <f t="shared" ca="1" si="251"/>
        <v>3</v>
      </c>
      <c r="AN537" s="1033"/>
      <c r="AO537" s="273">
        <f t="shared" ca="1" si="252"/>
        <v>112</v>
      </c>
      <c r="AP537" s="586"/>
      <c r="AQ537" s="586"/>
      <c r="AR537" s="586"/>
      <c r="AS537" s="586"/>
      <c r="AT537" s="1034"/>
      <c r="AU537" s="1034"/>
      <c r="AV537" s="1034"/>
      <c r="AW537" s="1034"/>
      <c r="AX537" s="1034"/>
      <c r="AY537" s="177"/>
      <c r="AZ537" s="177"/>
      <c r="BA537" s="177"/>
      <c r="BB537" s="177"/>
      <c r="BC537" s="177"/>
      <c r="BD537" s="177"/>
      <c r="BE537" s="177"/>
    </row>
    <row r="538" spans="1:57" s="73" customFormat="1" ht="15" hidden="1" customHeight="1" outlineLevel="2" x14ac:dyDescent="0.2">
      <c r="A538" s="746" t="str">
        <f ca="1">IFERROR(INDIRECT(ADDRESS(AN538,4,1,TRUE,"CatCoverage")),"")</f>
        <v/>
      </c>
      <c r="B538" s="747"/>
      <c r="C538" s="1039"/>
      <c r="D538" s="1007" t="str">
        <f ca="1">Translations!$A$77</f>
        <v>Please select…</v>
      </c>
      <c r="E538" s="1164" t="str">
        <f ca="1">Translations!$A$77</f>
        <v>Please select…</v>
      </c>
      <c r="F538" s="759"/>
      <c r="G538" s="764"/>
      <c r="H538" s="731" t="str">
        <f>IF($G540&lt;&gt;"",$G538/$G540,"")</f>
        <v/>
      </c>
      <c r="I538" s="767"/>
      <c r="J538" s="770" t="str">
        <f ca="1">Translations!$A$77</f>
        <v>Please select…</v>
      </c>
      <c r="K538" s="1016" t="str">
        <f ca="1">Translations!$A$84</f>
        <v>Allocation + other sources</v>
      </c>
      <c r="L538" s="1017"/>
      <c r="M538" s="237"/>
      <c r="N538" s="1020" t="str">
        <f>IF(M539&lt;&gt;"",M538/M539,"")</f>
        <v/>
      </c>
      <c r="O538" s="239"/>
      <c r="P538" s="1020" t="str">
        <f>IF(O539&lt;&gt;"",O538/O539,"")</f>
        <v/>
      </c>
      <c r="Q538" s="239"/>
      <c r="R538" s="1020" t="str">
        <f>IF(Q539&lt;&gt;"",Q538/Q539,"")</f>
        <v/>
      </c>
      <c r="S538" s="239"/>
      <c r="T538" s="1020" t="str">
        <f>IF(S539&lt;&gt;"",S538/S539,"")</f>
        <v/>
      </c>
      <c r="U538" s="239"/>
      <c r="V538" s="1167" t="str">
        <f t="shared" ref="V538" si="270">IF(U539&lt;&gt;"",U538/U539,"")</f>
        <v/>
      </c>
      <c r="W538" s="1024"/>
      <c r="X538" s="1025"/>
      <c r="Y538" s="1025"/>
      <c r="Z538" s="1025"/>
      <c r="AA538" s="1025"/>
      <c r="AB538" s="1025"/>
      <c r="AC538" s="1025"/>
      <c r="AD538" s="1026"/>
      <c r="AE538" s="119"/>
      <c r="AF538" s="586"/>
      <c r="AG538" s="586"/>
      <c r="AH538" s="586"/>
      <c r="AI538" s="586"/>
      <c r="AJ538" s="586"/>
      <c r="AK538" s="586"/>
      <c r="AL538" s="585">
        <f t="shared" ca="1" si="251"/>
        <v>80</v>
      </c>
      <c r="AM538" s="585">
        <f t="shared" ca="1" si="251"/>
        <v>3</v>
      </c>
      <c r="AN538" s="1033" t="str">
        <f t="shared" ref="AN538" ca="1" si="271">IFERROR(IF(INDIRECT(ADDRESS(ROW()-4,COLUMN()))+1&lt;=AL538+AM538,INDIRECT(ADDRESS(ROW()-4,COLUMN()))+1,""),"")</f>
        <v/>
      </c>
      <c r="AO538" s="273">
        <f t="shared" ca="1" si="252"/>
        <v>112</v>
      </c>
      <c r="AP538" s="586"/>
      <c r="AQ538" s="586"/>
      <c r="AR538" s="586"/>
      <c r="AS538" s="586"/>
      <c r="AT538" s="1034"/>
      <c r="AU538" s="1034"/>
      <c r="AV538" s="1034"/>
      <c r="AW538" s="1034"/>
      <c r="AX538" s="1034"/>
      <c r="AY538" s="177"/>
      <c r="AZ538" s="177"/>
      <c r="BA538" s="177"/>
      <c r="BB538" s="177"/>
      <c r="BC538" s="177"/>
      <c r="BD538" s="177"/>
      <c r="BE538" s="177"/>
    </row>
    <row r="539" spans="1:57" s="73" customFormat="1" hidden="1" outlineLevel="2" x14ac:dyDescent="0.2">
      <c r="A539" s="749"/>
      <c r="B539" s="750"/>
      <c r="C539" s="1040"/>
      <c r="D539" s="1008"/>
      <c r="E539" s="1165"/>
      <c r="F539" s="761"/>
      <c r="G539" s="765"/>
      <c r="H539" s="766"/>
      <c r="I539" s="768"/>
      <c r="J539" s="771"/>
      <c r="K539" s="1018"/>
      <c r="L539" s="1019"/>
      <c r="M539" s="238"/>
      <c r="N539" s="1021"/>
      <c r="O539" s="240"/>
      <c r="P539" s="1021"/>
      <c r="Q539" s="240"/>
      <c r="R539" s="1021"/>
      <c r="S539" s="240"/>
      <c r="T539" s="1021"/>
      <c r="U539" s="240"/>
      <c r="V539" s="1168"/>
      <c r="W539" s="1027"/>
      <c r="X539" s="1028"/>
      <c r="Y539" s="1028"/>
      <c r="Z539" s="1028"/>
      <c r="AA539" s="1028"/>
      <c r="AB539" s="1028"/>
      <c r="AC539" s="1028"/>
      <c r="AD539" s="1029"/>
      <c r="AE539" s="119"/>
      <c r="AF539" s="586"/>
      <c r="AG539" s="586"/>
      <c r="AH539" s="586"/>
      <c r="AI539" s="586"/>
      <c r="AJ539" s="586"/>
      <c r="AK539" s="586"/>
      <c r="AL539" s="585">
        <f t="shared" ca="1" si="251"/>
        <v>80</v>
      </c>
      <c r="AM539" s="585">
        <f t="shared" ca="1" si="251"/>
        <v>3</v>
      </c>
      <c r="AN539" s="1033"/>
      <c r="AO539" s="273">
        <f t="shared" ca="1" si="252"/>
        <v>112</v>
      </c>
      <c r="AP539" s="586"/>
      <c r="AQ539" s="586"/>
      <c r="AR539" s="586"/>
      <c r="AS539" s="586"/>
      <c r="AT539" s="1034"/>
      <c r="AU539" s="1034"/>
      <c r="AV539" s="1034"/>
      <c r="AW539" s="1034"/>
      <c r="AX539" s="1034"/>
      <c r="AY539" s="177"/>
      <c r="AZ539" s="177"/>
      <c r="BA539" s="177"/>
      <c r="BB539" s="177"/>
      <c r="BC539" s="177"/>
      <c r="BD539" s="177"/>
      <c r="BE539" s="177"/>
    </row>
    <row r="540" spans="1:57" s="73" customFormat="1" ht="15" hidden="1" customHeight="1" outlineLevel="2" x14ac:dyDescent="0.2">
      <c r="A540" s="749"/>
      <c r="B540" s="750"/>
      <c r="C540" s="1040"/>
      <c r="D540" s="1008"/>
      <c r="E540" s="1165"/>
      <c r="F540" s="761"/>
      <c r="G540" s="764"/>
      <c r="H540" s="766"/>
      <c r="I540" s="768"/>
      <c r="J540" s="771"/>
      <c r="K540" s="1035" t="str">
        <f ca="1">Translations!$A$85</f>
        <v xml:space="preserve">Allocation + above + other </v>
      </c>
      <c r="L540" s="1036"/>
      <c r="M540" s="237"/>
      <c r="N540" s="1020" t="str">
        <f>IF(M541&lt;&gt;"",M540/M541,"")</f>
        <v/>
      </c>
      <c r="O540" s="239"/>
      <c r="P540" s="1020" t="str">
        <f>IF(O541&lt;&gt;"",O540/O541,"")</f>
        <v/>
      </c>
      <c r="Q540" s="239"/>
      <c r="R540" s="1020" t="str">
        <f>IF(Q541&lt;&gt;"",Q540/Q541,"")</f>
        <v/>
      </c>
      <c r="S540" s="239"/>
      <c r="T540" s="1020" t="str">
        <f>IF(S541&lt;&gt;"",S540/S541,"")</f>
        <v/>
      </c>
      <c r="U540" s="239"/>
      <c r="V540" s="1167" t="str">
        <f t="shared" ref="V540" si="272">IF(U541&lt;&gt;"",U540/U541,"")</f>
        <v/>
      </c>
      <c r="W540" s="1027"/>
      <c r="X540" s="1028"/>
      <c r="Y540" s="1028"/>
      <c r="Z540" s="1028"/>
      <c r="AA540" s="1028"/>
      <c r="AB540" s="1028"/>
      <c r="AC540" s="1028"/>
      <c r="AD540" s="1029"/>
      <c r="AE540" s="119"/>
      <c r="AF540" s="586"/>
      <c r="AG540" s="586"/>
      <c r="AH540" s="586"/>
      <c r="AI540" s="586"/>
      <c r="AJ540" s="586"/>
      <c r="AK540" s="586"/>
      <c r="AL540" s="585">
        <f t="shared" ca="1" si="251"/>
        <v>80</v>
      </c>
      <c r="AM540" s="585">
        <f t="shared" ca="1" si="251"/>
        <v>3</v>
      </c>
      <c r="AN540" s="1033"/>
      <c r="AO540" s="273">
        <f t="shared" ca="1" si="252"/>
        <v>112</v>
      </c>
      <c r="AP540" s="586"/>
      <c r="AQ540" s="586"/>
      <c r="AR540" s="586"/>
      <c r="AS540" s="586"/>
      <c r="AT540" s="1034"/>
      <c r="AU540" s="1034"/>
      <c r="AV540" s="1034"/>
      <c r="AW540" s="1034"/>
      <c r="AX540" s="1034"/>
      <c r="AY540" s="177"/>
      <c r="AZ540" s="177"/>
      <c r="BA540" s="177"/>
      <c r="BB540" s="177"/>
      <c r="BC540" s="177"/>
      <c r="BD540" s="177"/>
      <c r="BE540" s="177"/>
    </row>
    <row r="541" spans="1:57" s="73" customFormat="1" hidden="1" outlineLevel="2" x14ac:dyDescent="0.2">
      <c r="A541" s="752"/>
      <c r="B541" s="753"/>
      <c r="C541" s="1041"/>
      <c r="D541" s="1009"/>
      <c r="E541" s="1166"/>
      <c r="F541" s="763"/>
      <c r="G541" s="765"/>
      <c r="H541" s="732"/>
      <c r="I541" s="769"/>
      <c r="J541" s="772"/>
      <c r="K541" s="1037"/>
      <c r="L541" s="1038"/>
      <c r="M541" s="238"/>
      <c r="N541" s="1021"/>
      <c r="O541" s="240"/>
      <c r="P541" s="1021"/>
      <c r="Q541" s="240"/>
      <c r="R541" s="1021"/>
      <c r="S541" s="240"/>
      <c r="T541" s="1021"/>
      <c r="U541" s="240"/>
      <c r="V541" s="1168"/>
      <c r="W541" s="1030"/>
      <c r="X541" s="1031"/>
      <c r="Y541" s="1031"/>
      <c r="Z541" s="1031"/>
      <c r="AA541" s="1031"/>
      <c r="AB541" s="1031"/>
      <c r="AC541" s="1031"/>
      <c r="AD541" s="1032"/>
      <c r="AE541" s="119"/>
      <c r="AF541" s="586"/>
      <c r="AG541" s="586"/>
      <c r="AH541" s="586"/>
      <c r="AI541" s="586"/>
      <c r="AJ541" s="586"/>
      <c r="AK541" s="586"/>
      <c r="AL541" s="585">
        <f t="shared" ca="1" si="251"/>
        <v>80</v>
      </c>
      <c r="AM541" s="585">
        <f t="shared" ca="1" si="251"/>
        <v>3</v>
      </c>
      <c r="AN541" s="1033"/>
      <c r="AO541" s="273">
        <f t="shared" ca="1" si="252"/>
        <v>112</v>
      </c>
      <c r="AP541" s="586"/>
      <c r="AQ541" s="586"/>
      <c r="AR541" s="586"/>
      <c r="AS541" s="586"/>
      <c r="AT541" s="1034"/>
      <c r="AU541" s="1034"/>
      <c r="AV541" s="1034"/>
      <c r="AW541" s="1034"/>
      <c r="AX541" s="1034"/>
      <c r="AY541" s="177"/>
      <c r="AZ541" s="177"/>
      <c r="BA541" s="177"/>
      <c r="BB541" s="177"/>
      <c r="BC541" s="177"/>
      <c r="BD541" s="177"/>
      <c r="BE541" s="177"/>
    </row>
    <row r="542" spans="1:57" s="73" customFormat="1" ht="15" hidden="1" customHeight="1" outlineLevel="2" x14ac:dyDescent="0.2">
      <c r="A542" s="746" t="str">
        <f ca="1">IFERROR(INDIRECT(ADDRESS(AN542,4,1,TRUE,"CatCoverage")),"")</f>
        <v/>
      </c>
      <c r="B542" s="747"/>
      <c r="C542" s="1039"/>
      <c r="D542" s="1007" t="str">
        <f ca="1">Translations!$A$77</f>
        <v>Please select…</v>
      </c>
      <c r="E542" s="1164" t="str">
        <f ca="1">Translations!$A$77</f>
        <v>Please select…</v>
      </c>
      <c r="F542" s="759"/>
      <c r="G542" s="764"/>
      <c r="H542" s="731" t="str">
        <f>IF($G544&lt;&gt;"",$G542/$G544,"")</f>
        <v/>
      </c>
      <c r="I542" s="767"/>
      <c r="J542" s="770" t="str">
        <f ca="1">Translations!$A$77</f>
        <v>Please select…</v>
      </c>
      <c r="K542" s="1016" t="str">
        <f ca="1">Translations!$A$84</f>
        <v>Allocation + other sources</v>
      </c>
      <c r="L542" s="1017"/>
      <c r="M542" s="237"/>
      <c r="N542" s="1020" t="str">
        <f>IF(M543&lt;&gt;"",M542/M543,"")</f>
        <v/>
      </c>
      <c r="O542" s="239"/>
      <c r="P542" s="1020" t="str">
        <f>IF(O543&lt;&gt;"",O542/O543,"")</f>
        <v/>
      </c>
      <c r="Q542" s="239"/>
      <c r="R542" s="1020" t="str">
        <f>IF(Q543&lt;&gt;"",Q542/Q543,"")</f>
        <v/>
      </c>
      <c r="S542" s="239"/>
      <c r="T542" s="1022" t="str">
        <f>IF(S543&lt;&gt;"",S542/S543,"")</f>
        <v/>
      </c>
      <c r="U542" s="239"/>
      <c r="V542" s="1167" t="str">
        <f t="shared" ref="V542" si="273">IF(U543&lt;&gt;"",U542/U543,"")</f>
        <v/>
      </c>
      <c r="W542" s="1024"/>
      <c r="X542" s="1025"/>
      <c r="Y542" s="1025"/>
      <c r="Z542" s="1025"/>
      <c r="AA542" s="1025"/>
      <c r="AB542" s="1025"/>
      <c r="AC542" s="1025"/>
      <c r="AD542" s="1026"/>
      <c r="AE542" s="119"/>
      <c r="AF542" s="586"/>
      <c r="AG542" s="586"/>
      <c r="AH542" s="586"/>
      <c r="AI542" s="586"/>
      <c r="AJ542" s="586"/>
      <c r="AK542" s="586"/>
      <c r="AL542" s="585">
        <f t="shared" ca="1" si="251"/>
        <v>80</v>
      </c>
      <c r="AM542" s="585">
        <f t="shared" ca="1" si="251"/>
        <v>3</v>
      </c>
      <c r="AN542" s="1033" t="str">
        <f t="shared" ref="AN542" ca="1" si="274">IFERROR(IF(INDIRECT(ADDRESS(ROW()-4,COLUMN()))+1&lt;=AL542+AM542,INDIRECT(ADDRESS(ROW()-4,COLUMN()))+1,""),"")</f>
        <v/>
      </c>
      <c r="AO542" s="273">
        <f t="shared" ca="1" si="252"/>
        <v>112</v>
      </c>
      <c r="AP542" s="586"/>
      <c r="AQ542" s="586"/>
      <c r="AR542" s="586"/>
      <c r="AS542" s="586"/>
      <c r="AT542" s="1034"/>
      <c r="AU542" s="1034"/>
      <c r="AV542" s="1034"/>
      <c r="AW542" s="1034"/>
      <c r="AX542" s="1034"/>
      <c r="AY542" s="177"/>
      <c r="AZ542" s="177"/>
      <c r="BA542" s="177"/>
      <c r="BB542" s="177"/>
      <c r="BC542" s="177"/>
      <c r="BD542" s="177"/>
      <c r="BE542" s="177"/>
    </row>
    <row r="543" spans="1:57" s="73" customFormat="1" hidden="1" outlineLevel="2" x14ac:dyDescent="0.2">
      <c r="A543" s="749"/>
      <c r="B543" s="750"/>
      <c r="C543" s="1040"/>
      <c r="D543" s="1008"/>
      <c r="E543" s="1165"/>
      <c r="F543" s="761"/>
      <c r="G543" s="765"/>
      <c r="H543" s="766"/>
      <c r="I543" s="768"/>
      <c r="J543" s="771"/>
      <c r="K543" s="1018"/>
      <c r="L543" s="1019"/>
      <c r="M543" s="238"/>
      <c r="N543" s="1021"/>
      <c r="O543" s="240"/>
      <c r="P543" s="1021"/>
      <c r="Q543" s="240"/>
      <c r="R543" s="1021"/>
      <c r="S543" s="240"/>
      <c r="T543" s="1023"/>
      <c r="U543" s="240"/>
      <c r="V543" s="1168"/>
      <c r="W543" s="1027"/>
      <c r="X543" s="1028"/>
      <c r="Y543" s="1028"/>
      <c r="Z543" s="1028"/>
      <c r="AA543" s="1028"/>
      <c r="AB543" s="1028"/>
      <c r="AC543" s="1028"/>
      <c r="AD543" s="1029"/>
      <c r="AE543" s="119"/>
      <c r="AF543" s="586"/>
      <c r="AG543" s="586"/>
      <c r="AH543" s="586"/>
      <c r="AI543" s="586"/>
      <c r="AJ543" s="586"/>
      <c r="AK543" s="586"/>
      <c r="AL543" s="585">
        <f t="shared" ca="1" si="251"/>
        <v>80</v>
      </c>
      <c r="AM543" s="585">
        <f t="shared" ca="1" si="251"/>
        <v>3</v>
      </c>
      <c r="AN543" s="1033"/>
      <c r="AO543" s="273">
        <f t="shared" ca="1" si="252"/>
        <v>112</v>
      </c>
      <c r="AP543" s="586"/>
      <c r="AQ543" s="586"/>
      <c r="AR543" s="586"/>
      <c r="AS543" s="586"/>
      <c r="AT543" s="1034"/>
      <c r="AU543" s="1034"/>
      <c r="AV543" s="1034"/>
      <c r="AW543" s="1034"/>
      <c r="AX543" s="1034"/>
      <c r="AY543" s="177"/>
      <c r="AZ543" s="177"/>
      <c r="BA543" s="177"/>
      <c r="BB543" s="177"/>
      <c r="BC543" s="177"/>
      <c r="BD543" s="177"/>
      <c r="BE543" s="177"/>
    </row>
    <row r="544" spans="1:57" s="73" customFormat="1" ht="15" hidden="1" customHeight="1" outlineLevel="2" x14ac:dyDescent="0.2">
      <c r="A544" s="749"/>
      <c r="B544" s="750"/>
      <c r="C544" s="1040"/>
      <c r="D544" s="1008"/>
      <c r="E544" s="1165"/>
      <c r="F544" s="761"/>
      <c r="G544" s="764"/>
      <c r="H544" s="766"/>
      <c r="I544" s="768"/>
      <c r="J544" s="771"/>
      <c r="K544" s="1035" t="str">
        <f ca="1">Translations!$A$85</f>
        <v xml:space="preserve">Allocation + above + other </v>
      </c>
      <c r="L544" s="1036"/>
      <c r="M544" s="237"/>
      <c r="N544" s="1020" t="str">
        <f>IF(M545&lt;&gt;"",M544/M545,"")</f>
        <v/>
      </c>
      <c r="O544" s="239"/>
      <c r="P544" s="1020" t="str">
        <f>IF(O545&lt;&gt;"",O544/O545,"")</f>
        <v/>
      </c>
      <c r="Q544" s="239"/>
      <c r="R544" s="1020" t="str">
        <f>IF(Q545&lt;&gt;"",Q544/Q545,"")</f>
        <v/>
      </c>
      <c r="S544" s="239"/>
      <c r="T544" s="1022" t="str">
        <f>IF(S545&lt;&gt;"",S544/S545,"")</f>
        <v/>
      </c>
      <c r="U544" s="239"/>
      <c r="V544" s="1167" t="str">
        <f t="shared" ref="V544" si="275">IF(U545&lt;&gt;"",U544/U545,"")</f>
        <v/>
      </c>
      <c r="W544" s="1027"/>
      <c r="X544" s="1028"/>
      <c r="Y544" s="1028"/>
      <c r="Z544" s="1028"/>
      <c r="AA544" s="1028"/>
      <c r="AB544" s="1028"/>
      <c r="AC544" s="1028"/>
      <c r="AD544" s="1029"/>
      <c r="AE544" s="119"/>
      <c r="AF544" s="586"/>
      <c r="AG544" s="586"/>
      <c r="AH544" s="586"/>
      <c r="AI544" s="586"/>
      <c r="AJ544" s="586"/>
      <c r="AK544" s="586"/>
      <c r="AL544" s="585">
        <f t="shared" ca="1" si="251"/>
        <v>80</v>
      </c>
      <c r="AM544" s="585">
        <f t="shared" ca="1" si="251"/>
        <v>3</v>
      </c>
      <c r="AN544" s="1033"/>
      <c r="AO544" s="273">
        <f t="shared" ca="1" si="252"/>
        <v>112</v>
      </c>
      <c r="AP544" s="586"/>
      <c r="AQ544" s="586"/>
      <c r="AR544" s="586"/>
      <c r="AS544" s="586"/>
      <c r="AT544" s="1034"/>
      <c r="AU544" s="1034"/>
      <c r="AV544" s="1034"/>
      <c r="AW544" s="1034"/>
      <c r="AX544" s="1034"/>
      <c r="AY544" s="177"/>
      <c r="AZ544" s="177"/>
      <c r="BA544" s="177"/>
      <c r="BB544" s="177"/>
      <c r="BC544" s="177"/>
      <c r="BD544" s="177"/>
      <c r="BE544" s="177"/>
    </row>
    <row r="545" spans="1:75" s="73" customFormat="1" hidden="1" outlineLevel="2" x14ac:dyDescent="0.2">
      <c r="A545" s="752"/>
      <c r="B545" s="753"/>
      <c r="C545" s="1041"/>
      <c r="D545" s="1009"/>
      <c r="E545" s="1166"/>
      <c r="F545" s="763"/>
      <c r="G545" s="765"/>
      <c r="H545" s="732"/>
      <c r="I545" s="769"/>
      <c r="J545" s="772"/>
      <c r="K545" s="1037"/>
      <c r="L545" s="1038"/>
      <c r="M545" s="238"/>
      <c r="N545" s="1021"/>
      <c r="O545" s="240"/>
      <c r="P545" s="1021"/>
      <c r="Q545" s="240"/>
      <c r="R545" s="1021"/>
      <c r="S545" s="240"/>
      <c r="T545" s="1023"/>
      <c r="U545" s="240"/>
      <c r="V545" s="1168"/>
      <c r="W545" s="1030"/>
      <c r="X545" s="1031"/>
      <c r="Y545" s="1031"/>
      <c r="Z545" s="1031"/>
      <c r="AA545" s="1031"/>
      <c r="AB545" s="1031"/>
      <c r="AC545" s="1031"/>
      <c r="AD545" s="1032"/>
      <c r="AE545" s="119"/>
      <c r="AF545" s="586"/>
      <c r="AG545" s="586"/>
      <c r="AH545" s="586"/>
      <c r="AI545" s="586"/>
      <c r="AJ545" s="586"/>
      <c r="AK545" s="586"/>
      <c r="AL545" s="585">
        <f t="shared" ca="1" si="251"/>
        <v>80</v>
      </c>
      <c r="AM545" s="585">
        <f t="shared" ca="1" si="251"/>
        <v>3</v>
      </c>
      <c r="AN545" s="1033"/>
      <c r="AO545" s="273">
        <f t="shared" ca="1" si="252"/>
        <v>112</v>
      </c>
      <c r="AP545" s="586"/>
      <c r="AQ545" s="586"/>
      <c r="AR545" s="586"/>
      <c r="AS545" s="586"/>
      <c r="AT545" s="1034"/>
      <c r="AU545" s="1034"/>
      <c r="AV545" s="1034"/>
      <c r="AW545" s="1034"/>
      <c r="AX545" s="1034"/>
      <c r="AY545" s="177"/>
      <c r="AZ545" s="177"/>
      <c r="BA545" s="177"/>
      <c r="BB545" s="177"/>
      <c r="BC545" s="177"/>
      <c r="BD545" s="177"/>
      <c r="BE545" s="177"/>
    </row>
    <row r="546" spans="1:75" s="73" customFormat="1" ht="15" hidden="1" customHeight="1" outlineLevel="2" x14ac:dyDescent="0.2">
      <c r="A546" s="746" t="str">
        <f ca="1">IFERROR(INDIRECT(ADDRESS(AN546,4,1,TRUE,"CatCoverage")),"")</f>
        <v/>
      </c>
      <c r="B546" s="747"/>
      <c r="C546" s="1039"/>
      <c r="D546" s="1007" t="str">
        <f ca="1">Translations!$A$77</f>
        <v>Please select…</v>
      </c>
      <c r="E546" s="1164" t="str">
        <f ca="1">Translations!$A$77</f>
        <v>Please select…</v>
      </c>
      <c r="F546" s="759"/>
      <c r="G546" s="764"/>
      <c r="H546" s="731" t="str">
        <f>IF($G548&lt;&gt;"",$G546/$G548,"")</f>
        <v/>
      </c>
      <c r="I546" s="767"/>
      <c r="J546" s="770" t="str">
        <f ca="1">Translations!$A$77</f>
        <v>Please select…</v>
      </c>
      <c r="K546" s="1016" t="str">
        <f ca="1">Translations!$A$84</f>
        <v>Allocation + other sources</v>
      </c>
      <c r="L546" s="1017"/>
      <c r="M546" s="237"/>
      <c r="N546" s="1020" t="str">
        <f>IF(M547&lt;&gt;"",M546/M547,"")</f>
        <v/>
      </c>
      <c r="O546" s="239"/>
      <c r="P546" s="1020" t="str">
        <f>IF(O547&lt;&gt;"",O546/O547,"")</f>
        <v/>
      </c>
      <c r="Q546" s="239"/>
      <c r="R546" s="1020" t="str">
        <f>IF(Q547&lt;&gt;"",Q546/Q547,"")</f>
        <v/>
      </c>
      <c r="S546" s="239"/>
      <c r="T546" s="1022" t="str">
        <f>IF(S547&lt;&gt;"",S546/S547,"")</f>
        <v/>
      </c>
      <c r="U546" s="239"/>
      <c r="V546" s="1167" t="str">
        <f t="shared" ref="V546" si="276">IF(U547&lt;&gt;"",U546/U547,"")</f>
        <v/>
      </c>
      <c r="W546" s="1024"/>
      <c r="X546" s="1025"/>
      <c r="Y546" s="1025"/>
      <c r="Z546" s="1025"/>
      <c r="AA546" s="1025"/>
      <c r="AB546" s="1025"/>
      <c r="AC546" s="1025"/>
      <c r="AD546" s="1026"/>
      <c r="AE546" s="119"/>
      <c r="AF546" s="586"/>
      <c r="AG546" s="586"/>
      <c r="AH546" s="586"/>
      <c r="AI546" s="586"/>
      <c r="AJ546" s="586"/>
      <c r="AK546" s="586"/>
      <c r="AL546" s="585">
        <f t="shared" ca="1" si="251"/>
        <v>80</v>
      </c>
      <c r="AM546" s="585">
        <f t="shared" ca="1" si="251"/>
        <v>3</v>
      </c>
      <c r="AN546" s="1033" t="str">
        <f t="shared" ref="AN546" ca="1" si="277">IFERROR(IF(INDIRECT(ADDRESS(ROW()-4,COLUMN()))+1&lt;=AL546+AM546,INDIRECT(ADDRESS(ROW()-4,COLUMN()))+1,""),"")</f>
        <v/>
      </c>
      <c r="AO546" s="273">
        <f t="shared" ca="1" si="252"/>
        <v>112</v>
      </c>
      <c r="AP546" s="586"/>
      <c r="AQ546" s="586"/>
      <c r="AR546" s="586"/>
      <c r="AS546" s="586"/>
      <c r="AT546" s="1034"/>
      <c r="AU546" s="1034"/>
      <c r="AV546" s="1034"/>
      <c r="AW546" s="1034"/>
      <c r="AX546" s="1034"/>
      <c r="AY546" s="177"/>
      <c r="AZ546" s="177"/>
      <c r="BA546" s="177"/>
      <c r="BB546" s="177"/>
      <c r="BC546" s="177"/>
      <c r="BD546" s="177"/>
      <c r="BE546" s="177"/>
    </row>
    <row r="547" spans="1:75" s="73" customFormat="1" hidden="1" outlineLevel="2" x14ac:dyDescent="0.2">
      <c r="A547" s="749"/>
      <c r="B547" s="750"/>
      <c r="C547" s="1040"/>
      <c r="D547" s="1008"/>
      <c r="E547" s="1165"/>
      <c r="F547" s="761"/>
      <c r="G547" s="765"/>
      <c r="H547" s="766"/>
      <c r="I547" s="768"/>
      <c r="J547" s="771"/>
      <c r="K547" s="1018"/>
      <c r="L547" s="1019"/>
      <c r="M547" s="238"/>
      <c r="N547" s="1021"/>
      <c r="O547" s="240"/>
      <c r="P547" s="1021"/>
      <c r="Q547" s="240"/>
      <c r="R547" s="1021"/>
      <c r="S547" s="240"/>
      <c r="T547" s="1023"/>
      <c r="U547" s="240"/>
      <c r="V547" s="1168"/>
      <c r="W547" s="1027"/>
      <c r="X547" s="1028"/>
      <c r="Y547" s="1028"/>
      <c r="Z547" s="1028"/>
      <c r="AA547" s="1028"/>
      <c r="AB547" s="1028"/>
      <c r="AC547" s="1028"/>
      <c r="AD547" s="1029"/>
      <c r="AE547" s="119"/>
      <c r="AF547" s="586"/>
      <c r="AG547" s="586"/>
      <c r="AH547" s="586"/>
      <c r="AI547" s="586"/>
      <c r="AJ547" s="586"/>
      <c r="AK547" s="586"/>
      <c r="AL547" s="585">
        <f t="shared" ca="1" si="251"/>
        <v>80</v>
      </c>
      <c r="AM547" s="585">
        <f t="shared" ca="1" si="251"/>
        <v>3</v>
      </c>
      <c r="AN547" s="1033"/>
      <c r="AO547" s="273">
        <f t="shared" ca="1" si="252"/>
        <v>112</v>
      </c>
      <c r="AP547" s="586"/>
      <c r="AQ547" s="586"/>
      <c r="AR547" s="586"/>
      <c r="AS547" s="586"/>
      <c r="AT547" s="1034"/>
      <c r="AU547" s="1034"/>
      <c r="AV547" s="1034"/>
      <c r="AW547" s="1034"/>
      <c r="AX547" s="1034"/>
      <c r="AY547" s="177"/>
      <c r="AZ547" s="177"/>
      <c r="BA547" s="177"/>
      <c r="BB547" s="177"/>
      <c r="BC547" s="177"/>
      <c r="BD547" s="177"/>
      <c r="BE547" s="177"/>
    </row>
    <row r="548" spans="1:75" s="73" customFormat="1" ht="15" hidden="1" customHeight="1" outlineLevel="2" x14ac:dyDescent="0.2">
      <c r="A548" s="749"/>
      <c r="B548" s="750"/>
      <c r="C548" s="1040"/>
      <c r="D548" s="1008"/>
      <c r="E548" s="1165"/>
      <c r="F548" s="761"/>
      <c r="G548" s="764"/>
      <c r="H548" s="766"/>
      <c r="I548" s="768"/>
      <c r="J548" s="771"/>
      <c r="K548" s="1035" t="str">
        <f ca="1">Translations!$A$85</f>
        <v xml:space="preserve">Allocation + above + other </v>
      </c>
      <c r="L548" s="1036"/>
      <c r="M548" s="237"/>
      <c r="N548" s="1020" t="str">
        <f>IF(M549&lt;&gt;"",M548/M549,"")</f>
        <v/>
      </c>
      <c r="O548" s="239"/>
      <c r="P548" s="1020" t="str">
        <f>IF(O549&lt;&gt;"",O548/O549,"")</f>
        <v/>
      </c>
      <c r="Q548" s="239"/>
      <c r="R548" s="1020" t="str">
        <f>IF(Q549&lt;&gt;"",Q548/Q549,"")</f>
        <v/>
      </c>
      <c r="S548" s="239"/>
      <c r="T548" s="1022" t="str">
        <f>IF(S549&lt;&gt;"",S548/S549,"")</f>
        <v/>
      </c>
      <c r="U548" s="239"/>
      <c r="V548" s="1167" t="str">
        <f t="shared" ref="V548" si="278">IF(U549&lt;&gt;"",U548/U549,"")</f>
        <v/>
      </c>
      <c r="W548" s="1027"/>
      <c r="X548" s="1028"/>
      <c r="Y548" s="1028"/>
      <c r="Z548" s="1028"/>
      <c r="AA548" s="1028"/>
      <c r="AB548" s="1028"/>
      <c r="AC548" s="1028"/>
      <c r="AD548" s="1029"/>
      <c r="AE548" s="119"/>
      <c r="AF548" s="586"/>
      <c r="AG548" s="586"/>
      <c r="AH548" s="586"/>
      <c r="AI548" s="586"/>
      <c r="AJ548" s="586"/>
      <c r="AK548" s="586"/>
      <c r="AL548" s="585">
        <f t="shared" ca="1" si="251"/>
        <v>80</v>
      </c>
      <c r="AM548" s="585">
        <f t="shared" ca="1" si="251"/>
        <v>3</v>
      </c>
      <c r="AN548" s="1033"/>
      <c r="AO548" s="273">
        <f t="shared" ca="1" si="252"/>
        <v>112</v>
      </c>
      <c r="AP548" s="586"/>
      <c r="AQ548" s="586"/>
      <c r="AR548" s="586"/>
      <c r="AS548" s="586"/>
      <c r="AT548" s="1034"/>
      <c r="AU548" s="1034"/>
      <c r="AV548" s="1034"/>
      <c r="AW548" s="1034"/>
      <c r="AX548" s="1034"/>
      <c r="AY548" s="177"/>
      <c r="AZ548" s="177"/>
      <c r="BA548" s="177"/>
      <c r="BB548" s="177"/>
      <c r="BC548" s="177"/>
      <c r="BD548" s="177"/>
      <c r="BE548" s="177"/>
    </row>
    <row r="549" spans="1:75" s="73" customFormat="1" hidden="1" outlineLevel="2" x14ac:dyDescent="0.2">
      <c r="A549" s="752"/>
      <c r="B549" s="753"/>
      <c r="C549" s="1041"/>
      <c r="D549" s="1009"/>
      <c r="E549" s="1166"/>
      <c r="F549" s="763"/>
      <c r="G549" s="765"/>
      <c r="H549" s="732"/>
      <c r="I549" s="769"/>
      <c r="J549" s="772"/>
      <c r="K549" s="1037"/>
      <c r="L549" s="1038"/>
      <c r="M549" s="238"/>
      <c r="N549" s="1021"/>
      <c r="O549" s="240"/>
      <c r="P549" s="1021"/>
      <c r="Q549" s="240"/>
      <c r="R549" s="1021"/>
      <c r="S549" s="240"/>
      <c r="T549" s="1023"/>
      <c r="U549" s="240"/>
      <c r="V549" s="1168"/>
      <c r="W549" s="1030"/>
      <c r="X549" s="1031"/>
      <c r="Y549" s="1031"/>
      <c r="Z549" s="1031"/>
      <c r="AA549" s="1031"/>
      <c r="AB549" s="1031"/>
      <c r="AC549" s="1031"/>
      <c r="AD549" s="1032"/>
      <c r="AE549" s="119"/>
      <c r="AF549" s="586"/>
      <c r="AG549" s="586"/>
      <c r="AH549" s="586"/>
      <c r="AI549" s="586"/>
      <c r="AJ549" s="586"/>
      <c r="AK549" s="586"/>
      <c r="AL549" s="585">
        <f t="shared" ca="1" si="251"/>
        <v>80</v>
      </c>
      <c r="AM549" s="585">
        <f t="shared" ca="1" si="251"/>
        <v>3</v>
      </c>
      <c r="AN549" s="1033"/>
      <c r="AO549" s="273">
        <f t="shared" ca="1" si="252"/>
        <v>112</v>
      </c>
      <c r="AP549" s="586"/>
      <c r="AQ549" s="586"/>
      <c r="AR549" s="586"/>
      <c r="AS549" s="586"/>
      <c r="AT549" s="1034"/>
      <c r="AU549" s="1034"/>
      <c r="AV549" s="1034"/>
      <c r="AW549" s="1034"/>
      <c r="AX549" s="1034"/>
      <c r="AY549" s="177"/>
      <c r="AZ549" s="177"/>
      <c r="BA549" s="177"/>
      <c r="BB549" s="177"/>
      <c r="BC549" s="177"/>
      <c r="BD549" s="177"/>
      <c r="BE549" s="177"/>
    </row>
    <row r="550" spans="1:75" s="73" customFormat="1" ht="15" hidden="1" customHeight="1" outlineLevel="2" x14ac:dyDescent="0.2">
      <c r="A550" s="746" t="str">
        <f ca="1">IFERROR(INDIRECT(ADDRESS(AN550,4,1,TRUE,"CatCoverage")),"")</f>
        <v/>
      </c>
      <c r="B550" s="747"/>
      <c r="C550" s="1039"/>
      <c r="D550" s="1007" t="str">
        <f ca="1">Translations!$A$77</f>
        <v>Please select…</v>
      </c>
      <c r="E550" s="1164" t="str">
        <f ca="1">Translations!$A$77</f>
        <v>Please select…</v>
      </c>
      <c r="F550" s="759"/>
      <c r="G550" s="764"/>
      <c r="H550" s="731" t="str">
        <f>IF($G552&lt;&gt;"",$G550/$G552,"")</f>
        <v/>
      </c>
      <c r="I550" s="767"/>
      <c r="J550" s="770" t="str">
        <f ca="1">Translations!$A$77</f>
        <v>Please select…</v>
      </c>
      <c r="K550" s="1016" t="str">
        <f ca="1">Translations!$A$84</f>
        <v>Allocation + other sources</v>
      </c>
      <c r="L550" s="1017"/>
      <c r="M550" s="237"/>
      <c r="N550" s="1020" t="str">
        <f>IF(M551&lt;&gt;"",M550/M551,"")</f>
        <v/>
      </c>
      <c r="O550" s="239"/>
      <c r="P550" s="1020" t="str">
        <f>IF(O551&lt;&gt;"",O550/O551,"")</f>
        <v/>
      </c>
      <c r="Q550" s="239"/>
      <c r="R550" s="1020" t="str">
        <f>IF(Q551&lt;&gt;"",Q550/Q551,"")</f>
        <v/>
      </c>
      <c r="S550" s="239"/>
      <c r="T550" s="1022" t="str">
        <f>IF(S551&lt;&gt;"",S550/S551,"")</f>
        <v/>
      </c>
      <c r="U550" s="239"/>
      <c r="V550" s="1167" t="str">
        <f t="shared" ref="V550" si="279">IF(U551&lt;&gt;"",U550/U551,"")</f>
        <v/>
      </c>
      <c r="W550" s="1024"/>
      <c r="X550" s="1025"/>
      <c r="Y550" s="1025"/>
      <c r="Z550" s="1025"/>
      <c r="AA550" s="1025"/>
      <c r="AB550" s="1025"/>
      <c r="AC550" s="1025"/>
      <c r="AD550" s="1026"/>
      <c r="AE550" s="119"/>
      <c r="AF550" s="586"/>
      <c r="AG550" s="586"/>
      <c r="AH550" s="586"/>
      <c r="AI550" s="586"/>
      <c r="AJ550" s="586"/>
      <c r="AK550" s="586"/>
      <c r="AL550" s="585">
        <f t="shared" ca="1" si="251"/>
        <v>80</v>
      </c>
      <c r="AM550" s="585">
        <f t="shared" ca="1" si="251"/>
        <v>3</v>
      </c>
      <c r="AN550" s="1033" t="str">
        <f t="shared" ref="AN550" ca="1" si="280">IFERROR(IF(INDIRECT(ADDRESS(ROW()-4,COLUMN()))+1&lt;=AL550+AM550,INDIRECT(ADDRESS(ROW()-4,COLUMN()))+1,""),"")</f>
        <v/>
      </c>
      <c r="AO550" s="273">
        <f t="shared" ca="1" si="252"/>
        <v>112</v>
      </c>
      <c r="AP550" s="586"/>
      <c r="AQ550" s="586"/>
      <c r="AR550" s="586"/>
      <c r="AS550" s="586"/>
      <c r="AT550" s="1034"/>
      <c r="AU550" s="1034"/>
      <c r="AV550" s="1034"/>
      <c r="AW550" s="1034"/>
      <c r="AX550" s="1034"/>
      <c r="AY550" s="177"/>
      <c r="AZ550" s="177"/>
      <c r="BA550" s="177"/>
      <c r="BB550" s="177"/>
      <c r="BC550" s="177"/>
      <c r="BD550" s="177"/>
      <c r="BE550" s="177"/>
    </row>
    <row r="551" spans="1:75" s="73" customFormat="1" hidden="1" outlineLevel="2" x14ac:dyDescent="0.2">
      <c r="A551" s="749"/>
      <c r="B551" s="750"/>
      <c r="C551" s="1040"/>
      <c r="D551" s="1008"/>
      <c r="E551" s="1165"/>
      <c r="F551" s="761"/>
      <c r="G551" s="765"/>
      <c r="H551" s="766"/>
      <c r="I551" s="768"/>
      <c r="J551" s="771"/>
      <c r="K551" s="1018"/>
      <c r="L551" s="1019"/>
      <c r="M551" s="238"/>
      <c r="N551" s="1021"/>
      <c r="O551" s="240"/>
      <c r="P551" s="1021"/>
      <c r="Q551" s="240"/>
      <c r="R551" s="1021"/>
      <c r="S551" s="240"/>
      <c r="T551" s="1023"/>
      <c r="U551" s="240"/>
      <c r="V551" s="1168"/>
      <c r="W551" s="1027"/>
      <c r="X551" s="1028"/>
      <c r="Y551" s="1028"/>
      <c r="Z551" s="1028"/>
      <c r="AA551" s="1028"/>
      <c r="AB551" s="1028"/>
      <c r="AC551" s="1028"/>
      <c r="AD551" s="1029"/>
      <c r="AE551" s="119"/>
      <c r="AF551" s="586"/>
      <c r="AG551" s="586"/>
      <c r="AH551" s="586"/>
      <c r="AI551" s="586"/>
      <c r="AJ551" s="586"/>
      <c r="AK551" s="586"/>
      <c r="AL551" s="585">
        <f t="shared" ca="1" si="251"/>
        <v>80</v>
      </c>
      <c r="AM551" s="585">
        <f t="shared" ca="1" si="251"/>
        <v>3</v>
      </c>
      <c r="AN551" s="1033"/>
      <c r="AO551" s="273">
        <f t="shared" ca="1" si="252"/>
        <v>112</v>
      </c>
      <c r="AP551" s="586"/>
      <c r="AQ551" s="586"/>
      <c r="AR551" s="586"/>
      <c r="AS551" s="586"/>
      <c r="AT551" s="1034"/>
      <c r="AU551" s="1034"/>
      <c r="AV551" s="1034"/>
      <c r="AW551" s="1034"/>
      <c r="AX551" s="1034"/>
      <c r="AY551" s="177"/>
      <c r="AZ551" s="177"/>
      <c r="BA551" s="177"/>
      <c r="BB551" s="177"/>
      <c r="BC551" s="177"/>
      <c r="BD551" s="177"/>
      <c r="BE551" s="177"/>
    </row>
    <row r="552" spans="1:75" s="73" customFormat="1" ht="15" hidden="1" customHeight="1" outlineLevel="2" x14ac:dyDescent="0.2">
      <c r="A552" s="749"/>
      <c r="B552" s="750"/>
      <c r="C552" s="1040"/>
      <c r="D552" s="1008"/>
      <c r="E552" s="1165"/>
      <c r="F552" s="761"/>
      <c r="G552" s="764"/>
      <c r="H552" s="766"/>
      <c r="I552" s="768"/>
      <c r="J552" s="771"/>
      <c r="K552" s="1035" t="str">
        <f ca="1">Translations!$A$85</f>
        <v xml:space="preserve">Allocation + above + other </v>
      </c>
      <c r="L552" s="1036"/>
      <c r="M552" s="237"/>
      <c r="N552" s="1020" t="str">
        <f>IF(M553&lt;&gt;"",M552/M553,"")</f>
        <v/>
      </c>
      <c r="O552" s="239"/>
      <c r="P552" s="1020" t="str">
        <f>IF(O553&lt;&gt;"",O552/O553,"")</f>
        <v/>
      </c>
      <c r="Q552" s="239"/>
      <c r="R552" s="1020" t="str">
        <f>IF(Q553&lt;&gt;"",Q552/Q553,"")</f>
        <v/>
      </c>
      <c r="S552" s="239"/>
      <c r="T552" s="1022" t="str">
        <f>IF(S553&lt;&gt;"",S552/S553,"")</f>
        <v/>
      </c>
      <c r="U552" s="239"/>
      <c r="V552" s="1167" t="str">
        <f t="shared" ref="V552" si="281">IF(U553&lt;&gt;"",U552/U553,"")</f>
        <v/>
      </c>
      <c r="W552" s="1027"/>
      <c r="X552" s="1028"/>
      <c r="Y552" s="1028"/>
      <c r="Z552" s="1028"/>
      <c r="AA552" s="1028"/>
      <c r="AB552" s="1028"/>
      <c r="AC552" s="1028"/>
      <c r="AD552" s="1029"/>
      <c r="AE552" s="119"/>
      <c r="AF552" s="586"/>
      <c r="AG552" s="586"/>
      <c r="AH552" s="586"/>
      <c r="AI552" s="586"/>
      <c r="AJ552" s="586"/>
      <c r="AK552" s="586"/>
      <c r="AL552" s="585">
        <f t="shared" ca="1" si="251"/>
        <v>80</v>
      </c>
      <c r="AM552" s="585">
        <f t="shared" ca="1" si="251"/>
        <v>3</v>
      </c>
      <c r="AN552" s="1033"/>
      <c r="AO552" s="273">
        <f t="shared" ca="1" si="252"/>
        <v>112</v>
      </c>
      <c r="AP552" s="586"/>
      <c r="AQ552" s="586"/>
      <c r="AR552" s="586"/>
      <c r="AS552" s="586"/>
      <c r="AT552" s="1034"/>
      <c r="AU552" s="1034"/>
      <c r="AV552" s="1034"/>
      <c r="AW552" s="1034"/>
      <c r="AX552" s="1034"/>
      <c r="AY552" s="177"/>
      <c r="AZ552" s="177"/>
      <c r="BA552" s="177"/>
      <c r="BB552" s="177"/>
      <c r="BC552" s="177"/>
      <c r="BD552" s="177"/>
      <c r="BE552" s="177"/>
    </row>
    <row r="553" spans="1:75" s="73" customFormat="1" hidden="1" outlineLevel="2" x14ac:dyDescent="0.2">
      <c r="A553" s="752"/>
      <c r="B553" s="753"/>
      <c r="C553" s="1041"/>
      <c r="D553" s="1009"/>
      <c r="E553" s="1166"/>
      <c r="F553" s="763"/>
      <c r="G553" s="765"/>
      <c r="H553" s="732"/>
      <c r="I553" s="769"/>
      <c r="J553" s="772"/>
      <c r="K553" s="1037"/>
      <c r="L553" s="1038"/>
      <c r="M553" s="238"/>
      <c r="N553" s="1021"/>
      <c r="O553" s="240"/>
      <c r="P553" s="1021"/>
      <c r="Q553" s="240"/>
      <c r="R553" s="1021"/>
      <c r="S553" s="240"/>
      <c r="T553" s="1023"/>
      <c r="U553" s="240"/>
      <c r="V553" s="1168"/>
      <c r="W553" s="1030"/>
      <c r="X553" s="1031"/>
      <c r="Y553" s="1031"/>
      <c r="Z553" s="1031"/>
      <c r="AA553" s="1031"/>
      <c r="AB553" s="1031"/>
      <c r="AC553" s="1031"/>
      <c r="AD553" s="1032"/>
      <c r="AE553" s="119"/>
      <c r="AF553" s="586"/>
      <c r="AG553" s="586"/>
      <c r="AH553" s="586"/>
      <c r="AI553" s="586"/>
      <c r="AJ553" s="586"/>
      <c r="AK553" s="586"/>
      <c r="AL553" s="585">
        <f t="shared" ca="1" si="251"/>
        <v>80</v>
      </c>
      <c r="AM553" s="585">
        <f t="shared" ca="1" si="251"/>
        <v>3</v>
      </c>
      <c r="AN553" s="1033"/>
      <c r="AO553" s="273">
        <f t="shared" ca="1" si="252"/>
        <v>112</v>
      </c>
      <c r="AP553" s="586"/>
      <c r="AQ553" s="586"/>
      <c r="AR553" s="586"/>
      <c r="AS553" s="586"/>
      <c r="AT553" s="1034"/>
      <c r="AU553" s="1034"/>
      <c r="AV553" s="1034"/>
      <c r="AW553" s="1034"/>
      <c r="AX553" s="1034"/>
      <c r="AY553" s="177"/>
      <c r="AZ553" s="177"/>
      <c r="BA553" s="177"/>
      <c r="BB553" s="177"/>
      <c r="BC553" s="177"/>
      <c r="BD553" s="177"/>
      <c r="BE553" s="177"/>
    </row>
    <row r="554" spans="1:75" s="73" customFormat="1" ht="15" hidden="1" customHeight="1" outlineLevel="2" x14ac:dyDescent="0.2">
      <c r="A554" s="746" t="str">
        <f ca="1">IFERROR(INDIRECT(ADDRESS(AN554,4,1,TRUE,"CatCoverage")),"")</f>
        <v/>
      </c>
      <c r="B554" s="747"/>
      <c r="C554" s="1039"/>
      <c r="D554" s="1007" t="str">
        <f ca="1">Translations!$A$77</f>
        <v>Please select…</v>
      </c>
      <c r="E554" s="1164" t="str">
        <f ca="1">Translations!$A$77</f>
        <v>Please select…</v>
      </c>
      <c r="F554" s="759"/>
      <c r="G554" s="764"/>
      <c r="H554" s="731" t="str">
        <f>IF($G556&lt;&gt;"",$G554/$G556,"")</f>
        <v/>
      </c>
      <c r="I554" s="767"/>
      <c r="J554" s="770" t="str">
        <f ca="1">Translations!$A$77</f>
        <v>Please select…</v>
      </c>
      <c r="K554" s="1016" t="str">
        <f ca="1">Translations!$A$84</f>
        <v>Allocation + other sources</v>
      </c>
      <c r="L554" s="1017"/>
      <c r="M554" s="237"/>
      <c r="N554" s="1020" t="str">
        <f>IF(M555&lt;&gt;"",M554/M555,"")</f>
        <v/>
      </c>
      <c r="O554" s="239"/>
      <c r="P554" s="1020" t="str">
        <f>IF(O555&lt;&gt;"",O554/O555,"")</f>
        <v/>
      </c>
      <c r="Q554" s="239"/>
      <c r="R554" s="1020" t="str">
        <f>IF(Q555&lt;&gt;"",Q554/Q555,"")</f>
        <v/>
      </c>
      <c r="S554" s="239"/>
      <c r="T554" s="1022" t="str">
        <f>IF(S555&lt;&gt;"",S554/S555,"")</f>
        <v/>
      </c>
      <c r="U554" s="239"/>
      <c r="V554" s="1167" t="str">
        <f t="shared" ref="V554" si="282">IF(U555&lt;&gt;"",U554/U555,"")</f>
        <v/>
      </c>
      <c r="W554" s="1024"/>
      <c r="X554" s="1025"/>
      <c r="Y554" s="1025"/>
      <c r="Z554" s="1025"/>
      <c r="AA554" s="1025"/>
      <c r="AB554" s="1025"/>
      <c r="AC554" s="1025"/>
      <c r="AD554" s="1026"/>
      <c r="AE554" s="119"/>
      <c r="AF554" s="586"/>
      <c r="AG554" s="586"/>
      <c r="AH554" s="586"/>
      <c r="AI554" s="586"/>
      <c r="AJ554" s="586"/>
      <c r="AK554" s="586"/>
      <c r="AL554" s="585">
        <f t="shared" ca="1" si="251"/>
        <v>80</v>
      </c>
      <c r="AM554" s="585">
        <f t="shared" ca="1" si="251"/>
        <v>3</v>
      </c>
      <c r="AN554" s="1033" t="str">
        <f t="shared" ref="AN554" ca="1" si="283">IFERROR(IF(INDIRECT(ADDRESS(ROW()-4,COLUMN()))+1&lt;=AL554+AM554,INDIRECT(ADDRESS(ROW()-4,COLUMN()))+1,""),"")</f>
        <v/>
      </c>
      <c r="AO554" s="273">
        <f t="shared" ca="1" si="252"/>
        <v>112</v>
      </c>
      <c r="AP554" s="586"/>
      <c r="AQ554" s="586"/>
      <c r="AR554" s="586"/>
      <c r="AS554" s="586"/>
      <c r="AT554" s="1034"/>
      <c r="AU554" s="1034"/>
      <c r="AV554" s="1034"/>
      <c r="AW554" s="1034"/>
      <c r="AX554" s="1034"/>
      <c r="AY554" s="177"/>
      <c r="AZ554" s="177"/>
      <c r="BA554" s="177"/>
      <c r="BB554" s="177"/>
      <c r="BC554" s="177"/>
      <c r="BD554" s="177"/>
      <c r="BE554" s="177"/>
    </row>
    <row r="555" spans="1:75" s="73" customFormat="1" hidden="1" outlineLevel="2" x14ac:dyDescent="0.2">
      <c r="A555" s="749"/>
      <c r="B555" s="750"/>
      <c r="C555" s="1040"/>
      <c r="D555" s="1008"/>
      <c r="E555" s="1165"/>
      <c r="F555" s="761"/>
      <c r="G555" s="765"/>
      <c r="H555" s="766"/>
      <c r="I555" s="768"/>
      <c r="J555" s="771"/>
      <c r="K555" s="1018"/>
      <c r="L555" s="1019"/>
      <c r="M555" s="238"/>
      <c r="N555" s="1021"/>
      <c r="O555" s="240"/>
      <c r="P555" s="1021"/>
      <c r="Q555" s="240"/>
      <c r="R555" s="1021"/>
      <c r="S555" s="240"/>
      <c r="T555" s="1023"/>
      <c r="U555" s="240"/>
      <c r="V555" s="1168"/>
      <c r="W555" s="1027"/>
      <c r="X555" s="1028"/>
      <c r="Y555" s="1028"/>
      <c r="Z555" s="1028"/>
      <c r="AA555" s="1028"/>
      <c r="AB555" s="1028"/>
      <c r="AC555" s="1028"/>
      <c r="AD555" s="1029"/>
      <c r="AE555" s="119"/>
      <c r="AF555" s="586"/>
      <c r="AG555" s="586"/>
      <c r="AH555" s="586"/>
      <c r="AI555" s="586"/>
      <c r="AJ555" s="586"/>
      <c r="AK555" s="586"/>
      <c r="AL555" s="585">
        <f t="shared" ref="AL555:AM557" ca="1" si="284">INDIRECT(ADDRESS(ROW()-1,COLUMN()))</f>
        <v>80</v>
      </c>
      <c r="AM555" s="585">
        <f t="shared" ca="1" si="284"/>
        <v>3</v>
      </c>
      <c r="AN555" s="1033"/>
      <c r="AO555" s="273">
        <f t="shared" ca="1" si="252"/>
        <v>112</v>
      </c>
      <c r="AP555" s="586"/>
      <c r="AQ555" s="586"/>
      <c r="AR555" s="586"/>
      <c r="AS555" s="586"/>
      <c r="AT555" s="1034"/>
      <c r="AU555" s="1034"/>
      <c r="AV555" s="1034"/>
      <c r="AW555" s="1034"/>
      <c r="AX555" s="1034"/>
      <c r="AY555" s="177"/>
      <c r="AZ555" s="177"/>
      <c r="BA555" s="177"/>
      <c r="BB555" s="177"/>
      <c r="BC555" s="177"/>
      <c r="BD555" s="177"/>
      <c r="BE555" s="177"/>
    </row>
    <row r="556" spans="1:75" s="73" customFormat="1" ht="15" hidden="1" customHeight="1" outlineLevel="2" x14ac:dyDescent="0.2">
      <c r="A556" s="749"/>
      <c r="B556" s="750"/>
      <c r="C556" s="1040"/>
      <c r="D556" s="1008"/>
      <c r="E556" s="1165"/>
      <c r="F556" s="761"/>
      <c r="G556" s="764"/>
      <c r="H556" s="766"/>
      <c r="I556" s="768"/>
      <c r="J556" s="771"/>
      <c r="K556" s="1035" t="str">
        <f ca="1">Translations!$A$85</f>
        <v xml:space="preserve">Allocation + above + other </v>
      </c>
      <c r="L556" s="1036"/>
      <c r="M556" s="237"/>
      <c r="N556" s="1020" t="str">
        <f>IF(M557&lt;&gt;"",M556/M557,"")</f>
        <v/>
      </c>
      <c r="O556" s="239"/>
      <c r="P556" s="1020" t="str">
        <f>IF(O557&lt;&gt;"",O556/O557,"")</f>
        <v/>
      </c>
      <c r="Q556" s="239"/>
      <c r="R556" s="1020" t="str">
        <f>IF(Q557&lt;&gt;"",Q556/Q557,"")</f>
        <v/>
      </c>
      <c r="S556" s="239"/>
      <c r="T556" s="1022" t="str">
        <f>IF(S557&lt;&gt;"",S556/S557,"")</f>
        <v/>
      </c>
      <c r="U556" s="239"/>
      <c r="V556" s="1167" t="str">
        <f t="shared" ref="V556" si="285">IF(U557&lt;&gt;"",U556/U557,"")</f>
        <v/>
      </c>
      <c r="W556" s="1027"/>
      <c r="X556" s="1028"/>
      <c r="Y556" s="1028"/>
      <c r="Z556" s="1028"/>
      <c r="AA556" s="1028"/>
      <c r="AB556" s="1028"/>
      <c r="AC556" s="1028"/>
      <c r="AD556" s="1029"/>
      <c r="AE556" s="119"/>
      <c r="AF556" s="586"/>
      <c r="AG556" s="586"/>
      <c r="AH556" s="586"/>
      <c r="AI556" s="586"/>
      <c r="AJ556" s="586"/>
      <c r="AK556" s="586"/>
      <c r="AL556" s="585">
        <f t="shared" ca="1" si="284"/>
        <v>80</v>
      </c>
      <c r="AM556" s="585">
        <f t="shared" ca="1" si="284"/>
        <v>3</v>
      </c>
      <c r="AN556" s="1033"/>
      <c r="AO556" s="273">
        <f t="shared" ca="1" si="252"/>
        <v>112</v>
      </c>
      <c r="AP556" s="586"/>
      <c r="AQ556" s="586"/>
      <c r="AR556" s="586"/>
      <c r="AS556" s="586"/>
      <c r="AT556" s="1034"/>
      <c r="AU556" s="1034"/>
      <c r="AV556" s="1034"/>
      <c r="AW556" s="1034"/>
      <c r="AX556" s="1034"/>
      <c r="AY556" s="177"/>
      <c r="AZ556" s="177"/>
      <c r="BA556" s="177"/>
      <c r="BB556" s="177"/>
      <c r="BC556" s="177"/>
      <c r="BD556" s="177"/>
      <c r="BE556" s="177"/>
    </row>
    <row r="557" spans="1:75" s="73" customFormat="1" hidden="1" outlineLevel="2" x14ac:dyDescent="0.2">
      <c r="A557" s="752"/>
      <c r="B557" s="753"/>
      <c r="C557" s="1041"/>
      <c r="D557" s="1009"/>
      <c r="E557" s="1166"/>
      <c r="F557" s="763"/>
      <c r="G557" s="765"/>
      <c r="H557" s="732"/>
      <c r="I557" s="769"/>
      <c r="J557" s="772"/>
      <c r="K557" s="1037"/>
      <c r="L557" s="1038"/>
      <c r="M557" s="238"/>
      <c r="N557" s="1021"/>
      <c r="O557" s="240"/>
      <c r="P557" s="1021"/>
      <c r="Q557" s="240"/>
      <c r="R557" s="1021"/>
      <c r="S557" s="240"/>
      <c r="T557" s="1023"/>
      <c r="U557" s="240"/>
      <c r="V557" s="1168"/>
      <c r="W557" s="1030"/>
      <c r="X557" s="1031"/>
      <c r="Y557" s="1031"/>
      <c r="Z557" s="1031"/>
      <c r="AA557" s="1031"/>
      <c r="AB557" s="1031"/>
      <c r="AC557" s="1031"/>
      <c r="AD557" s="1032"/>
      <c r="AE557" s="119"/>
      <c r="AF557" s="586"/>
      <c r="AG557" s="586"/>
      <c r="AH557" s="586"/>
      <c r="AI557" s="586"/>
      <c r="AJ557" s="586"/>
      <c r="AK557" s="586"/>
      <c r="AL557" s="585">
        <f t="shared" ca="1" si="284"/>
        <v>80</v>
      </c>
      <c r="AM557" s="585">
        <f t="shared" ca="1" si="284"/>
        <v>3</v>
      </c>
      <c r="AN557" s="1033"/>
      <c r="AO557" s="273">
        <f t="shared" ca="1" si="252"/>
        <v>112</v>
      </c>
      <c r="AP557" s="586"/>
      <c r="AQ557" s="586"/>
      <c r="AR557" s="586"/>
      <c r="AS557" s="586"/>
      <c r="AT557" s="1034"/>
      <c r="AU557" s="1034"/>
      <c r="AV557" s="1034"/>
      <c r="AW557" s="1034"/>
      <c r="AX557" s="1034"/>
      <c r="AY557" s="177"/>
      <c r="AZ557" s="177"/>
      <c r="BA557" s="177"/>
      <c r="BB557" s="177"/>
      <c r="BC557" s="177"/>
      <c r="BD557" s="177"/>
      <c r="BE557" s="177"/>
    </row>
    <row r="558" spans="1:75" s="73" customFormat="1" outlineLevel="1" collapsed="1" x14ac:dyDescent="0.2">
      <c r="A558" s="1083" t="str">
        <f ca="1">Translations!$A$125</f>
        <v>* Indicators with an (*) will require disaggregated results during grant implementation.</v>
      </c>
      <c r="B558" s="1084"/>
      <c r="C558" s="1084"/>
      <c r="D558" s="1084"/>
      <c r="E558" s="1084"/>
      <c r="F558" s="1084"/>
      <c r="G558" s="1084"/>
      <c r="H558" s="1084"/>
      <c r="I558" s="1084"/>
      <c r="J558" s="1084"/>
      <c r="K558" s="1084"/>
      <c r="L558" s="1084"/>
      <c r="M558" s="1084"/>
      <c r="N558" s="1084"/>
      <c r="O558" s="1084"/>
      <c r="P558" s="1084"/>
      <c r="Q558" s="1084"/>
      <c r="R558" s="1084"/>
      <c r="S558" s="1084"/>
      <c r="T558" s="1084"/>
      <c r="U558" s="1084"/>
      <c r="V558" s="1084"/>
      <c r="W558" s="1084"/>
      <c r="X558" s="1084"/>
      <c r="Y558" s="1084"/>
      <c r="Z558" s="1084"/>
      <c r="AA558" s="1084"/>
      <c r="AB558" s="1084"/>
      <c r="AC558" s="1084"/>
      <c r="AD558" s="1085"/>
      <c r="AE558" s="586"/>
      <c r="AF558" s="586"/>
      <c r="AG558" s="586"/>
      <c r="AH558" s="586"/>
      <c r="AI558" s="586"/>
      <c r="AJ558" s="586"/>
      <c r="AK558" s="586"/>
      <c r="AL558" s="585"/>
      <c r="AM558" s="585"/>
      <c r="AN558" s="585"/>
      <c r="AO558" s="273">
        <f t="shared" ca="1" si="252"/>
        <v>112</v>
      </c>
      <c r="AP558" s="586"/>
      <c r="AQ558" s="586"/>
      <c r="AR558" s="586"/>
      <c r="AS558" s="586"/>
      <c r="AT558" s="586"/>
      <c r="AU558" s="586"/>
      <c r="AV558" s="586"/>
      <c r="AW558" s="586"/>
      <c r="AX558" s="586"/>
      <c r="AY558" s="177"/>
      <c r="AZ558" s="177"/>
      <c r="BA558" s="177"/>
      <c r="BB558" s="177"/>
      <c r="BC558" s="177"/>
      <c r="BD558" s="177"/>
      <c r="BE558" s="177"/>
    </row>
    <row r="559" spans="1:75" s="138" customFormat="1" ht="18" customHeight="1" outlineLevel="1" x14ac:dyDescent="0.2">
      <c r="A559" s="217" t="str">
        <f ca="1">Translations!$A$94</f>
        <v>Module budget</v>
      </c>
      <c r="B559" s="577"/>
      <c r="C559" s="577"/>
      <c r="D559" s="577"/>
      <c r="E559" s="577"/>
      <c r="F559" s="577"/>
      <c r="G559" s="577"/>
      <c r="H559" s="577"/>
      <c r="I559" s="577"/>
      <c r="J559" s="577"/>
      <c r="K559" s="577"/>
      <c r="L559" s="577"/>
      <c r="M559" s="577"/>
      <c r="N559" s="577"/>
      <c r="O559" s="577"/>
      <c r="P559" s="577"/>
      <c r="Q559" s="577"/>
      <c r="R559" s="577"/>
      <c r="S559" s="577"/>
      <c r="T559" s="577"/>
      <c r="U559" s="577"/>
      <c r="V559" s="577"/>
      <c r="W559" s="577"/>
      <c r="X559" s="577"/>
      <c r="Y559" s="577"/>
      <c r="Z559" s="577"/>
      <c r="AA559" s="577"/>
      <c r="AB559" s="577"/>
      <c r="AC559" s="577"/>
      <c r="AD559" s="578"/>
      <c r="AE559" s="178"/>
      <c r="AF559" s="178"/>
      <c r="AG559" s="178"/>
      <c r="AH559" s="178"/>
      <c r="AI559" s="178"/>
      <c r="AJ559" s="178"/>
      <c r="AK559" s="178"/>
      <c r="AL559" s="81"/>
      <c r="AM559" s="81"/>
      <c r="AN559" s="167"/>
      <c r="AO559" s="81">
        <f t="shared" ca="1" si="252"/>
        <v>112</v>
      </c>
      <c r="AP559" s="81"/>
      <c r="AQ559" s="81"/>
      <c r="AR559" s="178"/>
      <c r="AS559" s="178"/>
      <c r="AT559" s="178"/>
      <c r="AU559" s="178"/>
      <c r="AV559" s="178"/>
      <c r="AW559" s="178"/>
      <c r="AX559" s="136"/>
      <c r="AY559" s="136"/>
      <c r="AZ559" s="136"/>
      <c r="BA559" s="136"/>
      <c r="BB559" s="136"/>
      <c r="BC559" s="136"/>
      <c r="BD559" s="136"/>
      <c r="BE559" s="137"/>
      <c r="BF559" s="137"/>
      <c r="BG559" s="137"/>
      <c r="BH559" s="137"/>
      <c r="BI559" s="137"/>
      <c r="BJ559" s="137"/>
      <c r="BK559" s="137"/>
      <c r="BL559" s="137"/>
      <c r="BM559" s="137"/>
      <c r="BN559" s="137"/>
      <c r="BO559" s="137"/>
      <c r="BP559" s="137"/>
      <c r="BQ559" s="137"/>
      <c r="BR559" s="137"/>
      <c r="BS559" s="137"/>
      <c r="BT559" s="137"/>
      <c r="BU559" s="137"/>
      <c r="BV559" s="137"/>
      <c r="BW559" s="137"/>
    </row>
    <row r="560" spans="1:75" s="134" customFormat="1" ht="18" customHeight="1" outlineLevel="1" x14ac:dyDescent="0.2">
      <c r="A560" s="995" t="str">
        <f ca="1">Translations!$A$91</f>
        <v>Request from the allocation amount per module</v>
      </c>
      <c r="B560" s="996"/>
      <c r="C560" s="996"/>
      <c r="D560" s="996"/>
      <c r="E560" s="997"/>
      <c r="F560" s="235">
        <f ca="1">SUMIF($K563:$K582,Translations!$A$83,$M563:$M582)+SUMIF($K563:$K582,Translations!$A$83,$O563:$O582)+SUMIF($K563:$K582,Translations!$A$83,$Q563:$Q582)+SUMIF($K563:$K582,Translations!$A$83,$S563:$S582)+SUMIF($K563:$K582,Translations!$A$83,$U563:$U582)</f>
        <v>100018.60400000001</v>
      </c>
      <c r="G560" s="583"/>
      <c r="H560" s="583"/>
      <c r="I560" s="232"/>
      <c r="J560" s="998" t="str">
        <f ca="1">Translations!$A$92</f>
        <v>Request from the amount above the allocation per module</v>
      </c>
      <c r="K560" s="999"/>
      <c r="L560" s="999"/>
      <c r="M560" s="999"/>
      <c r="N560" s="999"/>
      <c r="O560" s="999"/>
      <c r="P560" s="999"/>
      <c r="Q560" s="999"/>
      <c r="R560" s="999"/>
      <c r="S560" s="719"/>
      <c r="T560" s="1000"/>
      <c r="U560" s="583"/>
      <c r="V560" s="583"/>
      <c r="W560" s="235">
        <f ca="1">SUMIF($K563:$K582,Translations!$A$86,$M563:$M582)+SUMIF($K563:$K582,Translations!$A$86,$O563:$O582)+SUMIF($K563:$K582,Translations!$A$86,$Q563:$Q582)+SUMIF($K563:$K582,Translations!$A$86,$S563:$S582)+SUMIF($K563:$K582,Translations!$A$86,$U563:$U582)</f>
        <v>96481</v>
      </c>
      <c r="X560" s="583"/>
      <c r="Y560" s="583"/>
      <c r="Z560" s="232"/>
      <c r="AA560" s="232"/>
      <c r="AB560" s="232"/>
      <c r="AC560" s="232"/>
      <c r="AD560" s="233"/>
      <c r="AE560" s="81"/>
      <c r="AF560" s="81"/>
      <c r="AG560" s="81"/>
      <c r="AH560" s="81"/>
      <c r="AI560" s="81"/>
      <c r="AJ560" s="81"/>
      <c r="AK560" s="81"/>
      <c r="AL560" s="81"/>
      <c r="AM560" s="81"/>
      <c r="AN560" s="167"/>
      <c r="AO560" s="273">
        <f t="shared" ca="1" si="252"/>
        <v>112</v>
      </c>
      <c r="AP560" s="274">
        <f ca="1">F560</f>
        <v>100018.60400000001</v>
      </c>
      <c r="AQ560" s="274">
        <f ca="1">W560</f>
        <v>96481</v>
      </c>
      <c r="AR560" s="81"/>
      <c r="AS560" s="81"/>
      <c r="AT560" s="81"/>
      <c r="AU560" s="81"/>
      <c r="AV560" s="81"/>
      <c r="AW560" s="81"/>
      <c r="AX560" s="101"/>
      <c r="AY560" s="101"/>
      <c r="AZ560" s="101"/>
      <c r="BA560" s="101"/>
      <c r="BB560" s="101"/>
      <c r="BC560" s="101"/>
      <c r="BD560" s="101"/>
      <c r="BE560" s="133"/>
      <c r="BF560" s="133"/>
      <c r="BG560" s="133"/>
      <c r="BH560" s="133"/>
      <c r="BI560" s="133"/>
      <c r="BJ560" s="133"/>
      <c r="BK560" s="133"/>
      <c r="BL560" s="133"/>
      <c r="BM560" s="133"/>
      <c r="BN560" s="133"/>
      <c r="BO560" s="133"/>
      <c r="BP560" s="133"/>
      <c r="BQ560" s="133"/>
      <c r="BR560" s="133"/>
      <c r="BS560" s="133"/>
      <c r="BT560" s="133"/>
      <c r="BU560" s="133"/>
      <c r="BV560" s="133"/>
      <c r="BW560" s="133"/>
    </row>
    <row r="561" spans="1:77" s="89" customFormat="1" ht="36.950000000000003" customHeight="1" outlineLevel="1" x14ac:dyDescent="0.2">
      <c r="A561" s="720" t="str">
        <f ca="1">Translations!$A$93</f>
        <v>Intervention</v>
      </c>
      <c r="B561" s="721"/>
      <c r="C561" s="722"/>
      <c r="D561" s="726" t="str">
        <f ca="1">Translations!$A$95</f>
        <v>Description of Intervention</v>
      </c>
      <c r="E561" s="727"/>
      <c r="F561" s="727"/>
      <c r="G561" s="727"/>
      <c r="H561" s="727"/>
      <c r="I561" s="728"/>
      <c r="J561" s="729" t="str">
        <f ca="1">Translations!$A$71</f>
        <v>Responsible Principal Recipient(s)</v>
      </c>
      <c r="K561" s="709" t="str">
        <f ca="1">Translations!$A$97</f>
        <v>Intervention budget (request to the Global Fund only)</v>
      </c>
      <c r="L561" s="795"/>
      <c r="M561" s="795"/>
      <c r="N561" s="795"/>
      <c r="O561" s="795"/>
      <c r="P561" s="795"/>
      <c r="Q561" s="795"/>
      <c r="R561" s="795"/>
      <c r="S561" s="795"/>
      <c r="T561" s="710"/>
      <c r="U561" s="572"/>
      <c r="V561" s="572"/>
      <c r="W561" s="726" t="str">
        <f ca="1">Translations!$A$98</f>
        <v>Cost Assumptions for the request to the Global Fund</v>
      </c>
      <c r="X561" s="727"/>
      <c r="Y561" s="727"/>
      <c r="Z561" s="727"/>
      <c r="AA561" s="728"/>
      <c r="AB561" s="720" t="str">
        <f ca="1">Translations!$A$100</f>
        <v>Other funding received for this intervention (including scope of activities funded)</v>
      </c>
      <c r="AC561" s="721"/>
      <c r="AD561" s="722"/>
      <c r="AE561" s="178"/>
      <c r="AF561" s="178"/>
      <c r="AG561" s="178"/>
      <c r="AH561" s="178"/>
      <c r="AI561" s="178"/>
      <c r="AJ561" s="178"/>
      <c r="AK561" s="178"/>
      <c r="AL561" s="81"/>
      <c r="AM561" s="81"/>
      <c r="AN561" s="167"/>
      <c r="AO561" s="273">
        <f t="shared" ca="1" si="252"/>
        <v>112</v>
      </c>
      <c r="AP561" s="81"/>
      <c r="AQ561" s="81"/>
      <c r="AR561" s="178"/>
      <c r="AS561" s="178"/>
      <c r="AT561" s="178"/>
      <c r="AU561" s="178"/>
      <c r="AV561" s="178"/>
      <c r="AW561" s="178"/>
      <c r="AX561" s="178"/>
      <c r="AY561" s="178"/>
      <c r="AZ561" s="177"/>
      <c r="BA561" s="177"/>
      <c r="BB561" s="177"/>
      <c r="BC561" s="177"/>
      <c r="BD561" s="177"/>
      <c r="BE561" s="177"/>
      <c r="BF561" s="177"/>
      <c r="BG561" s="77"/>
      <c r="BH561" s="77"/>
      <c r="BI561" s="77"/>
      <c r="BJ561" s="77"/>
      <c r="BK561" s="77"/>
      <c r="BL561" s="77"/>
      <c r="BM561" s="77"/>
      <c r="BN561" s="77"/>
      <c r="BO561" s="77"/>
      <c r="BP561" s="77"/>
      <c r="BQ561" s="77"/>
      <c r="BR561" s="77"/>
      <c r="BS561" s="77"/>
      <c r="BT561" s="77"/>
      <c r="BU561" s="77"/>
      <c r="BV561" s="77"/>
      <c r="BW561" s="77"/>
      <c r="BX561" s="77"/>
      <c r="BY561" s="77"/>
    </row>
    <row r="562" spans="1:77" s="89" customFormat="1" ht="75" customHeight="1" outlineLevel="1" x14ac:dyDescent="0.2">
      <c r="A562" s="723"/>
      <c r="B562" s="724"/>
      <c r="C562" s="725"/>
      <c r="D562" s="706" t="str">
        <f ca="1">Translations!$A$96</f>
        <v>Please describe 1) target population &amp; geographic scope,  2) implementation approach, and 3) other relevant information. Please differentiate between scope of allocation and above allocation request</v>
      </c>
      <c r="E562" s="707"/>
      <c r="F562" s="707"/>
      <c r="G562" s="707"/>
      <c r="H562" s="707"/>
      <c r="I562" s="708"/>
      <c r="J562" s="730"/>
      <c r="K562" s="709" t="str">
        <f ca="1">Translations!$A$107</f>
        <v>Allocation or above allocation</v>
      </c>
      <c r="L562" s="710"/>
      <c r="M562" s="709" t="str">
        <f ca="1">Translations!$A$35&amp;" 1"</f>
        <v>Year  1</v>
      </c>
      <c r="N562" s="710"/>
      <c r="O562" s="709" t="str">
        <f ca="1">Translations!$A$35&amp;" 2"</f>
        <v>Year  2</v>
      </c>
      <c r="P562" s="710"/>
      <c r="Q562" s="709" t="str">
        <f ca="1">Translations!$A$35&amp;" 3"</f>
        <v>Year  3</v>
      </c>
      <c r="R562" s="710"/>
      <c r="S562" s="709" t="str">
        <f ca="1">Translations!$A$35&amp;" 4"</f>
        <v>Year  4</v>
      </c>
      <c r="T562" s="710"/>
      <c r="U562" s="709" t="str">
        <f ca="1">Translations!$A$35&amp;" 5"</f>
        <v>Year  5</v>
      </c>
      <c r="V562" s="710"/>
      <c r="W562" s="706" t="str">
        <f ca="1">Translations!$A$99</f>
        <v>Please describe 1) sources of cost assumptions, 2) key activities, 3) other relevant information. Please differentiate between scope of allocation and above allocation request</v>
      </c>
      <c r="X562" s="707"/>
      <c r="Y562" s="707"/>
      <c r="Z562" s="707"/>
      <c r="AA562" s="708"/>
      <c r="AB562" s="723"/>
      <c r="AC562" s="724"/>
      <c r="AD562" s="725"/>
      <c r="AE562" s="178"/>
      <c r="AF562" s="178"/>
      <c r="AG562" s="178"/>
      <c r="AH562" s="178"/>
      <c r="AI562" s="178"/>
      <c r="AJ562" s="178"/>
      <c r="AK562" s="178"/>
      <c r="AL562" s="81"/>
      <c r="AM562" s="81"/>
      <c r="AN562" s="167"/>
      <c r="AO562" s="273">
        <f t="shared" ca="1" si="252"/>
        <v>112</v>
      </c>
      <c r="AP562" s="81"/>
      <c r="AQ562" s="81"/>
      <c r="AR562" s="178"/>
      <c r="AS562" s="178"/>
      <c r="AT562" s="178"/>
      <c r="AU562" s="178"/>
      <c r="AV562" s="178"/>
      <c r="AW562" s="178"/>
      <c r="AX562" s="178"/>
      <c r="AY562" s="178"/>
      <c r="AZ562" s="177"/>
      <c r="BA562" s="177"/>
      <c r="BB562" s="177"/>
      <c r="BC562" s="177"/>
      <c r="BD562" s="177"/>
      <c r="BE562" s="177"/>
      <c r="BF562" s="177"/>
      <c r="BG562" s="77"/>
      <c r="BH562" s="77"/>
      <c r="BI562" s="77"/>
      <c r="BJ562" s="77"/>
      <c r="BK562" s="77"/>
      <c r="BL562" s="77"/>
      <c r="BM562" s="77"/>
      <c r="BN562" s="77"/>
      <c r="BO562" s="77"/>
      <c r="BP562" s="77"/>
      <c r="BQ562" s="77"/>
      <c r="BR562" s="77"/>
      <c r="BS562" s="77"/>
      <c r="BT562" s="77"/>
      <c r="BU562" s="77"/>
      <c r="BV562" s="77"/>
      <c r="BW562" s="77"/>
      <c r="BX562" s="77"/>
      <c r="BY562" s="77"/>
    </row>
    <row r="563" spans="1:77" s="197" customFormat="1" ht="59.25" customHeight="1" outlineLevel="1" x14ac:dyDescent="0.2">
      <c r="A563" s="938" t="s">
        <v>1369</v>
      </c>
      <c r="B563" s="939"/>
      <c r="C563" s="940"/>
      <c r="D563" s="947" t="s">
        <v>4467</v>
      </c>
      <c r="E563" s="948"/>
      <c r="F563" s="948"/>
      <c r="G563" s="948"/>
      <c r="H563" s="948"/>
      <c r="I563" s="949"/>
      <c r="J563" s="956" t="s">
        <v>989</v>
      </c>
      <c r="K563" s="958" t="str">
        <f ca="1">Translations!$A$83</f>
        <v>Allocation</v>
      </c>
      <c r="L563" s="959"/>
      <c r="M563" s="960">
        <f ca="1">SUMIFS('Cost assumptions - optional'!$R:$R,'Cost assumptions - optional'!$D:$D,A563,'Cost assumptions - optional'!$A:$A,$K563)</f>
        <v>8324.7890000000007</v>
      </c>
      <c r="N563" s="960"/>
      <c r="O563" s="960">
        <f ca="1">SUMIFS('Cost assumptions - optional'!$S:$S,'Cost assumptions - optional'!$D:$D,A563,'Cost assumptions - optional'!$A:$A,$K563)</f>
        <v>4151.8150000000005</v>
      </c>
      <c r="P563" s="960"/>
      <c r="Q563" s="960">
        <f ca="1">SUMIFS('Cost assumptions - optional'!$T:$T,'Cost assumptions - optional'!$D:$D,A563,'Cost assumptions - optional'!$A:$A,$K563)</f>
        <v>0</v>
      </c>
      <c r="R563" s="960"/>
      <c r="S563" s="1173"/>
      <c r="T563" s="1174"/>
      <c r="U563" s="1175"/>
      <c r="V563" s="1176"/>
      <c r="W563" s="947" t="s">
        <v>4468</v>
      </c>
      <c r="X563" s="948"/>
      <c r="Y563" s="948"/>
      <c r="Z563" s="948"/>
      <c r="AA563" s="949"/>
      <c r="AB563" s="947"/>
      <c r="AC563" s="948"/>
      <c r="AD563" s="965"/>
      <c r="AE563" s="121"/>
      <c r="AF563" s="121"/>
      <c r="AG563" s="121"/>
      <c r="AH563" s="81"/>
      <c r="AI563" s="81"/>
      <c r="AJ563" s="81"/>
      <c r="AK563" s="81"/>
      <c r="AL563" s="81"/>
      <c r="AM563" s="81"/>
      <c r="AN563" s="167"/>
      <c r="AO563" s="81"/>
      <c r="AP563" s="342">
        <f ca="1">SUM(M563:V563)</f>
        <v>12476.604000000001</v>
      </c>
      <c r="AQ563" s="342">
        <f ca="1">SUM(M564:V564)</f>
        <v>0</v>
      </c>
      <c r="AR563" s="342">
        <f ca="1">M563</f>
        <v>8324.7890000000007</v>
      </c>
      <c r="AS563" s="342">
        <f ca="1">O563</f>
        <v>4151.8150000000005</v>
      </c>
      <c r="AT563" s="342">
        <f ca="1">Q563</f>
        <v>0</v>
      </c>
      <c r="AU563" s="342">
        <f>S563</f>
        <v>0</v>
      </c>
      <c r="AV563" s="342">
        <f>U563</f>
        <v>0</v>
      </c>
      <c r="BB563" s="101"/>
      <c r="BC563" s="101"/>
      <c r="BD563" s="101"/>
      <c r="BE563" s="101"/>
      <c r="BF563" s="101"/>
      <c r="BG563" s="101"/>
      <c r="BH563" s="101"/>
      <c r="BI563" s="101"/>
      <c r="BJ563" s="101"/>
      <c r="BK563" s="101"/>
      <c r="BL563" s="101"/>
      <c r="BM563" s="101"/>
      <c r="BN563" s="101"/>
      <c r="BO563" s="101"/>
      <c r="BP563" s="101"/>
      <c r="BQ563" s="101"/>
      <c r="BR563" s="101"/>
      <c r="BS563" s="101"/>
      <c r="BT563" s="101"/>
      <c r="BU563" s="101"/>
      <c r="BV563" s="101"/>
      <c r="BW563" s="101"/>
      <c r="BX563" s="101"/>
      <c r="BY563" s="101"/>
    </row>
    <row r="564" spans="1:77" s="197" customFormat="1" ht="59.25" customHeight="1" outlineLevel="1" x14ac:dyDescent="0.2">
      <c r="A564" s="941"/>
      <c r="B564" s="942"/>
      <c r="C564" s="943"/>
      <c r="D564" s="950"/>
      <c r="E564" s="951"/>
      <c r="F564" s="951"/>
      <c r="G564" s="951"/>
      <c r="H564" s="951"/>
      <c r="I564" s="952"/>
      <c r="J564" s="957"/>
      <c r="K564" s="967" t="str">
        <f ca="1">Translations!$A$86</f>
        <v>Above</v>
      </c>
      <c r="L564" s="968"/>
      <c r="M564" s="1177">
        <f ca="1">SUMIFS('Cost assumptions - optional'!$R:$R,'Cost assumptions - optional'!$D:$D,A563,'Cost assumptions - optional'!$A:$A,$K564)</f>
        <v>0</v>
      </c>
      <c r="N564" s="1177"/>
      <c r="O564" s="1178">
        <f ca="1">SUMIFS('Cost assumptions - optional'!$S:$S,'Cost assumptions - optional'!$D:$D,A563,'Cost assumptions - optional'!$A:$A,$K564)</f>
        <v>0</v>
      </c>
      <c r="P564" s="1178"/>
      <c r="Q564" s="1178">
        <f ca="1">SUMIFS('Cost assumptions - optional'!$T:$T,'Cost assumptions - optional'!$D:$D,A563,'Cost assumptions - optional'!$A:$A,$K564)</f>
        <v>0</v>
      </c>
      <c r="R564" s="1178"/>
      <c r="S564" s="1179"/>
      <c r="T564" s="1180"/>
      <c r="U564" s="1181"/>
      <c r="V564" s="1182"/>
      <c r="W564" s="953"/>
      <c r="X564" s="954"/>
      <c r="Y564" s="954"/>
      <c r="Z564" s="954"/>
      <c r="AA564" s="955"/>
      <c r="AB564" s="953"/>
      <c r="AC564" s="954"/>
      <c r="AD564" s="966"/>
      <c r="AE564" s="81"/>
      <c r="AF564" s="81"/>
      <c r="AG564" s="81"/>
      <c r="AH564" s="81"/>
      <c r="AI564" s="81"/>
      <c r="AJ564" s="81"/>
      <c r="AK564" s="81"/>
      <c r="AL564" s="81"/>
      <c r="AM564" s="81"/>
      <c r="AN564" s="167"/>
      <c r="AO564" s="81"/>
      <c r="AP564" s="342"/>
      <c r="AQ564" s="342"/>
      <c r="AR564" s="81"/>
      <c r="AS564" s="81"/>
      <c r="AT564" s="81"/>
      <c r="AU564" s="81"/>
      <c r="AV564" s="81"/>
      <c r="AW564" s="342">
        <f ca="1">M564</f>
        <v>0</v>
      </c>
      <c r="AX564" s="342">
        <f ca="1">O564</f>
        <v>0</v>
      </c>
      <c r="AY564" s="342">
        <f ca="1">Q564</f>
        <v>0</v>
      </c>
      <c r="AZ564" s="342">
        <f>S564</f>
        <v>0</v>
      </c>
      <c r="BA564" s="342">
        <f>U564</f>
        <v>0</v>
      </c>
      <c r="BB564" s="101"/>
      <c r="BC564" s="101"/>
      <c r="BD564" s="101"/>
      <c r="BE564" s="101"/>
      <c r="BF564" s="101"/>
      <c r="BG564" s="101"/>
      <c r="BH564" s="101"/>
      <c r="BI564" s="101"/>
      <c r="BJ564" s="101"/>
      <c r="BK564" s="101"/>
      <c r="BL564" s="101"/>
      <c r="BM564" s="101"/>
      <c r="BN564" s="101"/>
      <c r="BO564" s="101"/>
      <c r="BP564" s="101"/>
      <c r="BQ564" s="101"/>
      <c r="BR564" s="101"/>
      <c r="BS564" s="101"/>
      <c r="BT564" s="101"/>
      <c r="BU564" s="101"/>
      <c r="BV564" s="101"/>
      <c r="BW564" s="101"/>
      <c r="BX564" s="101"/>
      <c r="BY564" s="101"/>
    </row>
    <row r="565" spans="1:77" s="197" customFormat="1" ht="59.25" customHeight="1" outlineLevel="1" x14ac:dyDescent="0.2">
      <c r="A565" s="941"/>
      <c r="B565" s="942"/>
      <c r="C565" s="943"/>
      <c r="D565" s="950"/>
      <c r="E565" s="951"/>
      <c r="F565" s="951"/>
      <c r="G565" s="951"/>
      <c r="H565" s="951"/>
      <c r="I565" s="952"/>
      <c r="J565" s="956" t="str">
        <f ca="1">Translations!$A$77</f>
        <v>Please select…</v>
      </c>
      <c r="K565" s="958" t="str">
        <f ca="1">Translations!$A$83</f>
        <v>Allocation</v>
      </c>
      <c r="L565" s="959"/>
      <c r="M565" s="971"/>
      <c r="N565" s="972"/>
      <c r="O565" s="1175"/>
      <c r="P565" s="1176"/>
      <c r="Q565" s="1175"/>
      <c r="R565" s="1176"/>
      <c r="S565" s="1173"/>
      <c r="T565" s="1174"/>
      <c r="U565" s="1175"/>
      <c r="V565" s="1176"/>
      <c r="W565" s="947"/>
      <c r="X565" s="948"/>
      <c r="Y565" s="948"/>
      <c r="Z565" s="948"/>
      <c r="AA565" s="949"/>
      <c r="AB565" s="947"/>
      <c r="AC565" s="948"/>
      <c r="AD565" s="965"/>
      <c r="AE565" s="121"/>
      <c r="AF565" s="121"/>
      <c r="AG565" s="121"/>
      <c r="AH565" s="81"/>
      <c r="AI565" s="81"/>
      <c r="AJ565" s="81"/>
      <c r="AK565" s="81"/>
      <c r="AL565" s="81"/>
      <c r="AM565" s="81"/>
      <c r="AN565" s="167"/>
      <c r="AO565" s="81"/>
      <c r="AP565" s="342">
        <f t="shared" ref="AP565" si="286">SUM(M565:V565)</f>
        <v>0</v>
      </c>
      <c r="AQ565" s="342">
        <f t="shared" ref="AQ565" si="287">SUM(M566:V566)</f>
        <v>0</v>
      </c>
      <c r="AR565" s="342">
        <f>M565</f>
        <v>0</v>
      </c>
      <c r="AS565" s="342">
        <f>O565</f>
        <v>0</v>
      </c>
      <c r="AT565" s="342">
        <f>Q565</f>
        <v>0</v>
      </c>
      <c r="AU565" s="342">
        <f>S565</f>
        <v>0</v>
      </c>
      <c r="AV565" s="342">
        <f>U565</f>
        <v>0</v>
      </c>
      <c r="BB565" s="101"/>
      <c r="BC565" s="101"/>
      <c r="BD565" s="101"/>
      <c r="BE565" s="101"/>
      <c r="BF565" s="101"/>
      <c r="BG565" s="101"/>
      <c r="BH565" s="101"/>
      <c r="BI565" s="101"/>
      <c r="BJ565" s="101"/>
      <c r="BK565" s="101"/>
      <c r="BL565" s="101"/>
      <c r="BM565" s="101"/>
      <c r="BN565" s="101"/>
      <c r="BO565" s="101"/>
      <c r="BP565" s="101"/>
      <c r="BQ565" s="101"/>
      <c r="BR565" s="101"/>
      <c r="BS565" s="101"/>
      <c r="BT565" s="101"/>
      <c r="BU565" s="101"/>
      <c r="BV565" s="101"/>
      <c r="BW565" s="101"/>
      <c r="BX565" s="101"/>
      <c r="BY565" s="101"/>
    </row>
    <row r="566" spans="1:77" s="197" customFormat="1" ht="24" customHeight="1" outlineLevel="1" x14ac:dyDescent="0.2">
      <c r="A566" s="944"/>
      <c r="B566" s="945"/>
      <c r="C566" s="946"/>
      <c r="D566" s="953"/>
      <c r="E566" s="954"/>
      <c r="F566" s="954"/>
      <c r="G566" s="954"/>
      <c r="H566" s="954"/>
      <c r="I566" s="955"/>
      <c r="J566" s="957"/>
      <c r="K566" s="967" t="str">
        <f ca="1">Translations!$A$86</f>
        <v>Above</v>
      </c>
      <c r="L566" s="968"/>
      <c r="M566" s="1181"/>
      <c r="N566" s="1182"/>
      <c r="O566" s="1181"/>
      <c r="P566" s="1182"/>
      <c r="Q566" s="1181"/>
      <c r="R566" s="1182"/>
      <c r="S566" s="1179"/>
      <c r="T566" s="1180"/>
      <c r="U566" s="1181"/>
      <c r="V566" s="1182"/>
      <c r="W566" s="953"/>
      <c r="X566" s="954"/>
      <c r="Y566" s="954"/>
      <c r="Z566" s="954"/>
      <c r="AA566" s="955"/>
      <c r="AB566" s="953"/>
      <c r="AC566" s="954"/>
      <c r="AD566" s="966"/>
      <c r="AE566" s="81"/>
      <c r="AF566" s="81"/>
      <c r="AG566" s="81"/>
      <c r="AH566" s="81"/>
      <c r="AI566" s="81"/>
      <c r="AJ566" s="81"/>
      <c r="AK566" s="81"/>
      <c r="AL566" s="81"/>
      <c r="AM566" s="81"/>
      <c r="AN566" s="167"/>
      <c r="AO566" s="81"/>
      <c r="AP566" s="342"/>
      <c r="AQ566" s="342"/>
      <c r="AR566" s="81"/>
      <c r="AS566" s="81"/>
      <c r="AT566" s="81"/>
      <c r="AU566" s="81"/>
      <c r="AV566" s="81"/>
      <c r="AW566" s="342">
        <f>M566</f>
        <v>0</v>
      </c>
      <c r="AX566" s="342">
        <f>O566</f>
        <v>0</v>
      </c>
      <c r="AY566" s="342">
        <f>Q566</f>
        <v>0</v>
      </c>
      <c r="AZ566" s="342">
        <f>S566</f>
        <v>0</v>
      </c>
      <c r="BA566" s="342">
        <f>U566</f>
        <v>0</v>
      </c>
      <c r="BB566" s="101"/>
      <c r="BC566" s="101"/>
      <c r="BD566" s="101"/>
      <c r="BE566" s="101"/>
      <c r="BF566" s="101"/>
      <c r="BG566" s="101"/>
      <c r="BH566" s="101"/>
      <c r="BI566" s="101"/>
      <c r="BJ566" s="101"/>
      <c r="BK566" s="101"/>
      <c r="BL566" s="101"/>
      <c r="BM566" s="101"/>
      <c r="BN566" s="101"/>
      <c r="BO566" s="101"/>
      <c r="BP566" s="101"/>
      <c r="BQ566" s="101"/>
      <c r="BR566" s="101"/>
      <c r="BS566" s="101"/>
      <c r="BT566" s="101"/>
      <c r="BU566" s="101"/>
      <c r="BV566" s="101"/>
      <c r="BW566" s="101"/>
      <c r="BX566" s="101"/>
      <c r="BY566" s="101"/>
    </row>
    <row r="567" spans="1:77" s="197" customFormat="1" ht="66" customHeight="1" outlineLevel="1" x14ac:dyDescent="0.2">
      <c r="A567" s="938" t="s">
        <v>1367</v>
      </c>
      <c r="B567" s="939"/>
      <c r="C567" s="940"/>
      <c r="D567" s="947" t="s">
        <v>4469</v>
      </c>
      <c r="E567" s="948"/>
      <c r="F567" s="948"/>
      <c r="G567" s="948"/>
      <c r="H567" s="948"/>
      <c r="I567" s="949"/>
      <c r="J567" s="956" t="s">
        <v>989</v>
      </c>
      <c r="K567" s="958" t="str">
        <f ca="1">Translations!$A$83</f>
        <v>Allocation</v>
      </c>
      <c r="L567" s="959"/>
      <c r="M567" s="960">
        <f ca="1">SUMIFS('Cost assumptions - optional'!$R:$R,'Cost assumptions - optional'!$D:$D,A567,'Cost assumptions - optional'!$A:$A,$K567)</f>
        <v>8000</v>
      </c>
      <c r="N567" s="960"/>
      <c r="O567" s="960">
        <f ca="1">SUMIFS('Cost assumptions - optional'!$S:$S,'Cost assumptions - optional'!$D:$D,A567,'Cost assumptions - optional'!$A:$A,$K567)</f>
        <v>43771</v>
      </c>
      <c r="P567" s="960"/>
      <c r="Q567" s="960">
        <f ca="1">SUMIFS('Cost assumptions - optional'!$T:$T,'Cost assumptions - optional'!$D:$D,A567,'Cost assumptions - optional'!$A:$A,$K567)</f>
        <v>35771</v>
      </c>
      <c r="R567" s="960"/>
      <c r="S567" s="971"/>
      <c r="T567" s="972"/>
      <c r="U567" s="1175"/>
      <c r="V567" s="1176"/>
      <c r="W567" s="947" t="s">
        <v>4433</v>
      </c>
      <c r="X567" s="948"/>
      <c r="Y567" s="948"/>
      <c r="Z567" s="948"/>
      <c r="AA567" s="949"/>
      <c r="AB567" s="947"/>
      <c r="AC567" s="948"/>
      <c r="AD567" s="965"/>
      <c r="AE567" s="81"/>
      <c r="AF567" s="81"/>
      <c r="AG567" s="81"/>
      <c r="AH567" s="81"/>
      <c r="AI567" s="81"/>
      <c r="AJ567" s="81"/>
      <c r="AK567" s="81"/>
      <c r="AL567" s="81"/>
      <c r="AM567" s="81"/>
      <c r="AN567" s="167"/>
      <c r="AO567" s="81"/>
      <c r="AP567" s="342">
        <f t="shared" ref="AP567" ca="1" si="288">SUM(M567:V567)</f>
        <v>87542</v>
      </c>
      <c r="AQ567" s="342">
        <f t="shared" ref="AQ567" ca="1" si="289">SUM(M568:V568)</f>
        <v>96481</v>
      </c>
      <c r="AR567" s="342">
        <f ca="1">M567</f>
        <v>8000</v>
      </c>
      <c r="AS567" s="342">
        <f ca="1">O567</f>
        <v>43771</v>
      </c>
      <c r="AT567" s="342">
        <f ca="1">Q567</f>
        <v>35771</v>
      </c>
      <c r="AU567" s="342">
        <f>S567</f>
        <v>0</v>
      </c>
      <c r="AV567" s="342">
        <f>U567</f>
        <v>0</v>
      </c>
      <c r="BB567" s="101"/>
      <c r="BC567" s="101"/>
      <c r="BD567" s="101"/>
      <c r="BE567" s="101"/>
      <c r="BF567" s="101"/>
      <c r="BG567" s="101"/>
      <c r="BH567" s="101"/>
      <c r="BI567" s="101"/>
      <c r="BJ567" s="101"/>
      <c r="BK567" s="101"/>
      <c r="BL567" s="101"/>
      <c r="BM567" s="101"/>
      <c r="BN567" s="101"/>
      <c r="BO567" s="101"/>
      <c r="BP567" s="101"/>
      <c r="BQ567" s="101"/>
      <c r="BR567" s="101"/>
      <c r="BS567" s="101"/>
      <c r="BT567" s="101"/>
      <c r="BU567" s="101"/>
      <c r="BV567" s="101"/>
      <c r="BW567" s="101"/>
      <c r="BX567" s="101"/>
      <c r="BY567" s="101"/>
    </row>
    <row r="568" spans="1:77" s="197" customFormat="1" ht="66" customHeight="1" outlineLevel="1" x14ac:dyDescent="0.2">
      <c r="A568" s="941"/>
      <c r="B568" s="942"/>
      <c r="C568" s="943"/>
      <c r="D568" s="950"/>
      <c r="E568" s="951"/>
      <c r="F568" s="951"/>
      <c r="G568" s="951"/>
      <c r="H568" s="951"/>
      <c r="I568" s="952"/>
      <c r="J568" s="957"/>
      <c r="K568" s="967" t="str">
        <f ca="1">Translations!$A$86</f>
        <v>Above</v>
      </c>
      <c r="L568" s="968"/>
      <c r="M568" s="1177">
        <f ca="1">SUMIFS('Cost assumptions - optional'!$R:$R,'Cost assumptions - optional'!$D:$D,A567,'Cost assumptions - optional'!$A:$A,$K568)</f>
        <v>10355</v>
      </c>
      <c r="N568" s="1177"/>
      <c r="O568" s="1178">
        <f ca="1">SUMIFS('Cost assumptions - optional'!$S:$S,'Cost assumptions - optional'!$D:$D,A567,'Cost assumptions - optional'!$A:$A,$K568)</f>
        <v>68240.5</v>
      </c>
      <c r="P568" s="1178"/>
      <c r="Q568" s="1178">
        <f ca="1">SUMIFS('Cost assumptions - optional'!$T:$T,'Cost assumptions - optional'!$D:$D,A567,'Cost assumptions - optional'!$A:$A,$K568)</f>
        <v>17885.5</v>
      </c>
      <c r="R568" s="1178"/>
      <c r="S568" s="1181"/>
      <c r="T568" s="1182"/>
      <c r="U568" s="1181"/>
      <c r="V568" s="1182"/>
      <c r="W568" s="953"/>
      <c r="X568" s="954"/>
      <c r="Y568" s="954"/>
      <c r="Z568" s="954"/>
      <c r="AA568" s="955"/>
      <c r="AB568" s="953"/>
      <c r="AC568" s="954"/>
      <c r="AD568" s="966"/>
      <c r="AE568" s="81"/>
      <c r="AF568" s="81"/>
      <c r="AG568" s="81"/>
      <c r="AH568" s="81"/>
      <c r="AI568" s="81"/>
      <c r="AJ568" s="81"/>
      <c r="AK568" s="81"/>
      <c r="AL568" s="81"/>
      <c r="AM568" s="81"/>
      <c r="AN568" s="167"/>
      <c r="AO568" s="81"/>
      <c r="AP568" s="342"/>
      <c r="AQ568" s="342"/>
      <c r="AR568" s="81"/>
      <c r="AS568" s="81"/>
      <c r="AT568" s="81"/>
      <c r="AU568" s="81"/>
      <c r="AV568" s="81"/>
      <c r="AW568" s="342">
        <f ca="1">M568</f>
        <v>10355</v>
      </c>
      <c r="AX568" s="342">
        <f ca="1">O568</f>
        <v>68240.5</v>
      </c>
      <c r="AY568" s="342">
        <f ca="1">Q568</f>
        <v>17885.5</v>
      </c>
      <c r="AZ568" s="342">
        <f>S568</f>
        <v>0</v>
      </c>
      <c r="BA568" s="342">
        <f>U568</f>
        <v>0</v>
      </c>
      <c r="BB568" s="101"/>
      <c r="BC568" s="101"/>
      <c r="BD568" s="101"/>
      <c r="BE568" s="101"/>
      <c r="BF568" s="101"/>
      <c r="BG568" s="101"/>
      <c r="BH568" s="101"/>
      <c r="BI568" s="101"/>
      <c r="BJ568" s="101"/>
      <c r="BK568" s="101"/>
      <c r="BL568" s="101"/>
      <c r="BM568" s="101"/>
      <c r="BN568" s="101"/>
      <c r="BO568" s="101"/>
      <c r="BP568" s="101"/>
      <c r="BQ568" s="101"/>
      <c r="BR568" s="101"/>
      <c r="BS568" s="101"/>
      <c r="BT568" s="101"/>
      <c r="BU568" s="101"/>
      <c r="BV568" s="101"/>
      <c r="BW568" s="101"/>
      <c r="BX568" s="101"/>
      <c r="BY568" s="101"/>
    </row>
    <row r="569" spans="1:77" s="197" customFormat="1" ht="24" customHeight="1" outlineLevel="1" x14ac:dyDescent="0.2">
      <c r="A569" s="941"/>
      <c r="B569" s="942"/>
      <c r="C569" s="943"/>
      <c r="D569" s="950"/>
      <c r="E569" s="951"/>
      <c r="F569" s="951"/>
      <c r="G569" s="951"/>
      <c r="H569" s="951"/>
      <c r="I569" s="952"/>
      <c r="J569" s="956" t="str">
        <f ca="1">Translations!$A$77</f>
        <v>Please select…</v>
      </c>
      <c r="K569" s="958" t="str">
        <f ca="1">Translations!$A$83</f>
        <v>Allocation</v>
      </c>
      <c r="L569" s="959"/>
      <c r="M569" s="971"/>
      <c r="N569" s="972"/>
      <c r="O569" s="1175"/>
      <c r="P569" s="1176"/>
      <c r="Q569" s="1175"/>
      <c r="R569" s="1176"/>
      <c r="S569" s="1173"/>
      <c r="T569" s="1174"/>
      <c r="U569" s="1175"/>
      <c r="V569" s="1176"/>
      <c r="W569" s="947"/>
      <c r="X569" s="948"/>
      <c r="Y569" s="948"/>
      <c r="Z569" s="948"/>
      <c r="AA569" s="949"/>
      <c r="AB569" s="947"/>
      <c r="AC569" s="948"/>
      <c r="AD569" s="965"/>
      <c r="AE569" s="121"/>
      <c r="AF569" s="121"/>
      <c r="AG569" s="121"/>
      <c r="AH569" s="81"/>
      <c r="AI569" s="81"/>
      <c r="AJ569" s="81"/>
      <c r="AK569" s="81"/>
      <c r="AL569" s="81"/>
      <c r="AM569" s="81"/>
      <c r="AN569" s="167"/>
      <c r="AO569" s="81"/>
      <c r="AP569" s="342">
        <f t="shared" ref="AP569" si="290">SUM(M569:V569)</f>
        <v>0</v>
      </c>
      <c r="AQ569" s="342">
        <f t="shared" ref="AQ569" si="291">SUM(M570:V570)</f>
        <v>0</v>
      </c>
      <c r="AR569" s="342">
        <f>M569</f>
        <v>0</v>
      </c>
      <c r="AS569" s="342">
        <f>O569</f>
        <v>0</v>
      </c>
      <c r="AT569" s="342">
        <f>Q569</f>
        <v>0</v>
      </c>
      <c r="AU569" s="342">
        <f>S569</f>
        <v>0</v>
      </c>
      <c r="AV569" s="342">
        <f>U569</f>
        <v>0</v>
      </c>
      <c r="BB569" s="101"/>
      <c r="BC569" s="101"/>
      <c r="BD569" s="101"/>
      <c r="BE569" s="101"/>
      <c r="BF569" s="101"/>
      <c r="BG569" s="101"/>
      <c r="BH569" s="101"/>
      <c r="BI569" s="101"/>
      <c r="BJ569" s="101"/>
      <c r="BK569" s="101"/>
      <c r="BL569" s="101"/>
      <c r="BM569" s="101"/>
      <c r="BN569" s="101"/>
      <c r="BO569" s="101"/>
      <c r="BP569" s="101"/>
      <c r="BQ569" s="101"/>
      <c r="BR569" s="101"/>
      <c r="BS569" s="101"/>
      <c r="BT569" s="101"/>
      <c r="BU569" s="101"/>
      <c r="BV569" s="101"/>
      <c r="BW569" s="101"/>
      <c r="BX569" s="101"/>
      <c r="BY569" s="101"/>
    </row>
    <row r="570" spans="1:77" s="197" customFormat="1" ht="24" customHeight="1" outlineLevel="1" x14ac:dyDescent="0.2">
      <c r="A570" s="944"/>
      <c r="B570" s="945"/>
      <c r="C570" s="946"/>
      <c r="D570" s="953"/>
      <c r="E570" s="954"/>
      <c r="F570" s="954"/>
      <c r="G570" s="954"/>
      <c r="H570" s="954"/>
      <c r="I570" s="955"/>
      <c r="J570" s="957"/>
      <c r="K570" s="967" t="str">
        <f ca="1">Translations!$A$86</f>
        <v>Above</v>
      </c>
      <c r="L570" s="968"/>
      <c r="M570" s="1181"/>
      <c r="N570" s="1182"/>
      <c r="O570" s="1181"/>
      <c r="P570" s="1182"/>
      <c r="Q570" s="1181"/>
      <c r="R570" s="1182"/>
      <c r="S570" s="1179"/>
      <c r="T570" s="1180"/>
      <c r="U570" s="1181"/>
      <c r="V570" s="1182"/>
      <c r="W570" s="953"/>
      <c r="X570" s="954"/>
      <c r="Y570" s="954"/>
      <c r="Z570" s="954"/>
      <c r="AA570" s="955"/>
      <c r="AB570" s="953"/>
      <c r="AC570" s="954"/>
      <c r="AD570" s="966"/>
      <c r="AE570" s="81"/>
      <c r="AF570" s="81"/>
      <c r="AG570" s="81"/>
      <c r="AH570" s="81"/>
      <c r="AI570" s="81"/>
      <c r="AJ570" s="81"/>
      <c r="AK570" s="81"/>
      <c r="AL570" s="81"/>
      <c r="AM570" s="81"/>
      <c r="AN570" s="167"/>
      <c r="AO570" s="81"/>
      <c r="AP570" s="342"/>
      <c r="AQ570" s="342"/>
      <c r="AR570" s="81"/>
      <c r="AS570" s="81"/>
      <c r="AT570" s="81"/>
      <c r="AU570" s="81"/>
      <c r="AV570" s="81"/>
      <c r="AW570" s="342">
        <f>M570</f>
        <v>0</v>
      </c>
      <c r="AX570" s="342">
        <f>O570</f>
        <v>0</v>
      </c>
      <c r="AY570" s="342">
        <f>Q570</f>
        <v>0</v>
      </c>
      <c r="AZ570" s="342">
        <f>S570</f>
        <v>0</v>
      </c>
      <c r="BA570" s="342">
        <f>U570</f>
        <v>0</v>
      </c>
      <c r="BB570" s="101"/>
      <c r="BC570" s="101"/>
      <c r="BD570" s="101"/>
      <c r="BE570" s="101"/>
      <c r="BF570" s="101"/>
      <c r="BG570" s="101"/>
      <c r="BH570" s="101"/>
      <c r="BI570" s="101"/>
      <c r="BJ570" s="101"/>
      <c r="BK570" s="101"/>
      <c r="BL570" s="101"/>
      <c r="BM570" s="101"/>
      <c r="BN570" s="101"/>
      <c r="BO570" s="101"/>
      <c r="BP570" s="101"/>
      <c r="BQ570" s="101"/>
      <c r="BR570" s="101"/>
      <c r="BS570" s="101"/>
      <c r="BT570" s="101"/>
      <c r="BU570" s="101"/>
      <c r="BV570" s="101"/>
      <c r="BW570" s="101"/>
      <c r="BX570" s="101"/>
      <c r="BY570" s="101"/>
    </row>
    <row r="571" spans="1:77" s="197" customFormat="1" ht="24" customHeight="1" outlineLevel="1" x14ac:dyDescent="0.2">
      <c r="A571" s="938" t="s">
        <v>1368</v>
      </c>
      <c r="B571" s="939"/>
      <c r="C571" s="940"/>
      <c r="D571" s="1169" t="s">
        <v>4470</v>
      </c>
      <c r="E571" s="948"/>
      <c r="F571" s="948"/>
      <c r="G571" s="948"/>
      <c r="H571" s="948"/>
      <c r="I571" s="949"/>
      <c r="J571" s="956" t="s">
        <v>989</v>
      </c>
      <c r="K571" s="958" t="str">
        <f ca="1">Translations!$A$83</f>
        <v>Allocation</v>
      </c>
      <c r="L571" s="959"/>
      <c r="M571" s="960">
        <f ca="1">SUMIFS('Cost assumptions - optional'!$R:$R,'Cost assumptions - optional'!$D:$D,A571,'Cost assumptions - optional'!$A:$A,$K571)</f>
        <v>0</v>
      </c>
      <c r="N571" s="960"/>
      <c r="O571" s="960">
        <f ca="1">SUMIFS('Cost assumptions - optional'!$S:$S,'Cost assumptions - optional'!$D:$D,A571,'Cost assumptions - optional'!$A:$A,$K571)</f>
        <v>0</v>
      </c>
      <c r="P571" s="960"/>
      <c r="Q571" s="960">
        <f ca="1">SUMIFS('Cost assumptions - optional'!$T:$T,'Cost assumptions - optional'!$D:$D,A571,'Cost assumptions - optional'!$A:$A,$K571)</f>
        <v>0</v>
      </c>
      <c r="R571" s="960"/>
      <c r="S571" s="961"/>
      <c r="T571" s="962"/>
      <c r="U571" s="963"/>
      <c r="V571" s="964"/>
      <c r="W571" s="947"/>
      <c r="X571" s="948"/>
      <c r="Y571" s="948"/>
      <c r="Z571" s="948"/>
      <c r="AA571" s="949"/>
      <c r="AB571" s="947"/>
      <c r="AC571" s="948"/>
      <c r="AD571" s="965"/>
      <c r="AE571" s="81"/>
      <c r="AF571" s="81"/>
      <c r="AG571" s="81"/>
      <c r="AH571" s="81"/>
      <c r="AI571" s="81"/>
      <c r="AJ571" s="81"/>
      <c r="AK571" s="81"/>
      <c r="AL571" s="81"/>
      <c r="AM571" s="81"/>
      <c r="AN571" s="167"/>
      <c r="AO571" s="81"/>
      <c r="AP571" s="342">
        <f t="shared" ref="AP571" ca="1" si="292">SUM(M571:V571)</f>
        <v>0</v>
      </c>
      <c r="AQ571" s="342">
        <f t="shared" ref="AQ571" ca="1" si="293">SUM(M572:V572)</f>
        <v>0</v>
      </c>
      <c r="AR571" s="342">
        <f ca="1">M571</f>
        <v>0</v>
      </c>
      <c r="AS571" s="342">
        <f ca="1">O571</f>
        <v>0</v>
      </c>
      <c r="AT571" s="342">
        <f ca="1">Q571</f>
        <v>0</v>
      </c>
      <c r="AU571" s="342">
        <f>S571</f>
        <v>0</v>
      </c>
      <c r="AV571" s="342">
        <f>U571</f>
        <v>0</v>
      </c>
      <c r="BB571" s="101"/>
      <c r="BC571" s="101"/>
      <c r="BD571" s="101"/>
      <c r="BE571" s="101"/>
      <c r="BF571" s="101"/>
      <c r="BG571" s="101"/>
      <c r="BH571" s="101"/>
      <c r="BI571" s="101"/>
      <c r="BJ571" s="101"/>
      <c r="BK571" s="101"/>
      <c r="BL571" s="101"/>
      <c r="BM571" s="101"/>
      <c r="BN571" s="101"/>
      <c r="BO571" s="101"/>
      <c r="BP571" s="101"/>
      <c r="BQ571" s="101"/>
      <c r="BR571" s="101"/>
      <c r="BS571" s="101"/>
      <c r="BT571" s="101"/>
      <c r="BU571" s="101"/>
      <c r="BV571" s="101"/>
      <c r="BW571" s="101"/>
      <c r="BX571" s="101"/>
      <c r="BY571" s="101"/>
    </row>
    <row r="572" spans="1:77" s="197" customFormat="1" ht="24" customHeight="1" outlineLevel="1" x14ac:dyDescent="0.2">
      <c r="A572" s="941"/>
      <c r="B572" s="942"/>
      <c r="C572" s="943"/>
      <c r="D572" s="950"/>
      <c r="E572" s="951"/>
      <c r="F572" s="951"/>
      <c r="G572" s="951"/>
      <c r="H572" s="951"/>
      <c r="I572" s="952"/>
      <c r="J572" s="957"/>
      <c r="K572" s="967" t="str">
        <f ca="1">Translations!$A$86</f>
        <v>Above</v>
      </c>
      <c r="L572" s="968"/>
      <c r="M572" s="969">
        <f ca="1">SUMIFS('Cost assumptions - optional'!$R:$R,'Cost assumptions - optional'!$D:$D,A571,'Cost assumptions - optional'!$A:$A,$K572)</f>
        <v>0</v>
      </c>
      <c r="N572" s="969"/>
      <c r="O572" s="970">
        <f ca="1">SUMIFS('Cost assumptions - optional'!$S:$S,'Cost assumptions - optional'!$D:$D,A571,'Cost assumptions - optional'!$A:$A,$K572)</f>
        <v>0</v>
      </c>
      <c r="P572" s="970"/>
      <c r="Q572" s="970">
        <f ca="1">SUMIFS('Cost assumptions - optional'!$T:$T,'Cost assumptions - optional'!$D:$D,A571,'Cost assumptions - optional'!$A:$A,$K572)</f>
        <v>0</v>
      </c>
      <c r="R572" s="970"/>
      <c r="S572" s="936"/>
      <c r="T572" s="937"/>
      <c r="U572" s="934"/>
      <c r="V572" s="935"/>
      <c r="W572" s="953"/>
      <c r="X572" s="954"/>
      <c r="Y572" s="954"/>
      <c r="Z572" s="954"/>
      <c r="AA572" s="955"/>
      <c r="AB572" s="953"/>
      <c r="AC572" s="954"/>
      <c r="AD572" s="966"/>
      <c r="AE572" s="81"/>
      <c r="AF572" s="81"/>
      <c r="AG572" s="81"/>
      <c r="AH572" s="81"/>
      <c r="AI572" s="81"/>
      <c r="AJ572" s="81"/>
      <c r="AK572" s="81"/>
      <c r="AL572" s="81"/>
      <c r="AM572" s="81"/>
      <c r="AN572" s="167"/>
      <c r="AO572" s="81"/>
      <c r="AP572" s="342"/>
      <c r="AQ572" s="342"/>
      <c r="AR572" s="81"/>
      <c r="AS572" s="81"/>
      <c r="AT572" s="81"/>
      <c r="AU572" s="81"/>
      <c r="AV572" s="81"/>
      <c r="AW572" s="342">
        <f ca="1">M572</f>
        <v>0</v>
      </c>
      <c r="AX572" s="342">
        <f ca="1">O572</f>
        <v>0</v>
      </c>
      <c r="AY572" s="342">
        <f ca="1">Q572</f>
        <v>0</v>
      </c>
      <c r="AZ572" s="342">
        <f>S572</f>
        <v>0</v>
      </c>
      <c r="BA572" s="342">
        <f>U572</f>
        <v>0</v>
      </c>
      <c r="BB572" s="101"/>
      <c r="BC572" s="101"/>
      <c r="BD572" s="101"/>
      <c r="BE572" s="101"/>
      <c r="BF572" s="101"/>
      <c r="BG572" s="101"/>
      <c r="BH572" s="101"/>
      <c r="BI572" s="101"/>
      <c r="BJ572" s="101"/>
      <c r="BK572" s="101"/>
      <c r="BL572" s="101"/>
      <c r="BM572" s="101"/>
      <c r="BN572" s="101"/>
      <c r="BO572" s="101"/>
      <c r="BP572" s="101"/>
      <c r="BQ572" s="101"/>
      <c r="BR572" s="101"/>
      <c r="BS572" s="101"/>
      <c r="BT572" s="101"/>
      <c r="BU572" s="101"/>
      <c r="BV572" s="101"/>
      <c r="BW572" s="101"/>
      <c r="BX572" s="101"/>
      <c r="BY572" s="101"/>
    </row>
    <row r="573" spans="1:77" s="197" customFormat="1" ht="24" customHeight="1" outlineLevel="1" x14ac:dyDescent="0.2">
      <c r="A573" s="941"/>
      <c r="B573" s="942"/>
      <c r="C573" s="943"/>
      <c r="D573" s="950"/>
      <c r="E573" s="951"/>
      <c r="F573" s="951"/>
      <c r="G573" s="951"/>
      <c r="H573" s="951"/>
      <c r="I573" s="952"/>
      <c r="J573" s="956" t="str">
        <f ca="1">Translations!$A$77</f>
        <v>Please select…</v>
      </c>
      <c r="K573" s="958" t="str">
        <f ca="1">Translations!$A$83</f>
        <v>Allocation</v>
      </c>
      <c r="L573" s="959"/>
      <c r="M573" s="971"/>
      <c r="N573" s="972"/>
      <c r="O573" s="963"/>
      <c r="P573" s="964"/>
      <c r="Q573" s="963"/>
      <c r="R573" s="964"/>
      <c r="S573" s="961"/>
      <c r="T573" s="962"/>
      <c r="U573" s="963"/>
      <c r="V573" s="964"/>
      <c r="W573" s="947"/>
      <c r="X573" s="948"/>
      <c r="Y573" s="948"/>
      <c r="Z573" s="948"/>
      <c r="AA573" s="949"/>
      <c r="AB573" s="947"/>
      <c r="AC573" s="948"/>
      <c r="AD573" s="965"/>
      <c r="AE573" s="121"/>
      <c r="AF573" s="121"/>
      <c r="AG573" s="121"/>
      <c r="AH573" s="81"/>
      <c r="AI573" s="81"/>
      <c r="AJ573" s="81"/>
      <c r="AK573" s="81"/>
      <c r="AL573" s="81"/>
      <c r="AM573" s="81"/>
      <c r="AN573" s="167"/>
      <c r="AO573" s="81"/>
      <c r="AP573" s="342">
        <f t="shared" ref="AP573" si="294">SUM(M573:V573)</f>
        <v>0</v>
      </c>
      <c r="AQ573" s="342">
        <f t="shared" ref="AQ573" si="295">SUM(M574:V574)</f>
        <v>0</v>
      </c>
      <c r="AR573" s="342">
        <f>M573</f>
        <v>0</v>
      </c>
      <c r="AS573" s="342">
        <f>O573</f>
        <v>0</v>
      </c>
      <c r="AT573" s="342">
        <f>Q573</f>
        <v>0</v>
      </c>
      <c r="AU573" s="342">
        <f>S573</f>
        <v>0</v>
      </c>
      <c r="AV573" s="342">
        <f>U573</f>
        <v>0</v>
      </c>
      <c r="BB573" s="101"/>
      <c r="BC573" s="101"/>
      <c r="BD573" s="101"/>
      <c r="BE573" s="101"/>
      <c r="BF573" s="101"/>
      <c r="BG573" s="101"/>
      <c r="BH573" s="101"/>
      <c r="BI573" s="101"/>
      <c r="BJ573" s="101"/>
      <c r="BK573" s="101"/>
      <c r="BL573" s="101"/>
      <c r="BM573" s="101"/>
      <c r="BN573" s="101"/>
      <c r="BO573" s="101"/>
      <c r="BP573" s="101"/>
      <c r="BQ573" s="101"/>
      <c r="BR573" s="101"/>
      <c r="BS573" s="101"/>
      <c r="BT573" s="101"/>
      <c r="BU573" s="101"/>
      <c r="BV573" s="101"/>
      <c r="BW573" s="101"/>
      <c r="BX573" s="101"/>
      <c r="BY573" s="101"/>
    </row>
    <row r="574" spans="1:77" s="197" customFormat="1" ht="24" customHeight="1" outlineLevel="1" x14ac:dyDescent="0.2">
      <c r="A574" s="944"/>
      <c r="B574" s="945"/>
      <c r="C574" s="946"/>
      <c r="D574" s="953"/>
      <c r="E574" s="954"/>
      <c r="F574" s="954"/>
      <c r="G574" s="954"/>
      <c r="H574" s="954"/>
      <c r="I574" s="955"/>
      <c r="J574" s="957"/>
      <c r="K574" s="967" t="str">
        <f ca="1">Translations!$A$86</f>
        <v>Above</v>
      </c>
      <c r="L574" s="968"/>
      <c r="M574" s="934"/>
      <c r="N574" s="935"/>
      <c r="O574" s="934"/>
      <c r="P574" s="935"/>
      <c r="Q574" s="934"/>
      <c r="R574" s="935"/>
      <c r="S574" s="936"/>
      <c r="T574" s="937"/>
      <c r="U574" s="934"/>
      <c r="V574" s="935"/>
      <c r="W574" s="953"/>
      <c r="X574" s="954"/>
      <c r="Y574" s="954"/>
      <c r="Z574" s="954"/>
      <c r="AA574" s="955"/>
      <c r="AB574" s="953"/>
      <c r="AC574" s="954"/>
      <c r="AD574" s="966"/>
      <c r="AE574" s="81"/>
      <c r="AF574" s="81"/>
      <c r="AG574" s="81"/>
      <c r="AH574" s="81"/>
      <c r="AI574" s="81"/>
      <c r="AJ574" s="81"/>
      <c r="AK574" s="81"/>
      <c r="AL574" s="81"/>
      <c r="AM574" s="81"/>
      <c r="AN574" s="167"/>
      <c r="AO574" s="81"/>
      <c r="AP574" s="342"/>
      <c r="AQ574" s="342"/>
      <c r="AR574" s="81"/>
      <c r="AS574" s="81"/>
      <c r="AT574" s="81"/>
      <c r="AU574" s="81"/>
      <c r="AV574" s="81"/>
      <c r="AW574" s="342">
        <f>M574</f>
        <v>0</v>
      </c>
      <c r="AX574" s="342">
        <f>O574</f>
        <v>0</v>
      </c>
      <c r="AY574" s="342">
        <f>Q574</f>
        <v>0</v>
      </c>
      <c r="AZ574" s="342">
        <f>S574</f>
        <v>0</v>
      </c>
      <c r="BA574" s="342">
        <f>U574</f>
        <v>0</v>
      </c>
      <c r="BB574" s="101"/>
      <c r="BC574" s="101"/>
      <c r="BD574" s="101"/>
      <c r="BE574" s="101"/>
      <c r="BF574" s="101"/>
      <c r="BG574" s="101"/>
      <c r="BH574" s="101"/>
      <c r="BI574" s="101"/>
      <c r="BJ574" s="101"/>
      <c r="BK574" s="101"/>
      <c r="BL574" s="101"/>
      <c r="BM574" s="101"/>
      <c r="BN574" s="101"/>
      <c r="BO574" s="101"/>
      <c r="BP574" s="101"/>
      <c r="BQ574" s="101"/>
      <c r="BR574" s="101"/>
      <c r="BS574" s="101"/>
      <c r="BT574" s="101"/>
      <c r="BU574" s="101"/>
      <c r="BV574" s="101"/>
      <c r="BW574" s="101"/>
      <c r="BX574" s="101"/>
      <c r="BY574" s="101"/>
    </row>
    <row r="575" spans="1:77" s="197" customFormat="1" ht="24" customHeight="1" outlineLevel="1" x14ac:dyDescent="0.2">
      <c r="A575" s="938" t="str">
        <f ca="1">Translations!$A$77</f>
        <v>Please select…</v>
      </c>
      <c r="B575" s="939"/>
      <c r="C575" s="940"/>
      <c r="D575" s="947"/>
      <c r="E575" s="948"/>
      <c r="F575" s="948"/>
      <c r="G575" s="948"/>
      <c r="H575" s="948"/>
      <c r="I575" s="949"/>
      <c r="J575" s="956" t="str">
        <f ca="1">Translations!$A$77</f>
        <v>Please select…</v>
      </c>
      <c r="K575" s="958" t="str">
        <f ca="1">Translations!$A$83</f>
        <v>Allocation</v>
      </c>
      <c r="L575" s="959"/>
      <c r="M575" s="971"/>
      <c r="N575" s="972"/>
      <c r="O575" s="963"/>
      <c r="P575" s="964"/>
      <c r="Q575" s="963"/>
      <c r="R575" s="964"/>
      <c r="S575" s="961"/>
      <c r="T575" s="962"/>
      <c r="U575" s="963"/>
      <c r="V575" s="964"/>
      <c r="W575" s="947"/>
      <c r="X575" s="948"/>
      <c r="Y575" s="948"/>
      <c r="Z575" s="948"/>
      <c r="AA575" s="949"/>
      <c r="AB575" s="947"/>
      <c r="AC575" s="948"/>
      <c r="AD575" s="965"/>
      <c r="AE575" s="81"/>
      <c r="AF575" s="81"/>
      <c r="AG575" s="81"/>
      <c r="AH575" s="81"/>
      <c r="AI575" s="81"/>
      <c r="AJ575" s="81"/>
      <c r="AK575" s="81"/>
      <c r="AL575" s="81"/>
      <c r="AM575" s="81"/>
      <c r="AN575" s="167"/>
      <c r="AO575" s="81"/>
      <c r="AP575" s="342">
        <f t="shared" ref="AP575" si="296">SUM(M575:V575)</f>
        <v>0</v>
      </c>
      <c r="AQ575" s="342">
        <f t="shared" ref="AQ575" si="297">SUM(M576:V576)</f>
        <v>0</v>
      </c>
      <c r="AR575" s="342">
        <f>M575</f>
        <v>0</v>
      </c>
      <c r="AS575" s="342">
        <f>O575</f>
        <v>0</v>
      </c>
      <c r="AT575" s="342">
        <f>Q575</f>
        <v>0</v>
      </c>
      <c r="AU575" s="342">
        <f>S575</f>
        <v>0</v>
      </c>
      <c r="AV575" s="342">
        <f>U575</f>
        <v>0</v>
      </c>
      <c r="BB575" s="101"/>
      <c r="BC575" s="101"/>
      <c r="BD575" s="101"/>
      <c r="BE575" s="101"/>
      <c r="BF575" s="101"/>
      <c r="BG575" s="101"/>
      <c r="BH575" s="101"/>
      <c r="BI575" s="101"/>
      <c r="BJ575" s="101"/>
      <c r="BK575" s="101"/>
      <c r="BL575" s="101"/>
      <c r="BM575" s="101"/>
      <c r="BN575" s="101"/>
      <c r="BO575" s="101"/>
      <c r="BP575" s="101"/>
      <c r="BQ575" s="101"/>
      <c r="BR575" s="101"/>
      <c r="BS575" s="101"/>
      <c r="BT575" s="101"/>
      <c r="BU575" s="101"/>
      <c r="BV575" s="101"/>
      <c r="BW575" s="101"/>
      <c r="BX575" s="101"/>
      <c r="BY575" s="101"/>
    </row>
    <row r="576" spans="1:77" s="197" customFormat="1" ht="24" customHeight="1" outlineLevel="1" x14ac:dyDescent="0.2">
      <c r="A576" s="941"/>
      <c r="B576" s="942"/>
      <c r="C576" s="943"/>
      <c r="D576" s="950"/>
      <c r="E576" s="951"/>
      <c r="F576" s="951"/>
      <c r="G576" s="951"/>
      <c r="H576" s="951"/>
      <c r="I576" s="952"/>
      <c r="J576" s="957"/>
      <c r="K576" s="967" t="str">
        <f ca="1">Translations!$A$86</f>
        <v>Above</v>
      </c>
      <c r="L576" s="968"/>
      <c r="M576" s="934"/>
      <c r="N576" s="935"/>
      <c r="O576" s="934"/>
      <c r="P576" s="935"/>
      <c r="Q576" s="934"/>
      <c r="R576" s="935"/>
      <c r="S576" s="936"/>
      <c r="T576" s="937"/>
      <c r="U576" s="934"/>
      <c r="V576" s="935"/>
      <c r="W576" s="953"/>
      <c r="X576" s="954"/>
      <c r="Y576" s="954"/>
      <c r="Z576" s="954"/>
      <c r="AA576" s="955"/>
      <c r="AB576" s="953"/>
      <c r="AC576" s="954"/>
      <c r="AD576" s="966"/>
      <c r="AE576" s="81"/>
      <c r="AF576" s="81"/>
      <c r="AG576" s="81"/>
      <c r="AH576" s="81"/>
      <c r="AI576" s="81"/>
      <c r="AJ576" s="81"/>
      <c r="AK576" s="81"/>
      <c r="AL576" s="81"/>
      <c r="AM576" s="81"/>
      <c r="AN576" s="167"/>
      <c r="AO576" s="81"/>
      <c r="AP576" s="342"/>
      <c r="AQ576" s="342"/>
      <c r="AR576" s="81"/>
      <c r="AS576" s="81"/>
      <c r="AT576" s="81"/>
      <c r="AU576" s="81"/>
      <c r="AV576" s="81"/>
      <c r="AW576" s="342">
        <f>M576</f>
        <v>0</v>
      </c>
      <c r="AX576" s="342">
        <f>O576</f>
        <v>0</v>
      </c>
      <c r="AY576" s="342">
        <f>Q576</f>
        <v>0</v>
      </c>
      <c r="AZ576" s="342">
        <f>S576</f>
        <v>0</v>
      </c>
      <c r="BA576" s="342">
        <f>U576</f>
        <v>0</v>
      </c>
      <c r="BB576" s="101"/>
      <c r="BC576" s="101"/>
      <c r="BD576" s="101"/>
      <c r="BE576" s="101"/>
      <c r="BF576" s="101"/>
      <c r="BG576" s="101"/>
      <c r="BH576" s="101"/>
      <c r="BI576" s="101"/>
      <c r="BJ576" s="101"/>
      <c r="BK576" s="101"/>
      <c r="BL576" s="101"/>
      <c r="BM576" s="101"/>
      <c r="BN576" s="101"/>
      <c r="BO576" s="101"/>
      <c r="BP576" s="101"/>
      <c r="BQ576" s="101"/>
      <c r="BR576" s="101"/>
      <c r="BS576" s="101"/>
      <c r="BT576" s="101"/>
      <c r="BU576" s="101"/>
      <c r="BV576" s="101"/>
      <c r="BW576" s="101"/>
      <c r="BX576" s="101"/>
      <c r="BY576" s="101"/>
    </row>
    <row r="577" spans="1:77" s="197" customFormat="1" ht="24" customHeight="1" outlineLevel="1" x14ac:dyDescent="0.2">
      <c r="A577" s="941"/>
      <c r="B577" s="942"/>
      <c r="C577" s="943"/>
      <c r="D577" s="950"/>
      <c r="E577" s="951"/>
      <c r="F577" s="951"/>
      <c r="G577" s="951"/>
      <c r="H577" s="951"/>
      <c r="I577" s="952"/>
      <c r="J577" s="956" t="str">
        <f ca="1">Translations!$A$77</f>
        <v>Please select…</v>
      </c>
      <c r="K577" s="958" t="str">
        <f ca="1">Translations!$A$83</f>
        <v>Allocation</v>
      </c>
      <c r="L577" s="959"/>
      <c r="M577" s="971"/>
      <c r="N577" s="972"/>
      <c r="O577" s="963"/>
      <c r="P577" s="964"/>
      <c r="Q577" s="963"/>
      <c r="R577" s="964"/>
      <c r="S577" s="961"/>
      <c r="T577" s="962"/>
      <c r="U577" s="963"/>
      <c r="V577" s="964"/>
      <c r="W577" s="947"/>
      <c r="X577" s="948"/>
      <c r="Y577" s="948"/>
      <c r="Z577" s="948"/>
      <c r="AA577" s="949"/>
      <c r="AB577" s="947"/>
      <c r="AC577" s="948"/>
      <c r="AD577" s="965"/>
      <c r="AE577" s="121"/>
      <c r="AF577" s="121"/>
      <c r="AG577" s="121"/>
      <c r="AH577" s="81"/>
      <c r="AI577" s="81"/>
      <c r="AJ577" s="81"/>
      <c r="AK577" s="81"/>
      <c r="AL577" s="81"/>
      <c r="AM577" s="81"/>
      <c r="AN577" s="167"/>
      <c r="AO577" s="81"/>
      <c r="AP577" s="342">
        <f t="shared" ref="AP577" si="298">SUM(M577:V577)</f>
        <v>0</v>
      </c>
      <c r="AQ577" s="342">
        <f t="shared" ref="AQ577" si="299">SUM(M578:V578)</f>
        <v>0</v>
      </c>
      <c r="AR577" s="342">
        <f>M577</f>
        <v>0</v>
      </c>
      <c r="AS577" s="342">
        <f>O577</f>
        <v>0</v>
      </c>
      <c r="AT577" s="342">
        <f>Q577</f>
        <v>0</v>
      </c>
      <c r="AU577" s="342">
        <f>S577</f>
        <v>0</v>
      </c>
      <c r="AV577" s="342">
        <f>U577</f>
        <v>0</v>
      </c>
      <c r="BB577" s="101"/>
      <c r="BC577" s="101"/>
      <c r="BD577" s="101"/>
      <c r="BE577" s="101"/>
      <c r="BF577" s="101"/>
      <c r="BG577" s="101"/>
      <c r="BH577" s="101"/>
      <c r="BI577" s="101"/>
      <c r="BJ577" s="101"/>
      <c r="BK577" s="101"/>
      <c r="BL577" s="101"/>
      <c r="BM577" s="101"/>
      <c r="BN577" s="101"/>
      <c r="BO577" s="101"/>
      <c r="BP577" s="101"/>
      <c r="BQ577" s="101"/>
      <c r="BR577" s="101"/>
      <c r="BS577" s="101"/>
      <c r="BT577" s="101"/>
      <c r="BU577" s="101"/>
      <c r="BV577" s="101"/>
      <c r="BW577" s="101"/>
      <c r="BX577" s="101"/>
      <c r="BY577" s="101"/>
    </row>
    <row r="578" spans="1:77" s="197" customFormat="1" ht="24" customHeight="1" outlineLevel="1" x14ac:dyDescent="0.2">
      <c r="A578" s="944"/>
      <c r="B578" s="945"/>
      <c r="C578" s="946"/>
      <c r="D578" s="953"/>
      <c r="E578" s="954"/>
      <c r="F578" s="954"/>
      <c r="G578" s="954"/>
      <c r="H578" s="954"/>
      <c r="I578" s="955"/>
      <c r="J578" s="957"/>
      <c r="K578" s="967" t="str">
        <f ca="1">Translations!$A$86</f>
        <v>Above</v>
      </c>
      <c r="L578" s="968"/>
      <c r="M578" s="934"/>
      <c r="N578" s="935"/>
      <c r="O578" s="934"/>
      <c r="P578" s="935"/>
      <c r="Q578" s="934"/>
      <c r="R578" s="935"/>
      <c r="S578" s="936"/>
      <c r="T578" s="937"/>
      <c r="U578" s="934"/>
      <c r="V578" s="935"/>
      <c r="W578" s="953"/>
      <c r="X578" s="954"/>
      <c r="Y578" s="954"/>
      <c r="Z578" s="954"/>
      <c r="AA578" s="955"/>
      <c r="AB578" s="953"/>
      <c r="AC578" s="954"/>
      <c r="AD578" s="966"/>
      <c r="AE578" s="81"/>
      <c r="AF578" s="81"/>
      <c r="AG578" s="81"/>
      <c r="AH578" s="81"/>
      <c r="AI578" s="81"/>
      <c r="AJ578" s="81"/>
      <c r="AK578" s="81"/>
      <c r="AL578" s="81"/>
      <c r="AM578" s="81"/>
      <c r="AN578" s="167"/>
      <c r="AO578" s="81"/>
      <c r="AP578" s="342"/>
      <c r="AQ578" s="342"/>
      <c r="AR578" s="81"/>
      <c r="AS578" s="81"/>
      <c r="AT578" s="81"/>
      <c r="AU578" s="81"/>
      <c r="AV578" s="81"/>
      <c r="AW578" s="342">
        <f>M578</f>
        <v>0</v>
      </c>
      <c r="AX578" s="342">
        <f>O578</f>
        <v>0</v>
      </c>
      <c r="AY578" s="342">
        <f>Q578</f>
        <v>0</v>
      </c>
      <c r="AZ578" s="342">
        <f>S578</f>
        <v>0</v>
      </c>
      <c r="BA578" s="342">
        <f>U578</f>
        <v>0</v>
      </c>
      <c r="BB578" s="101"/>
      <c r="BC578" s="101"/>
      <c r="BD578" s="101"/>
      <c r="BE578" s="101"/>
      <c r="BF578" s="101"/>
      <c r="BG578" s="101"/>
      <c r="BH578" s="101"/>
      <c r="BI578" s="101"/>
      <c r="BJ578" s="101"/>
      <c r="BK578" s="101"/>
      <c r="BL578" s="101"/>
      <c r="BM578" s="101"/>
      <c r="BN578" s="101"/>
      <c r="BO578" s="101"/>
      <c r="BP578" s="101"/>
      <c r="BQ578" s="101"/>
      <c r="BR578" s="101"/>
      <c r="BS578" s="101"/>
      <c r="BT578" s="101"/>
      <c r="BU578" s="101"/>
      <c r="BV578" s="101"/>
      <c r="BW578" s="101"/>
      <c r="BX578" s="101"/>
      <c r="BY578" s="101"/>
    </row>
    <row r="579" spans="1:77" s="197" customFormat="1" ht="24" customHeight="1" outlineLevel="1" x14ac:dyDescent="0.2">
      <c r="A579" s="938" t="str">
        <f ca="1">Translations!$A$77</f>
        <v>Please select…</v>
      </c>
      <c r="B579" s="939"/>
      <c r="C579" s="940"/>
      <c r="D579" s="947"/>
      <c r="E579" s="948"/>
      <c r="F579" s="948"/>
      <c r="G579" s="948"/>
      <c r="H579" s="948"/>
      <c r="I579" s="949"/>
      <c r="J579" s="956" t="str">
        <f ca="1">Translations!$A$77</f>
        <v>Please select…</v>
      </c>
      <c r="K579" s="958" t="str">
        <f ca="1">Translations!$A$83</f>
        <v>Allocation</v>
      </c>
      <c r="L579" s="959"/>
      <c r="M579" s="971"/>
      <c r="N579" s="972"/>
      <c r="O579" s="963"/>
      <c r="P579" s="964"/>
      <c r="Q579" s="963"/>
      <c r="R579" s="964"/>
      <c r="S579" s="961"/>
      <c r="T579" s="962"/>
      <c r="U579" s="963"/>
      <c r="V579" s="964"/>
      <c r="W579" s="947"/>
      <c r="X579" s="948"/>
      <c r="Y579" s="948"/>
      <c r="Z579" s="948"/>
      <c r="AA579" s="949"/>
      <c r="AB579" s="947"/>
      <c r="AC579" s="948"/>
      <c r="AD579" s="965"/>
      <c r="AE579" s="81"/>
      <c r="AF579" s="81"/>
      <c r="AG579" s="81"/>
      <c r="AH579" s="81"/>
      <c r="AI579" s="81"/>
      <c r="AJ579" s="81"/>
      <c r="AK579" s="81"/>
      <c r="AL579" s="81"/>
      <c r="AM579" s="81"/>
      <c r="AN579" s="167"/>
      <c r="AO579" s="81"/>
      <c r="AP579" s="342">
        <f t="shared" ref="AP579" si="300">SUM(M579:V579)</f>
        <v>0</v>
      </c>
      <c r="AQ579" s="342">
        <f t="shared" ref="AQ579" si="301">SUM(M580:V580)</f>
        <v>0</v>
      </c>
      <c r="AR579" s="342">
        <f>M579</f>
        <v>0</v>
      </c>
      <c r="AS579" s="342">
        <f>O579</f>
        <v>0</v>
      </c>
      <c r="AT579" s="342">
        <f>Q579</f>
        <v>0</v>
      </c>
      <c r="AU579" s="342">
        <f>S579</f>
        <v>0</v>
      </c>
      <c r="AV579" s="342">
        <f>U579</f>
        <v>0</v>
      </c>
      <c r="BB579" s="101"/>
      <c r="BC579" s="101"/>
      <c r="BD579" s="101"/>
      <c r="BE579" s="101"/>
      <c r="BF579" s="101"/>
      <c r="BG579" s="101"/>
      <c r="BH579" s="101"/>
      <c r="BI579" s="101"/>
      <c r="BJ579" s="101"/>
      <c r="BK579" s="101"/>
      <c r="BL579" s="101"/>
      <c r="BM579" s="101"/>
      <c r="BN579" s="101"/>
      <c r="BO579" s="101"/>
      <c r="BP579" s="101"/>
      <c r="BQ579" s="101"/>
      <c r="BR579" s="101"/>
      <c r="BS579" s="101"/>
      <c r="BT579" s="101"/>
      <c r="BU579" s="101"/>
      <c r="BV579" s="101"/>
      <c r="BW579" s="101"/>
      <c r="BX579" s="101"/>
      <c r="BY579" s="101"/>
    </row>
    <row r="580" spans="1:77" s="197" customFormat="1" ht="24" customHeight="1" outlineLevel="1" x14ac:dyDescent="0.2">
      <c r="A580" s="941"/>
      <c r="B580" s="942"/>
      <c r="C580" s="943"/>
      <c r="D580" s="950"/>
      <c r="E580" s="951"/>
      <c r="F580" s="951"/>
      <c r="G580" s="951"/>
      <c r="H580" s="951"/>
      <c r="I580" s="952"/>
      <c r="J580" s="957"/>
      <c r="K580" s="967" t="str">
        <f ca="1">Translations!$A$86</f>
        <v>Above</v>
      </c>
      <c r="L580" s="968"/>
      <c r="M580" s="934"/>
      <c r="N580" s="935"/>
      <c r="O580" s="934"/>
      <c r="P580" s="935"/>
      <c r="Q580" s="934"/>
      <c r="R580" s="935"/>
      <c r="S580" s="936"/>
      <c r="T580" s="937"/>
      <c r="U580" s="934"/>
      <c r="V580" s="935"/>
      <c r="W580" s="953"/>
      <c r="X580" s="954"/>
      <c r="Y580" s="954"/>
      <c r="Z580" s="954"/>
      <c r="AA580" s="955"/>
      <c r="AB580" s="953"/>
      <c r="AC580" s="954"/>
      <c r="AD580" s="966"/>
      <c r="AE580" s="81"/>
      <c r="AF580" s="81"/>
      <c r="AG580" s="81"/>
      <c r="AH580" s="81"/>
      <c r="AI580" s="81"/>
      <c r="AJ580" s="81"/>
      <c r="AK580" s="81"/>
      <c r="AL580" s="81"/>
      <c r="AM580" s="81"/>
      <c r="AN580" s="167"/>
      <c r="AO580" s="81"/>
      <c r="AP580" s="342"/>
      <c r="AQ580" s="342"/>
      <c r="AR580" s="81"/>
      <c r="AS580" s="81"/>
      <c r="AT580" s="81"/>
      <c r="AU580" s="81"/>
      <c r="AV580" s="81"/>
      <c r="AW580" s="342">
        <f>M580</f>
        <v>0</v>
      </c>
      <c r="AX580" s="342">
        <f>O580</f>
        <v>0</v>
      </c>
      <c r="AY580" s="342">
        <f>Q580</f>
        <v>0</v>
      </c>
      <c r="AZ580" s="342">
        <f>S580</f>
        <v>0</v>
      </c>
      <c r="BA580" s="342">
        <f>U580</f>
        <v>0</v>
      </c>
      <c r="BB580" s="101"/>
      <c r="BC580" s="101"/>
      <c r="BD580" s="101"/>
      <c r="BE580" s="101"/>
      <c r="BF580" s="101"/>
      <c r="BG580" s="101"/>
      <c r="BH580" s="101"/>
      <c r="BI580" s="101"/>
      <c r="BJ580" s="101"/>
      <c r="BK580" s="101"/>
      <c r="BL580" s="101"/>
      <c r="BM580" s="101"/>
      <c r="BN580" s="101"/>
      <c r="BO580" s="101"/>
      <c r="BP580" s="101"/>
      <c r="BQ580" s="101"/>
      <c r="BR580" s="101"/>
      <c r="BS580" s="101"/>
      <c r="BT580" s="101"/>
      <c r="BU580" s="101"/>
      <c r="BV580" s="101"/>
      <c r="BW580" s="101"/>
      <c r="BX580" s="101"/>
      <c r="BY580" s="101"/>
    </row>
    <row r="581" spans="1:77" s="197" customFormat="1" ht="24" customHeight="1" outlineLevel="1" x14ac:dyDescent="0.2">
      <c r="A581" s="941"/>
      <c r="B581" s="942"/>
      <c r="C581" s="943"/>
      <c r="D581" s="950"/>
      <c r="E581" s="951"/>
      <c r="F581" s="951"/>
      <c r="G581" s="951"/>
      <c r="H581" s="951"/>
      <c r="I581" s="952"/>
      <c r="J581" s="956" t="str">
        <f ca="1">Translations!$A$77</f>
        <v>Please select…</v>
      </c>
      <c r="K581" s="958" t="str">
        <f ca="1">Translations!$A$83</f>
        <v>Allocation</v>
      </c>
      <c r="L581" s="959"/>
      <c r="M581" s="971"/>
      <c r="N581" s="972"/>
      <c r="O581" s="963"/>
      <c r="P581" s="964"/>
      <c r="Q581" s="963"/>
      <c r="R581" s="964"/>
      <c r="S581" s="961"/>
      <c r="T581" s="962"/>
      <c r="U581" s="963"/>
      <c r="V581" s="964"/>
      <c r="W581" s="947"/>
      <c r="X581" s="948"/>
      <c r="Y581" s="948"/>
      <c r="Z581" s="948"/>
      <c r="AA581" s="949"/>
      <c r="AB581" s="947"/>
      <c r="AC581" s="948"/>
      <c r="AD581" s="965"/>
      <c r="AE581" s="81"/>
      <c r="AF581" s="81"/>
      <c r="AG581" s="81"/>
      <c r="AH581" s="81"/>
      <c r="AI581" s="81"/>
      <c r="AJ581" s="81"/>
      <c r="AK581" s="81"/>
      <c r="AL581" s="81"/>
      <c r="AM581" s="81"/>
      <c r="AN581" s="167"/>
      <c r="AO581" s="81"/>
      <c r="AP581" s="342">
        <f t="shared" ref="AP581" si="302">SUM(M581:V581)</f>
        <v>0</v>
      </c>
      <c r="AQ581" s="342">
        <f t="shared" ref="AQ581" si="303">SUM(M582:V582)</f>
        <v>0</v>
      </c>
      <c r="AR581" s="342">
        <f>M581</f>
        <v>0</v>
      </c>
      <c r="AS581" s="342">
        <f>O581</f>
        <v>0</v>
      </c>
      <c r="AT581" s="342">
        <f>Q581</f>
        <v>0</v>
      </c>
      <c r="AU581" s="342">
        <f>S581</f>
        <v>0</v>
      </c>
      <c r="AV581" s="342">
        <f>U581</f>
        <v>0</v>
      </c>
      <c r="BB581" s="101"/>
      <c r="BC581" s="101"/>
      <c r="BD581" s="101"/>
      <c r="BE581" s="101"/>
      <c r="BF581" s="101"/>
      <c r="BG581" s="101"/>
      <c r="BH581" s="101"/>
      <c r="BI581" s="101"/>
      <c r="BJ581" s="101"/>
      <c r="BK581" s="101"/>
      <c r="BL581" s="101"/>
      <c r="BM581" s="101"/>
      <c r="BN581" s="101"/>
      <c r="BO581" s="101"/>
      <c r="BP581" s="101"/>
      <c r="BQ581" s="101"/>
      <c r="BR581" s="101"/>
      <c r="BS581" s="101"/>
      <c r="BT581" s="101"/>
      <c r="BU581" s="101"/>
      <c r="BV581" s="101"/>
      <c r="BW581" s="101"/>
      <c r="BX581" s="101"/>
      <c r="BY581" s="101"/>
    </row>
    <row r="582" spans="1:77" s="197" customFormat="1" ht="24" customHeight="1" outlineLevel="1" x14ac:dyDescent="0.2">
      <c r="A582" s="944"/>
      <c r="B582" s="945"/>
      <c r="C582" s="946"/>
      <c r="D582" s="953"/>
      <c r="E582" s="954"/>
      <c r="F582" s="954"/>
      <c r="G582" s="954"/>
      <c r="H582" s="954"/>
      <c r="I582" s="955"/>
      <c r="J582" s="957"/>
      <c r="K582" s="967" t="str">
        <f ca="1">Translations!$A$86</f>
        <v>Above</v>
      </c>
      <c r="L582" s="968"/>
      <c r="M582" s="934"/>
      <c r="N582" s="935"/>
      <c r="O582" s="934"/>
      <c r="P582" s="935"/>
      <c r="Q582" s="934"/>
      <c r="R582" s="935"/>
      <c r="S582" s="936"/>
      <c r="T582" s="937"/>
      <c r="U582" s="934"/>
      <c r="V582" s="935"/>
      <c r="W582" s="953"/>
      <c r="X582" s="954"/>
      <c r="Y582" s="954"/>
      <c r="Z582" s="954"/>
      <c r="AA582" s="955"/>
      <c r="AB582" s="953"/>
      <c r="AC582" s="954"/>
      <c r="AD582" s="966"/>
      <c r="AE582" s="81"/>
      <c r="AF582" s="81"/>
      <c r="AG582" s="81"/>
      <c r="AH582" s="81"/>
      <c r="AI582" s="81"/>
      <c r="AJ582" s="81"/>
      <c r="AK582" s="81"/>
      <c r="AL582" s="81"/>
      <c r="AM582" s="81"/>
      <c r="AN582" s="167"/>
      <c r="AO582" s="81"/>
      <c r="AP582" s="342"/>
      <c r="AQ582" s="342"/>
      <c r="AR582" s="81"/>
      <c r="AS582" s="81"/>
      <c r="AT582" s="81"/>
      <c r="AU582" s="81"/>
      <c r="AV582" s="81"/>
      <c r="AW582" s="342">
        <f>M582</f>
        <v>0</v>
      </c>
      <c r="AX582" s="342">
        <f>O582</f>
        <v>0</v>
      </c>
      <c r="AY582" s="342">
        <f>Q582</f>
        <v>0</v>
      </c>
      <c r="AZ582" s="342">
        <f>S582</f>
        <v>0</v>
      </c>
      <c r="BA582" s="342">
        <f>U582</f>
        <v>0</v>
      </c>
      <c r="BB582" s="101"/>
      <c r="BC582" s="101"/>
      <c r="BD582" s="101"/>
      <c r="BE582" s="101"/>
      <c r="BF582" s="101"/>
      <c r="BG582" s="101"/>
      <c r="BH582" s="101"/>
      <c r="BI582" s="101"/>
      <c r="BJ582" s="101"/>
      <c r="BK582" s="101"/>
      <c r="BL582" s="101"/>
      <c r="BM582" s="101"/>
      <c r="BN582" s="101"/>
      <c r="BO582" s="101"/>
      <c r="BP582" s="101"/>
      <c r="BQ582" s="101"/>
      <c r="BR582" s="101"/>
      <c r="BS582" s="101"/>
      <c r="BT582" s="101"/>
      <c r="BU582" s="101"/>
      <c r="BV582" s="101"/>
      <c r="BW582" s="101"/>
      <c r="BX582" s="101"/>
      <c r="BY582" s="101"/>
    </row>
    <row r="583" spans="1:77" s="168" customFormat="1" x14ac:dyDescent="0.2">
      <c r="A583" s="1129" t="str">
        <f ca="1">Translations!$A$126</f>
        <v>To expand additional modules click the "+" signs in the left hand margin.</v>
      </c>
      <c r="B583" s="1110"/>
      <c r="C583" s="1110"/>
      <c r="D583" s="1110"/>
      <c r="E583" s="1110"/>
      <c r="F583" s="1110"/>
      <c r="G583" s="1110"/>
      <c r="H583" s="1110"/>
      <c r="I583" s="1110"/>
      <c r="J583" s="1110"/>
      <c r="K583" s="1110"/>
      <c r="L583" s="1110"/>
      <c r="M583" s="1110"/>
      <c r="N583" s="1110"/>
      <c r="O583" s="1110"/>
      <c r="P583" s="1110"/>
      <c r="Q583" s="1110"/>
      <c r="R583" s="1110"/>
      <c r="S583" s="1110"/>
      <c r="T583" s="1110"/>
      <c r="U583" s="1110"/>
      <c r="V583" s="1110"/>
      <c r="W583" s="1110"/>
      <c r="X583" s="1110"/>
      <c r="Y583" s="1110"/>
      <c r="Z583" s="1110"/>
      <c r="AA583" s="1110"/>
      <c r="AB583" s="1110"/>
      <c r="AC583" s="1110"/>
      <c r="AD583" s="1110"/>
      <c r="AL583" s="275"/>
      <c r="AM583" s="134"/>
      <c r="AN583" s="134"/>
      <c r="AO583" s="134"/>
      <c r="AP583" s="134"/>
      <c r="AQ583" s="134"/>
    </row>
    <row r="584" spans="1:77" s="62" customFormat="1" ht="33" customHeight="1" x14ac:dyDescent="0.2">
      <c r="A584" s="782" t="str">
        <f ca="1">Translations!$A$80</f>
        <v>Module</v>
      </c>
      <c r="B584" s="783"/>
      <c r="C584" s="236"/>
      <c r="D584" s="1042" t="s">
        <v>2223</v>
      </c>
      <c r="E584" s="1043"/>
      <c r="F584" s="1043"/>
      <c r="G584" s="1043"/>
      <c r="H584" s="1043"/>
      <c r="I584" s="1043"/>
      <c r="J584" s="1044"/>
      <c r="K584" s="579"/>
      <c r="L584" s="580"/>
      <c r="M584" s="580"/>
      <c r="N584" s="580"/>
      <c r="O584" s="580"/>
      <c r="P584" s="580"/>
      <c r="Q584" s="580"/>
      <c r="R584" s="580"/>
      <c r="S584" s="580"/>
      <c r="T584" s="580"/>
      <c r="U584" s="580"/>
      <c r="V584" s="580"/>
      <c r="W584" s="580"/>
      <c r="X584" s="580"/>
      <c r="Y584" s="580"/>
      <c r="Z584" s="580"/>
      <c r="AA584" s="580"/>
      <c r="AB584" s="580"/>
      <c r="AC584" s="580"/>
      <c r="AD584" s="171"/>
      <c r="AE584" s="178"/>
      <c r="AF584" s="178"/>
      <c r="AG584" s="178"/>
      <c r="AH584" s="178"/>
      <c r="AI584" s="178"/>
      <c r="AJ584" s="178"/>
      <c r="AK584" s="178"/>
      <c r="AL584" s="81"/>
      <c r="AM584" s="81"/>
      <c r="AN584" s="167"/>
      <c r="AO584" s="273">
        <f ca="1">INDIRECT(ADDRESS(MATCH(D584,CatModules!C:C,0),2,1,1,"CatModules"))</f>
        <v>102</v>
      </c>
      <c r="AP584" s="81"/>
      <c r="AQ584" s="81"/>
      <c r="AR584" s="178"/>
      <c r="AS584" s="178"/>
      <c r="AT584" s="178"/>
      <c r="AU584" s="178"/>
      <c r="AV584" s="178"/>
      <c r="AW584" s="178"/>
      <c r="AX584" s="177"/>
      <c r="AY584" s="177"/>
      <c r="AZ584" s="177"/>
      <c r="BA584" s="177"/>
      <c r="BB584" s="177"/>
      <c r="BC584" s="177"/>
      <c r="BD584" s="177"/>
      <c r="BE584" s="79"/>
      <c r="BF584" s="79"/>
      <c r="BG584" s="79"/>
      <c r="BH584" s="79"/>
      <c r="BI584" s="79"/>
      <c r="BJ584" s="79"/>
      <c r="BK584" s="79"/>
      <c r="BL584" s="79"/>
      <c r="BM584" s="79"/>
      <c r="BN584" s="79"/>
      <c r="BO584" s="79"/>
      <c r="BP584" s="79"/>
      <c r="BQ584" s="79"/>
      <c r="BR584" s="79"/>
      <c r="BS584" s="79"/>
      <c r="BT584" s="79"/>
      <c r="BU584" s="79"/>
      <c r="BV584" s="79"/>
      <c r="BW584" s="79"/>
    </row>
    <row r="585" spans="1:77" s="138" customFormat="1" ht="18" customHeight="1" outlineLevel="1" x14ac:dyDescent="0.2">
      <c r="A585" s="217" t="str">
        <f ca="1">Translations!$A$81</f>
        <v>Measurement framework for module</v>
      </c>
      <c r="B585" s="231"/>
      <c r="C585" s="231"/>
      <c r="D585" s="231"/>
      <c r="E585" s="231"/>
      <c r="F585" s="231"/>
      <c r="G585" s="205"/>
      <c r="H585" s="205"/>
      <c r="I585" s="205"/>
      <c r="J585" s="205"/>
      <c r="K585" s="205"/>
      <c r="L585" s="205"/>
      <c r="M585" s="205"/>
      <c r="N585" s="205"/>
      <c r="O585" s="205"/>
      <c r="P585" s="205"/>
      <c r="Q585" s="205"/>
      <c r="R585" s="205"/>
      <c r="S585" s="205"/>
      <c r="T585" s="581"/>
      <c r="U585" s="581"/>
      <c r="V585" s="581"/>
      <c r="W585" s="581"/>
      <c r="X585" s="581"/>
      <c r="Y585" s="581"/>
      <c r="Z585" s="581"/>
      <c r="AA585" s="581"/>
      <c r="AB585" s="581"/>
      <c r="AC585" s="581"/>
      <c r="AD585" s="582"/>
      <c r="AE585" s="178"/>
      <c r="AF585" s="178"/>
      <c r="AG585" s="178"/>
      <c r="AH585" s="178"/>
      <c r="AI585" s="178"/>
      <c r="AJ585" s="178"/>
      <c r="AK585" s="178"/>
      <c r="AL585" s="81"/>
      <c r="AM585" s="81"/>
      <c r="AN585" s="167"/>
      <c r="AO585" s="81">
        <f ca="1">INDIRECT(ADDRESS(ROW()-1,COLUMN()))</f>
        <v>102</v>
      </c>
      <c r="AP585" s="81"/>
      <c r="AQ585" s="81"/>
      <c r="AR585" s="178"/>
      <c r="AS585" s="178"/>
      <c r="AT585" s="178"/>
      <c r="AU585" s="178"/>
      <c r="AV585" s="178"/>
      <c r="AW585" s="178"/>
      <c r="AX585" s="178"/>
      <c r="AY585" s="136"/>
      <c r="AZ585" s="136"/>
      <c r="BA585" s="136"/>
      <c r="BB585" s="136"/>
      <c r="BC585" s="136"/>
      <c r="BD585" s="136"/>
      <c r="BE585" s="136"/>
      <c r="BF585" s="137"/>
      <c r="BG585" s="137"/>
      <c r="BH585" s="137"/>
      <c r="BI585" s="137"/>
      <c r="BJ585" s="137"/>
      <c r="BK585" s="137"/>
      <c r="BL585" s="137"/>
      <c r="BM585" s="137"/>
      <c r="BN585" s="137"/>
      <c r="BO585" s="137"/>
      <c r="BP585" s="137"/>
      <c r="BQ585" s="137"/>
      <c r="BR585" s="137"/>
      <c r="BS585" s="137"/>
      <c r="BT585" s="137"/>
      <c r="BU585" s="137"/>
      <c r="BV585" s="137"/>
      <c r="BW585" s="137"/>
      <c r="BX585" s="137"/>
    </row>
    <row r="586" spans="1:77" s="63" customFormat="1" ht="24.95" customHeight="1" outlineLevel="1" x14ac:dyDescent="0.2">
      <c r="A586" s="721" t="str">
        <f ca="1">Translations!$A$50</f>
        <v xml:space="preserve">Coverage/Output indicator </v>
      </c>
      <c r="B586" s="721"/>
      <c r="C586" s="722"/>
      <c r="D586" s="729" t="str">
        <f ca="1">Translations!$A$71</f>
        <v>Responsible Principal Recipient(s)</v>
      </c>
      <c r="E586" s="720" t="str">
        <f ca="1">Translations!$A$54</f>
        <v>Geographic Area
(if Sub-national, specify under “Comments”)</v>
      </c>
      <c r="F586" s="722"/>
      <c r="G586" s="720" t="str">
        <f ca="1">Translations!$A$29</f>
        <v>Baseline</v>
      </c>
      <c r="H586" s="721"/>
      <c r="I586" s="721"/>
      <c r="J586" s="722"/>
      <c r="K586" s="709" t="str">
        <f ca="1">Translations!$A$30</f>
        <v xml:space="preserve">Targets </v>
      </c>
      <c r="L586" s="795"/>
      <c r="M586" s="795"/>
      <c r="N586" s="795"/>
      <c r="O586" s="795"/>
      <c r="P586" s="795"/>
      <c r="Q586" s="795"/>
      <c r="R586" s="795"/>
      <c r="S586" s="795"/>
      <c r="T586" s="795"/>
      <c r="U586" s="795"/>
      <c r="V586" s="710"/>
      <c r="W586" s="796" t="str">
        <f ca="1">Translations!$A$89</f>
        <v>Target assumptions</v>
      </c>
      <c r="X586" s="797"/>
      <c r="Y586" s="797"/>
      <c r="Z586" s="797"/>
      <c r="AA586" s="797"/>
      <c r="AB586" s="797"/>
      <c r="AC586" s="797"/>
      <c r="AD586" s="798"/>
      <c r="AE586" s="214"/>
      <c r="AF586" s="588"/>
      <c r="AG586" s="588"/>
      <c r="AH586" s="588"/>
      <c r="AI586" s="588"/>
      <c r="AJ586" s="588"/>
      <c r="AK586" s="588"/>
      <c r="AL586" s="587" t="e">
        <f ca="1">MATCH(AO585,CatCoverage!$A:$A,0)-1</f>
        <v>#N/A</v>
      </c>
      <c r="AM586" s="587">
        <f ca="1">COUNTIF(CatCoverage!A:A,'Concept Note'!AO585)</f>
        <v>0</v>
      </c>
      <c r="AN586" s="1045" t="e">
        <f ca="1">MATCH(AO585,CatCoverage!$A:$A,0)-1</f>
        <v>#N/A</v>
      </c>
      <c r="AO586" s="273">
        <f ca="1">INDIRECT(ADDRESS(ROW()-1,COLUMN()))</f>
        <v>102</v>
      </c>
      <c r="AP586" s="588"/>
      <c r="AQ586" s="588"/>
      <c r="AR586" s="588"/>
      <c r="AS586" s="588"/>
      <c r="AT586" s="1046"/>
      <c r="AU586" s="1046"/>
      <c r="AV586" s="1046"/>
      <c r="AW586" s="1046"/>
      <c r="AX586" s="1046"/>
      <c r="AY586" s="177"/>
      <c r="AZ586" s="177"/>
      <c r="BA586" s="177"/>
      <c r="BB586" s="177"/>
      <c r="BC586" s="177"/>
      <c r="BD586" s="177"/>
      <c r="BE586" s="177"/>
      <c r="BF586" s="80"/>
      <c r="BG586" s="80"/>
      <c r="BH586" s="80"/>
      <c r="BI586" s="80"/>
      <c r="BJ586" s="80"/>
      <c r="BK586" s="80"/>
      <c r="BL586" s="80"/>
      <c r="BM586" s="80"/>
      <c r="BN586" s="80"/>
      <c r="BO586" s="80"/>
      <c r="BP586" s="80"/>
      <c r="BQ586" s="80"/>
      <c r="BR586" s="80"/>
      <c r="BS586" s="80"/>
      <c r="BT586" s="80"/>
      <c r="BU586" s="80"/>
      <c r="BV586" s="80"/>
      <c r="BW586" s="80"/>
      <c r="BX586" s="80"/>
    </row>
    <row r="587" spans="1:77" s="63" customFormat="1" ht="26.25" customHeight="1" outlineLevel="1" x14ac:dyDescent="0.2">
      <c r="A587" s="787"/>
      <c r="B587" s="787"/>
      <c r="C587" s="788"/>
      <c r="D587" s="932"/>
      <c r="E587" s="792"/>
      <c r="F587" s="788"/>
      <c r="G587" s="723"/>
      <c r="H587" s="724"/>
      <c r="I587" s="724"/>
      <c r="J587" s="725"/>
      <c r="K587" s="720" t="str">
        <f ca="1">Translations!$A$106</f>
        <v>Total targets</v>
      </c>
      <c r="L587" s="722"/>
      <c r="M587" s="709" t="str">
        <f ca="1">Translations!$A$35&amp;" 1"</f>
        <v>Year  1</v>
      </c>
      <c r="N587" s="710"/>
      <c r="O587" s="709" t="str">
        <f ca="1">Translations!$A$35&amp;" 2"</f>
        <v>Year  2</v>
      </c>
      <c r="P587" s="710"/>
      <c r="Q587" s="709" t="str">
        <f ca="1">Translations!$A$35&amp;" 3"</f>
        <v>Year  3</v>
      </c>
      <c r="R587" s="710"/>
      <c r="S587" s="709" t="str">
        <f ca="1">Translations!$A$35&amp;" 4"</f>
        <v>Year  4</v>
      </c>
      <c r="T587" s="710"/>
      <c r="U587" s="709" t="str">
        <f ca="1">Translations!$A$35&amp;" 5"</f>
        <v>Year  5</v>
      </c>
      <c r="V587" s="710"/>
      <c r="W587" s="799" t="str">
        <f ca="1">Translations!$A$90</f>
        <v>Please describe: 1) overall assumptions used in calculating targets, 2) anticipated rate of scale-up, 3) population size estimates, 4) description of indicator/package of services, 5) data source, 6) other relevant information</v>
      </c>
      <c r="X587" s="800"/>
      <c r="Y587" s="800"/>
      <c r="Z587" s="800"/>
      <c r="AA587" s="800"/>
      <c r="AB587" s="800"/>
      <c r="AC587" s="800"/>
      <c r="AD587" s="801"/>
      <c r="AE587" s="214"/>
      <c r="AF587" s="588"/>
      <c r="AG587" s="588"/>
      <c r="AH587" s="588"/>
      <c r="AI587" s="588"/>
      <c r="AJ587" s="588"/>
      <c r="AK587" s="588"/>
      <c r="AL587" s="585" t="e">
        <f ca="1">INDIRECT(ADDRESS(ROW()-1,COLUMN()))</f>
        <v>#N/A</v>
      </c>
      <c r="AM587" s="585">
        <f ca="1">INDIRECT(ADDRESS(ROW()-1,COLUMN()))</f>
        <v>0</v>
      </c>
      <c r="AN587" s="1045"/>
      <c r="AO587" s="273">
        <f ca="1">INDIRECT(ADDRESS(ROW()-1,COLUMN()))</f>
        <v>102</v>
      </c>
      <c r="AP587" s="588"/>
      <c r="AQ587" s="588"/>
      <c r="AR587" s="588"/>
      <c r="AS587" s="588"/>
      <c r="AT587" s="1046"/>
      <c r="AU587" s="1046"/>
      <c r="AV587" s="1046"/>
      <c r="AW587" s="1046"/>
      <c r="AX587" s="1046"/>
      <c r="AY587" s="177"/>
      <c r="AZ587" s="177"/>
      <c r="BA587" s="177"/>
      <c r="BB587" s="177"/>
      <c r="BC587" s="177"/>
      <c r="BD587" s="177"/>
      <c r="BE587" s="177"/>
      <c r="BF587" s="80"/>
      <c r="BG587" s="80"/>
      <c r="BH587" s="80"/>
      <c r="BI587" s="80"/>
      <c r="BJ587" s="80"/>
      <c r="BK587" s="80"/>
      <c r="BL587" s="80"/>
      <c r="BM587" s="80"/>
      <c r="BN587" s="80"/>
      <c r="BO587" s="80"/>
      <c r="BP587" s="80"/>
      <c r="BQ587" s="80"/>
      <c r="BR587" s="80"/>
      <c r="BS587" s="80"/>
      <c r="BT587" s="80"/>
      <c r="BU587" s="80"/>
      <c r="BV587" s="80"/>
      <c r="BW587" s="80"/>
      <c r="BX587" s="80"/>
    </row>
    <row r="588" spans="1:77" s="63" customFormat="1" ht="18" customHeight="1" outlineLevel="1" x14ac:dyDescent="0.2">
      <c r="A588" s="787"/>
      <c r="B588" s="787"/>
      <c r="C588" s="788"/>
      <c r="D588" s="932"/>
      <c r="E588" s="792"/>
      <c r="F588" s="788"/>
      <c r="G588" s="573" t="s">
        <v>15</v>
      </c>
      <c r="H588" s="729" t="s">
        <v>14</v>
      </c>
      <c r="I588" s="729" t="str">
        <f ca="1">Translations!$A$33</f>
        <v xml:space="preserve">Year </v>
      </c>
      <c r="J588" s="729" t="str">
        <f ca="1">Translations!$A$34</f>
        <v>Source</v>
      </c>
      <c r="K588" s="792"/>
      <c r="L588" s="788"/>
      <c r="M588" s="229" t="s">
        <v>15</v>
      </c>
      <c r="N588" s="777" t="s">
        <v>14</v>
      </c>
      <c r="O588" s="229" t="s">
        <v>15</v>
      </c>
      <c r="P588" s="777" t="s">
        <v>14</v>
      </c>
      <c r="Q588" s="229" t="s">
        <v>15</v>
      </c>
      <c r="R588" s="777" t="s">
        <v>14</v>
      </c>
      <c r="S588" s="229" t="s">
        <v>15</v>
      </c>
      <c r="T588" s="777" t="s">
        <v>14</v>
      </c>
      <c r="U588" s="229" t="s">
        <v>15</v>
      </c>
      <c r="V588" s="777" t="s">
        <v>14</v>
      </c>
      <c r="W588" s="799"/>
      <c r="X588" s="800"/>
      <c r="Y588" s="800"/>
      <c r="Z588" s="800"/>
      <c r="AA588" s="800"/>
      <c r="AB588" s="800"/>
      <c r="AC588" s="800"/>
      <c r="AD588" s="801"/>
      <c r="AE588" s="214"/>
      <c r="AF588" s="588"/>
      <c r="AG588" s="588"/>
      <c r="AH588" s="588"/>
      <c r="AI588" s="588"/>
      <c r="AJ588" s="588"/>
      <c r="AK588" s="588"/>
      <c r="AL588" s="585" t="e">
        <f t="shared" ref="AL588:AM630" ca="1" si="304">INDIRECT(ADDRESS(ROW()-1,COLUMN()))</f>
        <v>#N/A</v>
      </c>
      <c r="AM588" s="585">
        <f t="shared" ca="1" si="304"/>
        <v>0</v>
      </c>
      <c r="AN588" s="1045"/>
      <c r="AO588" s="273">
        <f t="shared" ref="AO588:AO638" ca="1" si="305">INDIRECT(ADDRESS(ROW()-1,COLUMN()))</f>
        <v>102</v>
      </c>
      <c r="AP588" s="588"/>
      <c r="AQ588" s="588"/>
      <c r="AR588" s="588"/>
      <c r="AS588" s="588"/>
      <c r="AT588" s="1046"/>
      <c r="AU588" s="1046"/>
      <c r="AV588" s="1046"/>
      <c r="AW588" s="1046"/>
      <c r="AX588" s="1046"/>
      <c r="AY588" s="177"/>
      <c r="AZ588" s="177"/>
      <c r="BA588" s="177"/>
      <c r="BB588" s="177"/>
      <c r="BC588" s="177"/>
      <c r="BD588" s="177"/>
      <c r="BE588" s="177"/>
      <c r="BF588" s="80"/>
      <c r="BG588" s="80"/>
      <c r="BH588" s="80"/>
      <c r="BI588" s="80"/>
      <c r="BJ588" s="80"/>
      <c r="BK588" s="80"/>
      <c r="BL588" s="80"/>
      <c r="BM588" s="80"/>
      <c r="BN588" s="80"/>
      <c r="BO588" s="80"/>
      <c r="BP588" s="80"/>
      <c r="BQ588" s="80"/>
      <c r="BR588" s="80"/>
      <c r="BS588" s="80"/>
      <c r="BT588" s="80"/>
      <c r="BU588" s="80"/>
      <c r="BV588" s="80"/>
      <c r="BW588" s="80"/>
      <c r="BX588" s="80"/>
    </row>
    <row r="589" spans="1:77" s="63" customFormat="1" ht="18" customHeight="1" outlineLevel="1" x14ac:dyDescent="0.2">
      <c r="A589" s="724"/>
      <c r="B589" s="724"/>
      <c r="C589" s="725"/>
      <c r="D589" s="730"/>
      <c r="E589" s="723"/>
      <c r="F589" s="725"/>
      <c r="G589" s="584" t="s">
        <v>13</v>
      </c>
      <c r="H589" s="730"/>
      <c r="I589" s="730"/>
      <c r="J589" s="730"/>
      <c r="K589" s="723"/>
      <c r="L589" s="725"/>
      <c r="M589" s="230" t="s">
        <v>13</v>
      </c>
      <c r="N589" s="778"/>
      <c r="O589" s="230" t="s">
        <v>13</v>
      </c>
      <c r="P589" s="778"/>
      <c r="Q589" s="230" t="s">
        <v>13</v>
      </c>
      <c r="R589" s="778"/>
      <c r="S589" s="230" t="s">
        <v>13</v>
      </c>
      <c r="T589" s="778"/>
      <c r="U589" s="230" t="s">
        <v>13</v>
      </c>
      <c r="V589" s="778"/>
      <c r="W589" s="802"/>
      <c r="X589" s="803"/>
      <c r="Y589" s="803"/>
      <c r="Z589" s="803"/>
      <c r="AA589" s="803"/>
      <c r="AB589" s="803"/>
      <c r="AC589" s="803"/>
      <c r="AD589" s="804"/>
      <c r="AE589" s="214"/>
      <c r="AF589" s="588"/>
      <c r="AG589" s="588"/>
      <c r="AH589" s="588"/>
      <c r="AI589" s="588"/>
      <c r="AJ589" s="588"/>
      <c r="AK589" s="588"/>
      <c r="AL589" s="585" t="e">
        <f t="shared" ca="1" si="304"/>
        <v>#N/A</v>
      </c>
      <c r="AM589" s="585">
        <f t="shared" ca="1" si="304"/>
        <v>0</v>
      </c>
      <c r="AN589" s="1045"/>
      <c r="AO589" s="273">
        <f t="shared" ca="1" si="305"/>
        <v>102</v>
      </c>
      <c r="AP589" s="588"/>
      <c r="AQ589" s="588"/>
      <c r="AR589" s="588"/>
      <c r="AS589" s="588"/>
      <c r="AT589" s="1046"/>
      <c r="AU589" s="1046"/>
      <c r="AV589" s="1046"/>
      <c r="AW589" s="1046"/>
      <c r="AX589" s="1046"/>
      <c r="AY589" s="177"/>
      <c r="AZ589" s="177"/>
      <c r="BA589" s="177"/>
      <c r="BB589" s="177"/>
      <c r="BC589" s="177"/>
      <c r="BD589" s="177"/>
      <c r="BE589" s="177"/>
      <c r="BF589" s="80"/>
      <c r="BG589" s="80"/>
      <c r="BH589" s="80"/>
      <c r="BI589" s="80"/>
      <c r="BJ589" s="80"/>
      <c r="BK589" s="80"/>
      <c r="BL589" s="80"/>
      <c r="BM589" s="80"/>
      <c r="BN589" s="80"/>
      <c r="BO589" s="80"/>
      <c r="BP589" s="80"/>
      <c r="BQ589" s="80"/>
      <c r="BR589" s="80"/>
      <c r="BS589" s="80"/>
      <c r="BT589" s="80"/>
      <c r="BU589" s="80"/>
      <c r="BV589" s="80"/>
      <c r="BW589" s="80"/>
      <c r="BX589" s="80"/>
    </row>
    <row r="590" spans="1:77" s="73" customFormat="1" ht="15" hidden="1" customHeight="1" outlineLevel="2" x14ac:dyDescent="0.2">
      <c r="A590" s="746" t="str">
        <f ca="1">IFERROR(INDIRECT(ADDRESS(AN590,4,1,TRUE,"CatCoverage")),"")</f>
        <v/>
      </c>
      <c r="B590" s="747"/>
      <c r="C590" s="1039"/>
      <c r="D590" s="1007" t="str">
        <f ca="1">Translations!$A$77</f>
        <v>Please select…</v>
      </c>
      <c r="E590" s="1164" t="str">
        <f ca="1">Translations!$A$77</f>
        <v>Please select…</v>
      </c>
      <c r="F590" s="759"/>
      <c r="G590" s="764"/>
      <c r="H590" s="731" t="str">
        <f>IF($G592&lt;&gt;"",$G590/$G592,"")</f>
        <v/>
      </c>
      <c r="I590" s="767"/>
      <c r="J590" s="770" t="str">
        <f ca="1">Translations!$A$77</f>
        <v>Please select…</v>
      </c>
      <c r="K590" s="1016" t="str">
        <f ca="1">Translations!$A$84</f>
        <v>Allocation + other sources</v>
      </c>
      <c r="L590" s="1017"/>
      <c r="M590" s="237"/>
      <c r="N590" s="1020" t="str">
        <f>IF(M591&lt;&gt;"",M590/M591,"")</f>
        <v/>
      </c>
      <c r="O590" s="239"/>
      <c r="P590" s="1020" t="str">
        <f>IF(O591&lt;&gt;"",O590/O591,"")</f>
        <v/>
      </c>
      <c r="Q590" s="239"/>
      <c r="R590" s="1020" t="str">
        <f>IF(Q591&lt;&gt;"",Q590/Q591,"")</f>
        <v/>
      </c>
      <c r="S590" s="239"/>
      <c r="T590" s="1020" t="str">
        <f>IF(S591&lt;&gt;"",S590/S591,"")</f>
        <v/>
      </c>
      <c r="U590" s="239"/>
      <c r="V590" s="1167" t="str">
        <f t="shared" ref="V590" si="306">IF(U591&lt;&gt;"",U590/U591,"")</f>
        <v/>
      </c>
      <c r="W590" s="1024"/>
      <c r="X590" s="1025"/>
      <c r="Y590" s="1025"/>
      <c r="Z590" s="1025"/>
      <c r="AA590" s="1025"/>
      <c r="AB590" s="1025"/>
      <c r="AC590" s="1025"/>
      <c r="AD590" s="1026"/>
      <c r="AE590" s="119"/>
      <c r="AF590" s="586"/>
      <c r="AG590" s="586"/>
      <c r="AH590" s="586"/>
      <c r="AI590" s="586"/>
      <c r="AJ590" s="166"/>
      <c r="AK590" s="166"/>
      <c r="AL590" s="585" t="e">
        <f t="shared" ca="1" si="304"/>
        <v>#N/A</v>
      </c>
      <c r="AM590" s="585">
        <f t="shared" ca="1" si="304"/>
        <v>0</v>
      </c>
      <c r="AN590" s="1033" t="str">
        <f ca="1">IFERROR(IF(INDIRECT(ADDRESS(ROW()-4,COLUMN()))+1&lt;=AL590+AM590,INDIRECT(ADDRESS(ROW()-4,COLUMN()))+1,""),"")</f>
        <v/>
      </c>
      <c r="AO590" s="273">
        <f ca="1">INDIRECT(ADDRESS(ROW()-1,COLUMN()))</f>
        <v>102</v>
      </c>
      <c r="AP590" s="586"/>
      <c r="AQ590" s="586"/>
      <c r="AR590" s="586"/>
      <c r="AS590" s="586"/>
      <c r="AT590" s="1034"/>
      <c r="AU590" s="1034"/>
      <c r="AV590" s="1034"/>
      <c r="AW590" s="1034"/>
      <c r="AX590" s="1034"/>
      <c r="AY590" s="177"/>
      <c r="AZ590" s="177"/>
      <c r="BA590" s="177"/>
      <c r="BB590" s="177"/>
      <c r="BC590" s="177"/>
      <c r="BD590" s="177"/>
      <c r="BE590" s="177"/>
    </row>
    <row r="591" spans="1:77" s="73" customFormat="1" hidden="1" outlineLevel="2" x14ac:dyDescent="0.2">
      <c r="A591" s="749"/>
      <c r="B591" s="750"/>
      <c r="C591" s="1040"/>
      <c r="D591" s="1008"/>
      <c r="E591" s="1165"/>
      <c r="F591" s="761"/>
      <c r="G591" s="765"/>
      <c r="H591" s="766"/>
      <c r="I591" s="768"/>
      <c r="J591" s="771"/>
      <c r="K591" s="1018"/>
      <c r="L591" s="1019"/>
      <c r="M591" s="238"/>
      <c r="N591" s="1021"/>
      <c r="O591" s="240"/>
      <c r="P591" s="1021"/>
      <c r="Q591" s="240"/>
      <c r="R591" s="1021"/>
      <c r="S591" s="240"/>
      <c r="T591" s="1021"/>
      <c r="U591" s="240"/>
      <c r="V591" s="1168"/>
      <c r="W591" s="1027"/>
      <c r="X591" s="1028"/>
      <c r="Y591" s="1028"/>
      <c r="Z591" s="1028"/>
      <c r="AA591" s="1028"/>
      <c r="AB591" s="1028"/>
      <c r="AC591" s="1028"/>
      <c r="AD591" s="1029"/>
      <c r="AE591" s="119"/>
      <c r="AF591" s="586"/>
      <c r="AG591" s="586"/>
      <c r="AH591" s="586"/>
      <c r="AI591" s="586"/>
      <c r="AJ591" s="166"/>
      <c r="AK591" s="166"/>
      <c r="AL591" s="585" t="e">
        <f t="shared" ca="1" si="304"/>
        <v>#N/A</v>
      </c>
      <c r="AM591" s="585">
        <f t="shared" ca="1" si="304"/>
        <v>0</v>
      </c>
      <c r="AN591" s="1033"/>
      <c r="AO591" s="273">
        <f t="shared" ca="1" si="305"/>
        <v>102</v>
      </c>
      <c r="AP591" s="586"/>
      <c r="AQ591" s="586"/>
      <c r="AR591" s="586"/>
      <c r="AS591" s="586"/>
      <c r="AT591" s="1034"/>
      <c r="AU591" s="1034"/>
      <c r="AV591" s="1034"/>
      <c r="AW591" s="1034"/>
      <c r="AX591" s="1034"/>
      <c r="AY591" s="177"/>
      <c r="AZ591" s="177"/>
      <c r="BA591" s="177"/>
      <c r="BB591" s="177"/>
      <c r="BC591" s="177"/>
      <c r="BD591" s="177"/>
      <c r="BE591" s="177"/>
    </row>
    <row r="592" spans="1:77" s="73" customFormat="1" ht="15" hidden="1" customHeight="1" outlineLevel="2" x14ac:dyDescent="0.2">
      <c r="A592" s="749"/>
      <c r="B592" s="750"/>
      <c r="C592" s="1040"/>
      <c r="D592" s="1008"/>
      <c r="E592" s="1165"/>
      <c r="F592" s="761"/>
      <c r="G592" s="764"/>
      <c r="H592" s="766"/>
      <c r="I592" s="768"/>
      <c r="J592" s="771"/>
      <c r="K592" s="1035" t="str">
        <f ca="1">Translations!$A$85</f>
        <v xml:space="preserve">Allocation + above + other </v>
      </c>
      <c r="L592" s="1036"/>
      <c r="M592" s="237"/>
      <c r="N592" s="1020" t="str">
        <f>IF(M593&lt;&gt;"",M592/M593,"")</f>
        <v/>
      </c>
      <c r="O592" s="239"/>
      <c r="P592" s="1020" t="str">
        <f>IF(O593&lt;&gt;"",O592/O593,"")</f>
        <v/>
      </c>
      <c r="Q592" s="239"/>
      <c r="R592" s="1020" t="str">
        <f>IF(Q593&lt;&gt;"",Q592/Q593,"")</f>
        <v/>
      </c>
      <c r="S592" s="239"/>
      <c r="T592" s="1020" t="str">
        <f>IF(S593&lt;&gt;"",S592/S593,"")</f>
        <v/>
      </c>
      <c r="U592" s="239"/>
      <c r="V592" s="1167" t="str">
        <f t="shared" ref="V592" si="307">IF(U593&lt;&gt;"",U592/U593,"")</f>
        <v/>
      </c>
      <c r="W592" s="1027"/>
      <c r="X592" s="1028"/>
      <c r="Y592" s="1028"/>
      <c r="Z592" s="1028"/>
      <c r="AA592" s="1028"/>
      <c r="AB592" s="1028"/>
      <c r="AC592" s="1028"/>
      <c r="AD592" s="1029"/>
      <c r="AE592" s="119"/>
      <c r="AF592" s="586"/>
      <c r="AG592" s="586"/>
      <c r="AH592" s="586"/>
      <c r="AI592" s="586"/>
      <c r="AJ592" s="586"/>
      <c r="AK592" s="586"/>
      <c r="AL592" s="585" t="e">
        <f t="shared" ca="1" si="304"/>
        <v>#N/A</v>
      </c>
      <c r="AM592" s="585">
        <f t="shared" ca="1" si="304"/>
        <v>0</v>
      </c>
      <c r="AN592" s="1033"/>
      <c r="AO592" s="273">
        <f t="shared" ca="1" si="305"/>
        <v>102</v>
      </c>
      <c r="AP592" s="586"/>
      <c r="AQ592" s="586"/>
      <c r="AR592" s="586"/>
      <c r="AS592" s="586"/>
      <c r="AT592" s="1034"/>
      <c r="AU592" s="1034"/>
      <c r="AV592" s="1034"/>
      <c r="AW592" s="1034"/>
      <c r="AX592" s="1034"/>
      <c r="AY592" s="177"/>
      <c r="AZ592" s="177"/>
      <c r="BA592" s="177"/>
      <c r="BB592" s="177"/>
      <c r="BC592" s="177"/>
      <c r="BD592" s="177"/>
      <c r="BE592" s="177"/>
    </row>
    <row r="593" spans="1:57" s="73" customFormat="1" hidden="1" outlineLevel="2" x14ac:dyDescent="0.2">
      <c r="A593" s="752"/>
      <c r="B593" s="753"/>
      <c r="C593" s="1041"/>
      <c r="D593" s="1009"/>
      <c r="E593" s="1166"/>
      <c r="F593" s="763"/>
      <c r="G593" s="765"/>
      <c r="H593" s="732"/>
      <c r="I593" s="769"/>
      <c r="J593" s="772"/>
      <c r="K593" s="1037"/>
      <c r="L593" s="1038"/>
      <c r="M593" s="238"/>
      <c r="N593" s="1021"/>
      <c r="O593" s="240"/>
      <c r="P593" s="1021"/>
      <c r="Q593" s="240"/>
      <c r="R593" s="1021"/>
      <c r="S593" s="240"/>
      <c r="T593" s="1021"/>
      <c r="U593" s="240"/>
      <c r="V593" s="1168"/>
      <c r="W593" s="1030"/>
      <c r="X593" s="1031"/>
      <c r="Y593" s="1031"/>
      <c r="Z593" s="1031"/>
      <c r="AA593" s="1031"/>
      <c r="AB593" s="1031"/>
      <c r="AC593" s="1031"/>
      <c r="AD593" s="1032"/>
      <c r="AE593" s="119"/>
      <c r="AF593" s="586"/>
      <c r="AG593" s="586"/>
      <c r="AH593" s="586"/>
      <c r="AI593" s="586"/>
      <c r="AJ593" s="586"/>
      <c r="AK593" s="586"/>
      <c r="AL593" s="585" t="e">
        <f t="shared" ca="1" si="304"/>
        <v>#N/A</v>
      </c>
      <c r="AM593" s="585">
        <f t="shared" ca="1" si="304"/>
        <v>0</v>
      </c>
      <c r="AN593" s="1033"/>
      <c r="AO593" s="273">
        <f t="shared" ca="1" si="305"/>
        <v>102</v>
      </c>
      <c r="AP593" s="586"/>
      <c r="AQ593" s="586"/>
      <c r="AR593" s="586"/>
      <c r="AS593" s="586"/>
      <c r="AT593" s="1034"/>
      <c r="AU593" s="1034"/>
      <c r="AV593" s="1034"/>
      <c r="AW593" s="1034"/>
      <c r="AX593" s="1034"/>
      <c r="AY593" s="177"/>
      <c r="AZ593" s="177"/>
      <c r="BA593" s="177"/>
      <c r="BB593" s="177"/>
      <c r="BC593" s="177"/>
      <c r="BD593" s="177"/>
      <c r="BE593" s="177"/>
    </row>
    <row r="594" spans="1:57" s="73" customFormat="1" ht="15" hidden="1" customHeight="1" outlineLevel="2" x14ac:dyDescent="0.2">
      <c r="A594" s="746" t="str">
        <f ca="1">IFERROR(INDIRECT(ADDRESS(AN594,4,1,TRUE,"CatCoverage")),"")</f>
        <v/>
      </c>
      <c r="B594" s="747"/>
      <c r="C594" s="1039"/>
      <c r="D594" s="1007" t="str">
        <f ca="1">Translations!$A$77</f>
        <v>Please select…</v>
      </c>
      <c r="E594" s="1164" t="str">
        <f ca="1">Translations!$A$77</f>
        <v>Please select…</v>
      </c>
      <c r="F594" s="759"/>
      <c r="G594" s="764"/>
      <c r="H594" s="731" t="str">
        <f>IF($G596&lt;&gt;"",$G594/$G596,"")</f>
        <v/>
      </c>
      <c r="I594" s="767"/>
      <c r="J594" s="770" t="str">
        <f ca="1">Translations!$A$77</f>
        <v>Please select…</v>
      </c>
      <c r="K594" s="1016" t="str">
        <f ca="1">Translations!$A$84</f>
        <v>Allocation + other sources</v>
      </c>
      <c r="L594" s="1017"/>
      <c r="M594" s="237"/>
      <c r="N594" s="1020"/>
      <c r="O594" s="239"/>
      <c r="P594" s="1020" t="str">
        <f>IF(O595&lt;&gt;"",O594/O595,"")</f>
        <v/>
      </c>
      <c r="Q594" s="239"/>
      <c r="R594" s="1020" t="str">
        <f>IF(Q595&lt;&gt;"",Q594/Q595,"")</f>
        <v/>
      </c>
      <c r="S594" s="239"/>
      <c r="T594" s="1020" t="str">
        <f>IF(S595&lt;&gt;"",S594/S595,"")</f>
        <v/>
      </c>
      <c r="U594" s="239"/>
      <c r="V594" s="1167" t="str">
        <f t="shared" ref="V594" si="308">IF(U595&lt;&gt;"",U594/U595,"")</f>
        <v/>
      </c>
      <c r="W594" s="1024"/>
      <c r="X594" s="1025"/>
      <c r="Y594" s="1025"/>
      <c r="Z594" s="1025"/>
      <c r="AA594" s="1025"/>
      <c r="AB594" s="1025"/>
      <c r="AC594" s="1025"/>
      <c r="AD594" s="1026"/>
      <c r="AE594" s="119"/>
      <c r="AF594" s="586"/>
      <c r="AG594" s="586"/>
      <c r="AH594" s="586"/>
      <c r="AI594" s="586"/>
      <c r="AJ594" s="586"/>
      <c r="AK594" s="586"/>
      <c r="AL594" s="585" t="e">
        <f t="shared" ca="1" si="304"/>
        <v>#N/A</v>
      </c>
      <c r="AM594" s="585">
        <f t="shared" ca="1" si="304"/>
        <v>0</v>
      </c>
      <c r="AN594" s="1033" t="str">
        <f t="shared" ref="AN594" ca="1" si="309">IFERROR(IF(INDIRECT(ADDRESS(ROW()-4,COLUMN()))+1&lt;=AL594+AM594,INDIRECT(ADDRESS(ROW()-4,COLUMN()))+1,""),"")</f>
        <v/>
      </c>
      <c r="AO594" s="273">
        <f t="shared" ca="1" si="305"/>
        <v>102</v>
      </c>
      <c r="AP594" s="586"/>
      <c r="AQ594" s="586"/>
      <c r="AR594" s="586"/>
      <c r="AS594" s="586"/>
      <c r="AT594" s="1034"/>
      <c r="AU594" s="1034"/>
      <c r="AV594" s="1034"/>
      <c r="AW594" s="1034"/>
      <c r="AX594" s="1034"/>
      <c r="AY594" s="177"/>
      <c r="AZ594" s="177"/>
      <c r="BA594" s="177"/>
      <c r="BB594" s="177"/>
      <c r="BC594" s="177"/>
      <c r="BD594" s="177"/>
      <c r="BE594" s="177"/>
    </row>
    <row r="595" spans="1:57" s="73" customFormat="1" hidden="1" outlineLevel="2" x14ac:dyDescent="0.2">
      <c r="A595" s="749"/>
      <c r="B595" s="750"/>
      <c r="C595" s="1040"/>
      <c r="D595" s="1008"/>
      <c r="E595" s="1165"/>
      <c r="F595" s="761"/>
      <c r="G595" s="765"/>
      <c r="H595" s="766"/>
      <c r="I595" s="768"/>
      <c r="J595" s="771"/>
      <c r="K595" s="1018"/>
      <c r="L595" s="1019"/>
      <c r="M595" s="238"/>
      <c r="N595" s="1021"/>
      <c r="O595" s="240"/>
      <c r="P595" s="1021"/>
      <c r="Q595" s="240"/>
      <c r="R595" s="1021"/>
      <c r="S595" s="240"/>
      <c r="T595" s="1021"/>
      <c r="U595" s="240"/>
      <c r="V595" s="1168"/>
      <c r="W595" s="1027"/>
      <c r="X595" s="1028"/>
      <c r="Y595" s="1028"/>
      <c r="Z595" s="1028"/>
      <c r="AA595" s="1028"/>
      <c r="AB595" s="1028"/>
      <c r="AC595" s="1028"/>
      <c r="AD595" s="1029"/>
      <c r="AE595" s="119"/>
      <c r="AF595" s="586"/>
      <c r="AG595" s="586"/>
      <c r="AH595" s="586"/>
      <c r="AI595" s="586"/>
      <c r="AJ595" s="586"/>
      <c r="AK595" s="586"/>
      <c r="AL595" s="585" t="e">
        <f t="shared" ca="1" si="304"/>
        <v>#N/A</v>
      </c>
      <c r="AM595" s="585">
        <f t="shared" ca="1" si="304"/>
        <v>0</v>
      </c>
      <c r="AN595" s="1033"/>
      <c r="AO595" s="273">
        <f t="shared" ca="1" si="305"/>
        <v>102</v>
      </c>
      <c r="AP595" s="586"/>
      <c r="AQ595" s="586"/>
      <c r="AR595" s="586"/>
      <c r="AS595" s="586"/>
      <c r="AT595" s="1034"/>
      <c r="AU595" s="1034"/>
      <c r="AV595" s="1034"/>
      <c r="AW595" s="1034"/>
      <c r="AX595" s="1034"/>
      <c r="AY595" s="177"/>
      <c r="AZ595" s="177"/>
      <c r="BA595" s="177"/>
      <c r="BB595" s="177"/>
      <c r="BC595" s="177"/>
      <c r="BD595" s="177"/>
      <c r="BE595" s="177"/>
    </row>
    <row r="596" spans="1:57" s="73" customFormat="1" ht="15" hidden="1" customHeight="1" outlineLevel="2" x14ac:dyDescent="0.2">
      <c r="A596" s="749"/>
      <c r="B596" s="750"/>
      <c r="C596" s="1040"/>
      <c r="D596" s="1008"/>
      <c r="E596" s="1165"/>
      <c r="F596" s="761"/>
      <c r="G596" s="764"/>
      <c r="H596" s="766"/>
      <c r="I596" s="768"/>
      <c r="J596" s="771"/>
      <c r="K596" s="1035" t="str">
        <f ca="1">Translations!$A$85</f>
        <v xml:space="preserve">Allocation + above + other </v>
      </c>
      <c r="L596" s="1036"/>
      <c r="M596" s="237"/>
      <c r="N596" s="1020" t="str">
        <f>IF(M597&lt;&gt;"",M596/M597,"")</f>
        <v/>
      </c>
      <c r="O596" s="239"/>
      <c r="P596" s="1020" t="str">
        <f>IF(O597&lt;&gt;"",O596/O597,"")</f>
        <v/>
      </c>
      <c r="Q596" s="239"/>
      <c r="R596" s="1020" t="str">
        <f>IF(Q597&lt;&gt;"",Q596/Q597,"")</f>
        <v/>
      </c>
      <c r="S596" s="239"/>
      <c r="T596" s="1020" t="str">
        <f>IF(S597&lt;&gt;"",S596/S597,"")</f>
        <v/>
      </c>
      <c r="U596" s="239"/>
      <c r="V596" s="1167" t="str">
        <f t="shared" ref="V596" si="310">IF(U597&lt;&gt;"",U596/U597,"")</f>
        <v/>
      </c>
      <c r="W596" s="1027"/>
      <c r="X596" s="1028"/>
      <c r="Y596" s="1028"/>
      <c r="Z596" s="1028"/>
      <c r="AA596" s="1028"/>
      <c r="AB596" s="1028"/>
      <c r="AC596" s="1028"/>
      <c r="AD596" s="1029"/>
      <c r="AE596" s="119"/>
      <c r="AF596" s="586"/>
      <c r="AG596" s="586"/>
      <c r="AH596" s="586"/>
      <c r="AI596" s="586"/>
      <c r="AJ596" s="586"/>
      <c r="AK596" s="586"/>
      <c r="AL596" s="585" t="e">
        <f t="shared" ca="1" si="304"/>
        <v>#N/A</v>
      </c>
      <c r="AM596" s="585">
        <f t="shared" ca="1" si="304"/>
        <v>0</v>
      </c>
      <c r="AN596" s="1033"/>
      <c r="AO596" s="273">
        <f t="shared" ca="1" si="305"/>
        <v>102</v>
      </c>
      <c r="AP596" s="586"/>
      <c r="AQ596" s="586"/>
      <c r="AR596" s="586"/>
      <c r="AS596" s="586"/>
      <c r="AT596" s="1034"/>
      <c r="AU596" s="1034"/>
      <c r="AV596" s="1034"/>
      <c r="AW596" s="1034"/>
      <c r="AX596" s="1034"/>
      <c r="AY596" s="177"/>
      <c r="AZ596" s="177"/>
      <c r="BA596" s="177"/>
      <c r="BB596" s="177"/>
      <c r="BC596" s="177"/>
      <c r="BD596" s="177"/>
      <c r="BE596" s="177"/>
    </row>
    <row r="597" spans="1:57" s="73" customFormat="1" hidden="1" outlineLevel="2" x14ac:dyDescent="0.2">
      <c r="A597" s="752"/>
      <c r="B597" s="753"/>
      <c r="C597" s="1041"/>
      <c r="D597" s="1009"/>
      <c r="E597" s="1166"/>
      <c r="F597" s="763"/>
      <c r="G597" s="765"/>
      <c r="H597" s="732"/>
      <c r="I597" s="769"/>
      <c r="J597" s="772"/>
      <c r="K597" s="1037"/>
      <c r="L597" s="1038"/>
      <c r="M597" s="238"/>
      <c r="N597" s="1021"/>
      <c r="O597" s="240"/>
      <c r="P597" s="1021"/>
      <c r="Q597" s="240"/>
      <c r="R597" s="1021"/>
      <c r="S597" s="240"/>
      <c r="T597" s="1021"/>
      <c r="U597" s="240"/>
      <c r="V597" s="1168"/>
      <c r="W597" s="1030"/>
      <c r="X597" s="1031"/>
      <c r="Y597" s="1031"/>
      <c r="Z597" s="1031"/>
      <c r="AA597" s="1031"/>
      <c r="AB597" s="1031"/>
      <c r="AC597" s="1031"/>
      <c r="AD597" s="1032"/>
      <c r="AE597" s="119"/>
      <c r="AF597" s="586"/>
      <c r="AG597" s="586"/>
      <c r="AH597" s="586"/>
      <c r="AI597" s="586"/>
      <c r="AJ597" s="586"/>
      <c r="AK597" s="586"/>
      <c r="AL597" s="585" t="e">
        <f t="shared" ca="1" si="304"/>
        <v>#N/A</v>
      </c>
      <c r="AM597" s="585">
        <f t="shared" ca="1" si="304"/>
        <v>0</v>
      </c>
      <c r="AN597" s="1033"/>
      <c r="AO597" s="273">
        <f t="shared" ca="1" si="305"/>
        <v>102</v>
      </c>
      <c r="AP597" s="586"/>
      <c r="AQ597" s="586"/>
      <c r="AR597" s="586"/>
      <c r="AS597" s="586"/>
      <c r="AT597" s="1034"/>
      <c r="AU597" s="1034"/>
      <c r="AV597" s="1034"/>
      <c r="AW597" s="1034"/>
      <c r="AX597" s="1034"/>
      <c r="AY597" s="177"/>
      <c r="AZ597" s="177"/>
      <c r="BA597" s="177"/>
      <c r="BB597" s="177"/>
      <c r="BC597" s="177"/>
      <c r="BD597" s="177"/>
      <c r="BE597" s="177"/>
    </row>
    <row r="598" spans="1:57" s="73" customFormat="1" ht="15" hidden="1" customHeight="1" outlineLevel="2" x14ac:dyDescent="0.2">
      <c r="A598" s="746" t="str">
        <f ca="1">IFERROR(INDIRECT(ADDRESS(AN598,4,1,TRUE,"CatCoverage")),"")</f>
        <v/>
      </c>
      <c r="B598" s="747"/>
      <c r="C598" s="1039"/>
      <c r="D598" s="1007" t="str">
        <f ca="1">Translations!$A$77</f>
        <v>Please select…</v>
      </c>
      <c r="E598" s="1164" t="str">
        <f ca="1">Translations!$A$77</f>
        <v>Please select…</v>
      </c>
      <c r="F598" s="759"/>
      <c r="G598" s="764"/>
      <c r="H598" s="731" t="str">
        <f>IF($G600&lt;&gt;"",$G598/$G600,"")</f>
        <v/>
      </c>
      <c r="I598" s="767"/>
      <c r="J598" s="770" t="str">
        <f ca="1">Translations!$A$77</f>
        <v>Please select…</v>
      </c>
      <c r="K598" s="1016" t="str">
        <f ca="1">Translations!$A$84</f>
        <v>Allocation + other sources</v>
      </c>
      <c r="L598" s="1017"/>
      <c r="M598" s="237"/>
      <c r="N598" s="1020" t="str">
        <f>IF(M599&lt;&gt;"",M598/M599,"")</f>
        <v/>
      </c>
      <c r="O598" s="239"/>
      <c r="P598" s="1020" t="str">
        <f>IF(O599&lt;&gt;"",O598/O599,"")</f>
        <v/>
      </c>
      <c r="Q598" s="239"/>
      <c r="R598" s="1020" t="str">
        <f>IF(Q599&lt;&gt;"",Q598/Q599,"")</f>
        <v/>
      </c>
      <c r="S598" s="239"/>
      <c r="T598" s="1020" t="str">
        <f>IF(S599&lt;&gt;"",S598/S599,"")</f>
        <v/>
      </c>
      <c r="U598" s="239"/>
      <c r="V598" s="1167" t="str">
        <f t="shared" ref="V598" si="311">IF(U599&lt;&gt;"",U598/U599,"")</f>
        <v/>
      </c>
      <c r="W598" s="1024"/>
      <c r="X598" s="1025"/>
      <c r="Y598" s="1025"/>
      <c r="Z598" s="1025"/>
      <c r="AA598" s="1025"/>
      <c r="AB598" s="1025"/>
      <c r="AC598" s="1025"/>
      <c r="AD598" s="1026"/>
      <c r="AE598" s="119"/>
      <c r="AF598" s="586"/>
      <c r="AG598" s="586"/>
      <c r="AH598" s="586"/>
      <c r="AI598" s="586"/>
      <c r="AJ598" s="586"/>
      <c r="AK598" s="586"/>
      <c r="AL598" s="585" t="e">
        <f t="shared" ca="1" si="304"/>
        <v>#N/A</v>
      </c>
      <c r="AM598" s="585">
        <f t="shared" ca="1" si="304"/>
        <v>0</v>
      </c>
      <c r="AN598" s="1033" t="str">
        <f t="shared" ref="AN598" ca="1" si="312">IFERROR(IF(INDIRECT(ADDRESS(ROW()-4,COLUMN()))+1&lt;=AL598+AM598,INDIRECT(ADDRESS(ROW()-4,COLUMN()))+1,""),"")</f>
        <v/>
      </c>
      <c r="AO598" s="273">
        <f t="shared" ca="1" si="305"/>
        <v>102</v>
      </c>
      <c r="AP598" s="586"/>
      <c r="AQ598" s="586"/>
      <c r="AR598" s="586"/>
      <c r="AS598" s="586"/>
      <c r="AT598" s="1034"/>
      <c r="AU598" s="1034"/>
      <c r="AV598" s="1034"/>
      <c r="AW598" s="1034"/>
      <c r="AX598" s="1034"/>
      <c r="AY598" s="177"/>
      <c r="AZ598" s="177"/>
      <c r="BA598" s="177"/>
      <c r="BB598" s="177"/>
      <c r="BC598" s="177"/>
      <c r="BD598" s="177"/>
      <c r="BE598" s="177"/>
    </row>
    <row r="599" spans="1:57" s="73" customFormat="1" hidden="1" outlineLevel="2" x14ac:dyDescent="0.2">
      <c r="A599" s="749"/>
      <c r="B599" s="750"/>
      <c r="C599" s="1040"/>
      <c r="D599" s="1008"/>
      <c r="E599" s="1165"/>
      <c r="F599" s="761"/>
      <c r="G599" s="765"/>
      <c r="H599" s="766"/>
      <c r="I599" s="768"/>
      <c r="J599" s="771"/>
      <c r="K599" s="1018"/>
      <c r="L599" s="1019"/>
      <c r="M599" s="238"/>
      <c r="N599" s="1021"/>
      <c r="O599" s="240"/>
      <c r="P599" s="1021"/>
      <c r="Q599" s="240"/>
      <c r="R599" s="1021"/>
      <c r="S599" s="240"/>
      <c r="T599" s="1021"/>
      <c r="U599" s="240"/>
      <c r="V599" s="1168"/>
      <c r="W599" s="1027"/>
      <c r="X599" s="1028"/>
      <c r="Y599" s="1028"/>
      <c r="Z599" s="1028"/>
      <c r="AA599" s="1028"/>
      <c r="AB599" s="1028"/>
      <c r="AC599" s="1028"/>
      <c r="AD599" s="1029"/>
      <c r="AE599" s="119"/>
      <c r="AF599" s="586"/>
      <c r="AG599" s="586"/>
      <c r="AH599" s="586"/>
      <c r="AI599" s="586"/>
      <c r="AJ599" s="586"/>
      <c r="AK599" s="586"/>
      <c r="AL599" s="585" t="e">
        <f t="shared" ca="1" si="304"/>
        <v>#N/A</v>
      </c>
      <c r="AM599" s="585">
        <f t="shared" ca="1" si="304"/>
        <v>0</v>
      </c>
      <c r="AN599" s="1033"/>
      <c r="AO599" s="273">
        <f t="shared" ca="1" si="305"/>
        <v>102</v>
      </c>
      <c r="AP599" s="586"/>
      <c r="AQ599" s="586"/>
      <c r="AR599" s="586"/>
      <c r="AS599" s="586"/>
      <c r="AT599" s="1034"/>
      <c r="AU599" s="1034"/>
      <c r="AV599" s="1034"/>
      <c r="AW599" s="1034"/>
      <c r="AX599" s="1034"/>
      <c r="AY599" s="177"/>
      <c r="AZ599" s="177"/>
      <c r="BA599" s="177"/>
      <c r="BB599" s="177"/>
      <c r="BC599" s="177"/>
      <c r="BD599" s="177"/>
      <c r="BE599" s="177"/>
    </row>
    <row r="600" spans="1:57" s="73" customFormat="1" ht="15" hidden="1" customHeight="1" outlineLevel="2" x14ac:dyDescent="0.2">
      <c r="A600" s="749"/>
      <c r="B600" s="750"/>
      <c r="C600" s="1040"/>
      <c r="D600" s="1008"/>
      <c r="E600" s="1165"/>
      <c r="F600" s="761"/>
      <c r="G600" s="764"/>
      <c r="H600" s="766"/>
      <c r="I600" s="768"/>
      <c r="J600" s="771"/>
      <c r="K600" s="1035" t="str">
        <f ca="1">Translations!$A$85</f>
        <v xml:space="preserve">Allocation + above + other </v>
      </c>
      <c r="L600" s="1036"/>
      <c r="M600" s="237"/>
      <c r="N600" s="1020" t="str">
        <f>IF(M601&lt;&gt;"",M600/M601,"")</f>
        <v/>
      </c>
      <c r="O600" s="239"/>
      <c r="P600" s="1020" t="str">
        <f>IF(O601&lt;&gt;"",O600/O601,"")</f>
        <v/>
      </c>
      <c r="Q600" s="239"/>
      <c r="R600" s="1020" t="str">
        <f>IF(Q601&lt;&gt;"",Q600/Q601,"")</f>
        <v/>
      </c>
      <c r="S600" s="239"/>
      <c r="T600" s="1020" t="str">
        <f>IF(S601&lt;&gt;"",S600/S601,"")</f>
        <v/>
      </c>
      <c r="U600" s="239"/>
      <c r="V600" s="1167" t="str">
        <f t="shared" ref="V600" si="313">IF(U601&lt;&gt;"",U600/U601,"")</f>
        <v/>
      </c>
      <c r="W600" s="1027"/>
      <c r="X600" s="1028"/>
      <c r="Y600" s="1028"/>
      <c r="Z600" s="1028"/>
      <c r="AA600" s="1028"/>
      <c r="AB600" s="1028"/>
      <c r="AC600" s="1028"/>
      <c r="AD600" s="1029"/>
      <c r="AE600" s="119"/>
      <c r="AF600" s="586"/>
      <c r="AG600" s="586"/>
      <c r="AH600" s="586"/>
      <c r="AI600" s="586"/>
      <c r="AJ600" s="586"/>
      <c r="AK600" s="586"/>
      <c r="AL600" s="585" t="e">
        <f t="shared" ca="1" si="304"/>
        <v>#N/A</v>
      </c>
      <c r="AM600" s="585">
        <f t="shared" ca="1" si="304"/>
        <v>0</v>
      </c>
      <c r="AN600" s="1033"/>
      <c r="AO600" s="273">
        <f t="shared" ca="1" si="305"/>
        <v>102</v>
      </c>
      <c r="AP600" s="586"/>
      <c r="AQ600" s="586"/>
      <c r="AR600" s="586"/>
      <c r="AS600" s="586"/>
      <c r="AT600" s="1034"/>
      <c r="AU600" s="1034"/>
      <c r="AV600" s="1034"/>
      <c r="AW600" s="1034"/>
      <c r="AX600" s="1034"/>
      <c r="AY600" s="177"/>
      <c r="AZ600" s="177"/>
      <c r="BA600" s="177"/>
      <c r="BB600" s="177"/>
      <c r="BC600" s="177"/>
      <c r="BD600" s="177"/>
      <c r="BE600" s="177"/>
    </row>
    <row r="601" spans="1:57" s="73" customFormat="1" hidden="1" outlineLevel="2" x14ac:dyDescent="0.2">
      <c r="A601" s="752"/>
      <c r="B601" s="753"/>
      <c r="C601" s="1041"/>
      <c r="D601" s="1009"/>
      <c r="E601" s="1166"/>
      <c r="F601" s="763"/>
      <c r="G601" s="765"/>
      <c r="H601" s="732"/>
      <c r="I601" s="769"/>
      <c r="J601" s="772"/>
      <c r="K601" s="1037"/>
      <c r="L601" s="1038"/>
      <c r="M601" s="238"/>
      <c r="N601" s="1021"/>
      <c r="O601" s="240"/>
      <c r="P601" s="1021"/>
      <c r="Q601" s="240"/>
      <c r="R601" s="1021"/>
      <c r="S601" s="240"/>
      <c r="T601" s="1021"/>
      <c r="U601" s="240"/>
      <c r="V601" s="1168"/>
      <c r="W601" s="1030"/>
      <c r="X601" s="1031"/>
      <c r="Y601" s="1031"/>
      <c r="Z601" s="1031"/>
      <c r="AA601" s="1031"/>
      <c r="AB601" s="1031"/>
      <c r="AC601" s="1031"/>
      <c r="AD601" s="1032"/>
      <c r="AE601" s="119"/>
      <c r="AF601" s="586"/>
      <c r="AG601" s="586"/>
      <c r="AH601" s="586"/>
      <c r="AI601" s="586"/>
      <c r="AJ601" s="586"/>
      <c r="AK601" s="586"/>
      <c r="AL601" s="585" t="e">
        <f t="shared" ca="1" si="304"/>
        <v>#N/A</v>
      </c>
      <c r="AM601" s="585">
        <f t="shared" ca="1" si="304"/>
        <v>0</v>
      </c>
      <c r="AN601" s="1033"/>
      <c r="AO601" s="273">
        <f t="shared" ca="1" si="305"/>
        <v>102</v>
      </c>
      <c r="AP601" s="586"/>
      <c r="AQ601" s="586"/>
      <c r="AR601" s="586"/>
      <c r="AS601" s="586"/>
      <c r="AT601" s="1034"/>
      <c r="AU601" s="1034"/>
      <c r="AV601" s="1034"/>
      <c r="AW601" s="1034"/>
      <c r="AX601" s="1034"/>
      <c r="AY601" s="177"/>
      <c r="AZ601" s="177"/>
      <c r="BA601" s="177"/>
      <c r="BB601" s="177"/>
      <c r="BC601" s="177"/>
      <c r="BD601" s="177"/>
      <c r="BE601" s="177"/>
    </row>
    <row r="602" spans="1:57" s="73" customFormat="1" ht="15" hidden="1" customHeight="1" outlineLevel="2" x14ac:dyDescent="0.2">
      <c r="A602" s="746" t="str">
        <f ca="1">IFERROR(INDIRECT(ADDRESS(AN602,4,1,TRUE,"CatCoverage")),"")</f>
        <v/>
      </c>
      <c r="B602" s="747"/>
      <c r="C602" s="1039"/>
      <c r="D602" s="1007" t="str">
        <f ca="1">Translations!$A$77</f>
        <v>Please select…</v>
      </c>
      <c r="E602" s="1164" t="str">
        <f ca="1">Translations!$A$77</f>
        <v>Please select…</v>
      </c>
      <c r="F602" s="759"/>
      <c r="G602" s="764"/>
      <c r="H602" s="731" t="str">
        <f>IF($G604&lt;&gt;"",$G602/$G604,"")</f>
        <v/>
      </c>
      <c r="I602" s="767"/>
      <c r="J602" s="770" t="str">
        <f ca="1">Translations!$A$77</f>
        <v>Please select…</v>
      </c>
      <c r="K602" s="1016" t="str">
        <f ca="1">Translations!$A$84</f>
        <v>Allocation + other sources</v>
      </c>
      <c r="L602" s="1017"/>
      <c r="M602" s="237"/>
      <c r="N602" s="1020" t="str">
        <f>IF(M603&lt;&gt;"",M602/M603,"")</f>
        <v/>
      </c>
      <c r="O602" s="239"/>
      <c r="P602" s="1020" t="str">
        <f>IF(O603&lt;&gt;"",O602/O603,"")</f>
        <v/>
      </c>
      <c r="Q602" s="239"/>
      <c r="R602" s="1020" t="str">
        <f>IF(Q603&lt;&gt;"",Q602/Q603,"")</f>
        <v/>
      </c>
      <c r="S602" s="239"/>
      <c r="T602" s="1020" t="str">
        <f>IF(S603&lt;&gt;"",S602/S603,"")</f>
        <v/>
      </c>
      <c r="U602" s="239"/>
      <c r="V602" s="1167" t="str">
        <f t="shared" ref="V602" si="314">IF(U603&lt;&gt;"",U602/U603,"")</f>
        <v/>
      </c>
      <c r="W602" s="1024"/>
      <c r="X602" s="1025"/>
      <c r="Y602" s="1025"/>
      <c r="Z602" s="1025"/>
      <c r="AA602" s="1025"/>
      <c r="AB602" s="1025"/>
      <c r="AC602" s="1025"/>
      <c r="AD602" s="1026"/>
      <c r="AE602" s="119"/>
      <c r="AF602" s="586"/>
      <c r="AG602" s="586"/>
      <c r="AH602" s="586"/>
      <c r="AI602" s="586"/>
      <c r="AJ602" s="586"/>
      <c r="AK602" s="586"/>
      <c r="AL602" s="585" t="e">
        <f t="shared" ca="1" si="304"/>
        <v>#N/A</v>
      </c>
      <c r="AM602" s="585">
        <f t="shared" ca="1" si="304"/>
        <v>0</v>
      </c>
      <c r="AN602" s="1033" t="str">
        <f t="shared" ref="AN602" ca="1" si="315">IFERROR(IF(INDIRECT(ADDRESS(ROW()-4,COLUMN()))+1&lt;=AL602+AM602,INDIRECT(ADDRESS(ROW()-4,COLUMN()))+1,""),"")</f>
        <v/>
      </c>
      <c r="AO602" s="273">
        <f t="shared" ca="1" si="305"/>
        <v>102</v>
      </c>
      <c r="AP602" s="586"/>
      <c r="AQ602" s="586"/>
      <c r="AR602" s="586"/>
      <c r="AS602" s="586"/>
      <c r="AT602" s="1034"/>
      <c r="AU602" s="1034"/>
      <c r="AV602" s="1034"/>
      <c r="AW602" s="1034"/>
      <c r="AX602" s="1034"/>
      <c r="AY602" s="177"/>
      <c r="AZ602" s="177"/>
      <c r="BA602" s="177"/>
      <c r="BB602" s="177"/>
      <c r="BC602" s="177"/>
      <c r="BD602" s="177"/>
      <c r="BE602" s="177"/>
    </row>
    <row r="603" spans="1:57" s="73" customFormat="1" hidden="1" outlineLevel="2" x14ac:dyDescent="0.2">
      <c r="A603" s="749"/>
      <c r="B603" s="750"/>
      <c r="C603" s="1040"/>
      <c r="D603" s="1008"/>
      <c r="E603" s="1165"/>
      <c r="F603" s="761"/>
      <c r="G603" s="765"/>
      <c r="H603" s="766"/>
      <c r="I603" s="768"/>
      <c r="J603" s="771"/>
      <c r="K603" s="1018"/>
      <c r="L603" s="1019"/>
      <c r="M603" s="238"/>
      <c r="N603" s="1021"/>
      <c r="O603" s="240"/>
      <c r="P603" s="1021"/>
      <c r="Q603" s="240"/>
      <c r="R603" s="1021"/>
      <c r="S603" s="240"/>
      <c r="T603" s="1021"/>
      <c r="U603" s="240"/>
      <c r="V603" s="1168"/>
      <c r="W603" s="1027"/>
      <c r="X603" s="1028"/>
      <c r="Y603" s="1028"/>
      <c r="Z603" s="1028"/>
      <c r="AA603" s="1028"/>
      <c r="AB603" s="1028"/>
      <c r="AC603" s="1028"/>
      <c r="AD603" s="1029"/>
      <c r="AE603" s="119"/>
      <c r="AF603" s="586"/>
      <c r="AG603" s="586"/>
      <c r="AH603" s="586"/>
      <c r="AI603" s="586"/>
      <c r="AJ603" s="586"/>
      <c r="AK603" s="586"/>
      <c r="AL603" s="585" t="e">
        <f t="shared" ca="1" si="304"/>
        <v>#N/A</v>
      </c>
      <c r="AM603" s="585">
        <f t="shared" ca="1" si="304"/>
        <v>0</v>
      </c>
      <c r="AN603" s="1033"/>
      <c r="AO603" s="273">
        <f t="shared" ca="1" si="305"/>
        <v>102</v>
      </c>
      <c r="AP603" s="586"/>
      <c r="AQ603" s="586"/>
      <c r="AR603" s="586"/>
      <c r="AS603" s="586"/>
      <c r="AT603" s="1034"/>
      <c r="AU603" s="1034"/>
      <c r="AV603" s="1034"/>
      <c r="AW603" s="1034"/>
      <c r="AX603" s="1034"/>
      <c r="AY603" s="177"/>
      <c r="AZ603" s="177"/>
      <c r="BA603" s="177"/>
      <c r="BB603" s="177"/>
      <c r="BC603" s="177"/>
      <c r="BD603" s="177"/>
      <c r="BE603" s="177"/>
    </row>
    <row r="604" spans="1:57" s="73" customFormat="1" ht="15" hidden="1" customHeight="1" outlineLevel="2" x14ac:dyDescent="0.2">
      <c r="A604" s="749"/>
      <c r="B604" s="750"/>
      <c r="C604" s="1040"/>
      <c r="D604" s="1008"/>
      <c r="E604" s="1165"/>
      <c r="F604" s="761"/>
      <c r="G604" s="764"/>
      <c r="H604" s="766"/>
      <c r="I604" s="768"/>
      <c r="J604" s="771"/>
      <c r="K604" s="1035" t="str">
        <f ca="1">Translations!$A$85</f>
        <v xml:space="preserve">Allocation + above + other </v>
      </c>
      <c r="L604" s="1036"/>
      <c r="M604" s="237"/>
      <c r="N604" s="1020" t="str">
        <f>IF(M605&lt;&gt;"",M604/M605,"")</f>
        <v/>
      </c>
      <c r="O604" s="239"/>
      <c r="P604" s="1020" t="str">
        <f>IF(O605&lt;&gt;"",O604/O605,"")</f>
        <v/>
      </c>
      <c r="Q604" s="239"/>
      <c r="R604" s="1020" t="str">
        <f>IF(Q605&lt;&gt;"",Q604/Q605,"")</f>
        <v/>
      </c>
      <c r="S604" s="239"/>
      <c r="T604" s="1020" t="str">
        <f>IF(S605&lt;&gt;"",S604/S605,"")</f>
        <v/>
      </c>
      <c r="U604" s="239"/>
      <c r="V604" s="1167" t="str">
        <f t="shared" ref="V604" si="316">IF(U605&lt;&gt;"",U604/U605,"")</f>
        <v/>
      </c>
      <c r="W604" s="1027"/>
      <c r="X604" s="1028"/>
      <c r="Y604" s="1028"/>
      <c r="Z604" s="1028"/>
      <c r="AA604" s="1028"/>
      <c r="AB604" s="1028"/>
      <c r="AC604" s="1028"/>
      <c r="AD604" s="1029"/>
      <c r="AE604" s="119"/>
      <c r="AF604" s="586"/>
      <c r="AG604" s="586"/>
      <c r="AH604" s="586"/>
      <c r="AI604" s="586"/>
      <c r="AJ604" s="586"/>
      <c r="AK604" s="586"/>
      <c r="AL604" s="585" t="e">
        <f t="shared" ca="1" si="304"/>
        <v>#N/A</v>
      </c>
      <c r="AM604" s="585">
        <f t="shared" ca="1" si="304"/>
        <v>0</v>
      </c>
      <c r="AN604" s="1033"/>
      <c r="AO604" s="273">
        <f t="shared" ca="1" si="305"/>
        <v>102</v>
      </c>
      <c r="AP604" s="586"/>
      <c r="AQ604" s="586"/>
      <c r="AR604" s="586"/>
      <c r="AS604" s="586"/>
      <c r="AT604" s="1034"/>
      <c r="AU604" s="1034"/>
      <c r="AV604" s="1034"/>
      <c r="AW604" s="1034"/>
      <c r="AX604" s="1034"/>
      <c r="AY604" s="177"/>
      <c r="AZ604" s="177"/>
      <c r="BA604" s="177"/>
      <c r="BB604" s="177"/>
      <c r="BC604" s="177"/>
      <c r="BD604" s="177"/>
      <c r="BE604" s="177"/>
    </row>
    <row r="605" spans="1:57" s="73" customFormat="1" hidden="1" outlineLevel="2" x14ac:dyDescent="0.2">
      <c r="A605" s="752"/>
      <c r="B605" s="753"/>
      <c r="C605" s="1041"/>
      <c r="D605" s="1009"/>
      <c r="E605" s="1166"/>
      <c r="F605" s="763"/>
      <c r="G605" s="765"/>
      <c r="H605" s="732"/>
      <c r="I605" s="769"/>
      <c r="J605" s="772"/>
      <c r="K605" s="1037"/>
      <c r="L605" s="1038"/>
      <c r="M605" s="238"/>
      <c r="N605" s="1021"/>
      <c r="O605" s="240"/>
      <c r="P605" s="1021"/>
      <c r="Q605" s="240"/>
      <c r="R605" s="1021"/>
      <c r="S605" s="240"/>
      <c r="T605" s="1021"/>
      <c r="U605" s="240"/>
      <c r="V605" s="1168"/>
      <c r="W605" s="1030"/>
      <c r="X605" s="1031"/>
      <c r="Y605" s="1031"/>
      <c r="Z605" s="1031"/>
      <c r="AA605" s="1031"/>
      <c r="AB605" s="1031"/>
      <c r="AC605" s="1031"/>
      <c r="AD605" s="1032"/>
      <c r="AE605" s="119"/>
      <c r="AF605" s="586"/>
      <c r="AG605" s="586"/>
      <c r="AH605" s="586"/>
      <c r="AI605" s="586"/>
      <c r="AJ605" s="586"/>
      <c r="AK605" s="586"/>
      <c r="AL605" s="585" t="e">
        <f t="shared" ca="1" si="304"/>
        <v>#N/A</v>
      </c>
      <c r="AM605" s="585">
        <f t="shared" ca="1" si="304"/>
        <v>0</v>
      </c>
      <c r="AN605" s="1033"/>
      <c r="AO605" s="273">
        <f t="shared" ca="1" si="305"/>
        <v>102</v>
      </c>
      <c r="AP605" s="586"/>
      <c r="AQ605" s="586"/>
      <c r="AR605" s="586"/>
      <c r="AS605" s="586"/>
      <c r="AT605" s="1034"/>
      <c r="AU605" s="1034"/>
      <c r="AV605" s="1034"/>
      <c r="AW605" s="1034"/>
      <c r="AX605" s="1034"/>
      <c r="AY605" s="177"/>
      <c r="AZ605" s="177"/>
      <c r="BA605" s="177"/>
      <c r="BB605" s="177"/>
      <c r="BC605" s="177"/>
      <c r="BD605" s="177"/>
      <c r="BE605" s="177"/>
    </row>
    <row r="606" spans="1:57" s="73" customFormat="1" ht="15" hidden="1" customHeight="1" outlineLevel="2" x14ac:dyDescent="0.2">
      <c r="A606" s="746" t="str">
        <f ca="1">IFERROR(INDIRECT(ADDRESS(AN606,4,1,TRUE,"CatCoverage")),"")</f>
        <v/>
      </c>
      <c r="B606" s="747"/>
      <c r="C606" s="1039"/>
      <c r="D606" s="1007" t="str">
        <f ca="1">Translations!$A$77</f>
        <v>Please select…</v>
      </c>
      <c r="E606" s="1164" t="str">
        <f ca="1">Translations!$A$77</f>
        <v>Please select…</v>
      </c>
      <c r="F606" s="759"/>
      <c r="G606" s="764"/>
      <c r="H606" s="731" t="str">
        <f>IF($G608&lt;&gt;"",$G606/$G608,"")</f>
        <v/>
      </c>
      <c r="I606" s="767"/>
      <c r="J606" s="770" t="str">
        <f ca="1">Translations!$A$77</f>
        <v>Please select…</v>
      </c>
      <c r="K606" s="1016" t="str">
        <f ca="1">Translations!$A$84</f>
        <v>Allocation + other sources</v>
      </c>
      <c r="L606" s="1017"/>
      <c r="M606" s="237"/>
      <c r="N606" s="1020" t="str">
        <f>IF(M607&lt;&gt;"",M606/M607,"")</f>
        <v/>
      </c>
      <c r="O606" s="239"/>
      <c r="P606" s="1020" t="str">
        <f>IF(O607&lt;&gt;"",O606/O607,"")</f>
        <v/>
      </c>
      <c r="Q606" s="239"/>
      <c r="R606" s="1020" t="str">
        <f>IF(Q607&lt;&gt;"",Q606/Q607,"")</f>
        <v/>
      </c>
      <c r="S606" s="239"/>
      <c r="T606" s="1020" t="str">
        <f>IF(S607&lt;&gt;"",S606/S607,"")</f>
        <v/>
      </c>
      <c r="U606" s="239"/>
      <c r="V606" s="1167" t="str">
        <f t="shared" ref="V606" si="317">IF(U607&lt;&gt;"",U606/U607,"")</f>
        <v/>
      </c>
      <c r="W606" s="1024"/>
      <c r="X606" s="1025"/>
      <c r="Y606" s="1025"/>
      <c r="Z606" s="1025"/>
      <c r="AA606" s="1025"/>
      <c r="AB606" s="1025"/>
      <c r="AC606" s="1025"/>
      <c r="AD606" s="1026"/>
      <c r="AE606" s="119"/>
      <c r="AF606" s="586"/>
      <c r="AG606" s="586"/>
      <c r="AH606" s="586"/>
      <c r="AI606" s="586"/>
      <c r="AJ606" s="586"/>
      <c r="AK606" s="586"/>
      <c r="AL606" s="585" t="e">
        <f t="shared" ca="1" si="304"/>
        <v>#N/A</v>
      </c>
      <c r="AM606" s="585">
        <f t="shared" ca="1" si="304"/>
        <v>0</v>
      </c>
      <c r="AN606" s="1033" t="str">
        <f t="shared" ref="AN606" ca="1" si="318">IFERROR(IF(INDIRECT(ADDRESS(ROW()-4,COLUMN()))+1&lt;=AL606+AM606,INDIRECT(ADDRESS(ROW()-4,COLUMN()))+1,""),"")</f>
        <v/>
      </c>
      <c r="AO606" s="273">
        <f t="shared" ca="1" si="305"/>
        <v>102</v>
      </c>
      <c r="AP606" s="586"/>
      <c r="AQ606" s="586"/>
      <c r="AR606" s="586"/>
      <c r="AS606" s="586"/>
      <c r="AT606" s="1034"/>
      <c r="AU606" s="1034"/>
      <c r="AV606" s="1034"/>
      <c r="AW606" s="1034"/>
      <c r="AX606" s="1034"/>
      <c r="AY606" s="177"/>
      <c r="AZ606" s="177"/>
      <c r="BA606" s="177"/>
      <c r="BB606" s="177"/>
      <c r="BC606" s="177"/>
      <c r="BD606" s="177"/>
      <c r="BE606" s="177"/>
    </row>
    <row r="607" spans="1:57" s="73" customFormat="1" hidden="1" outlineLevel="2" x14ac:dyDescent="0.2">
      <c r="A607" s="749"/>
      <c r="B607" s="750"/>
      <c r="C607" s="1040"/>
      <c r="D607" s="1008"/>
      <c r="E607" s="1165"/>
      <c r="F607" s="761"/>
      <c r="G607" s="765"/>
      <c r="H607" s="766"/>
      <c r="I607" s="768"/>
      <c r="J607" s="771"/>
      <c r="K607" s="1018"/>
      <c r="L607" s="1019"/>
      <c r="M607" s="238"/>
      <c r="N607" s="1021"/>
      <c r="O607" s="240"/>
      <c r="P607" s="1021"/>
      <c r="Q607" s="240"/>
      <c r="R607" s="1021"/>
      <c r="S607" s="240"/>
      <c r="T607" s="1021"/>
      <c r="U607" s="240"/>
      <c r="V607" s="1168"/>
      <c r="W607" s="1027"/>
      <c r="X607" s="1028"/>
      <c r="Y607" s="1028"/>
      <c r="Z607" s="1028"/>
      <c r="AA607" s="1028"/>
      <c r="AB607" s="1028"/>
      <c r="AC607" s="1028"/>
      <c r="AD607" s="1029"/>
      <c r="AE607" s="119"/>
      <c r="AF607" s="586"/>
      <c r="AG607" s="586"/>
      <c r="AH607" s="586"/>
      <c r="AI607" s="586"/>
      <c r="AJ607" s="586"/>
      <c r="AK607" s="586"/>
      <c r="AL607" s="585" t="e">
        <f t="shared" ca="1" si="304"/>
        <v>#N/A</v>
      </c>
      <c r="AM607" s="585">
        <f t="shared" ca="1" si="304"/>
        <v>0</v>
      </c>
      <c r="AN607" s="1033"/>
      <c r="AO607" s="273">
        <f t="shared" ca="1" si="305"/>
        <v>102</v>
      </c>
      <c r="AP607" s="586"/>
      <c r="AQ607" s="586"/>
      <c r="AR607" s="586"/>
      <c r="AS607" s="586"/>
      <c r="AT607" s="1034"/>
      <c r="AU607" s="1034"/>
      <c r="AV607" s="1034"/>
      <c r="AW607" s="1034"/>
      <c r="AX607" s="1034"/>
      <c r="AY607" s="177"/>
      <c r="AZ607" s="177"/>
      <c r="BA607" s="177"/>
      <c r="BB607" s="177"/>
      <c r="BC607" s="177"/>
      <c r="BD607" s="177"/>
      <c r="BE607" s="177"/>
    </row>
    <row r="608" spans="1:57" s="73" customFormat="1" ht="15" hidden="1" customHeight="1" outlineLevel="2" x14ac:dyDescent="0.2">
      <c r="A608" s="749"/>
      <c r="B608" s="750"/>
      <c r="C608" s="1040"/>
      <c r="D608" s="1008"/>
      <c r="E608" s="1165"/>
      <c r="F608" s="761"/>
      <c r="G608" s="764"/>
      <c r="H608" s="766"/>
      <c r="I608" s="768"/>
      <c r="J608" s="771"/>
      <c r="K608" s="1035" t="str">
        <f ca="1">Translations!$A$85</f>
        <v xml:space="preserve">Allocation + above + other </v>
      </c>
      <c r="L608" s="1036"/>
      <c r="M608" s="237"/>
      <c r="N608" s="1020" t="str">
        <f>IF(M609&lt;&gt;"",M608/M609,"")</f>
        <v/>
      </c>
      <c r="O608" s="239"/>
      <c r="P608" s="1020" t="str">
        <f>IF(O609&lt;&gt;"",O608/O609,"")</f>
        <v/>
      </c>
      <c r="Q608" s="239"/>
      <c r="R608" s="1020" t="str">
        <f>IF(Q609&lt;&gt;"",Q608/Q609,"")</f>
        <v/>
      </c>
      <c r="S608" s="239"/>
      <c r="T608" s="1020" t="str">
        <f>IF(S609&lt;&gt;"",S608/S609,"")</f>
        <v/>
      </c>
      <c r="U608" s="239"/>
      <c r="V608" s="1167" t="str">
        <f t="shared" ref="V608" si="319">IF(U609&lt;&gt;"",U608/U609,"")</f>
        <v/>
      </c>
      <c r="W608" s="1027"/>
      <c r="X608" s="1028"/>
      <c r="Y608" s="1028"/>
      <c r="Z608" s="1028"/>
      <c r="AA608" s="1028"/>
      <c r="AB608" s="1028"/>
      <c r="AC608" s="1028"/>
      <c r="AD608" s="1029"/>
      <c r="AE608" s="119"/>
      <c r="AF608" s="586"/>
      <c r="AG608" s="586"/>
      <c r="AH608" s="586"/>
      <c r="AI608" s="586"/>
      <c r="AJ608" s="586"/>
      <c r="AK608" s="586"/>
      <c r="AL608" s="585" t="e">
        <f t="shared" ca="1" si="304"/>
        <v>#N/A</v>
      </c>
      <c r="AM608" s="585">
        <f t="shared" ca="1" si="304"/>
        <v>0</v>
      </c>
      <c r="AN608" s="1033"/>
      <c r="AO608" s="273">
        <f t="shared" ca="1" si="305"/>
        <v>102</v>
      </c>
      <c r="AP608" s="586"/>
      <c r="AQ608" s="586"/>
      <c r="AR608" s="586"/>
      <c r="AS608" s="586"/>
      <c r="AT608" s="1034"/>
      <c r="AU608" s="1034"/>
      <c r="AV608" s="1034"/>
      <c r="AW608" s="1034"/>
      <c r="AX608" s="1034"/>
      <c r="AY608" s="177"/>
      <c r="AZ608" s="177"/>
      <c r="BA608" s="177"/>
      <c r="BB608" s="177"/>
      <c r="BC608" s="177"/>
      <c r="BD608" s="177"/>
      <c r="BE608" s="177"/>
    </row>
    <row r="609" spans="1:57" s="73" customFormat="1" hidden="1" outlineLevel="2" x14ac:dyDescent="0.2">
      <c r="A609" s="752"/>
      <c r="B609" s="753"/>
      <c r="C609" s="1041"/>
      <c r="D609" s="1009"/>
      <c r="E609" s="1166"/>
      <c r="F609" s="763"/>
      <c r="G609" s="765"/>
      <c r="H609" s="732"/>
      <c r="I609" s="769"/>
      <c r="J609" s="772"/>
      <c r="K609" s="1037"/>
      <c r="L609" s="1038"/>
      <c r="M609" s="238"/>
      <c r="N609" s="1021"/>
      <c r="O609" s="240"/>
      <c r="P609" s="1021"/>
      <c r="Q609" s="240"/>
      <c r="R609" s="1021"/>
      <c r="S609" s="240"/>
      <c r="T609" s="1021"/>
      <c r="U609" s="240"/>
      <c r="V609" s="1168"/>
      <c r="W609" s="1030"/>
      <c r="X609" s="1031"/>
      <c r="Y609" s="1031"/>
      <c r="Z609" s="1031"/>
      <c r="AA609" s="1031"/>
      <c r="AB609" s="1031"/>
      <c r="AC609" s="1031"/>
      <c r="AD609" s="1032"/>
      <c r="AE609" s="119"/>
      <c r="AF609" s="586"/>
      <c r="AG609" s="586"/>
      <c r="AH609" s="586"/>
      <c r="AI609" s="586"/>
      <c r="AJ609" s="586"/>
      <c r="AK609" s="586"/>
      <c r="AL609" s="585" t="e">
        <f t="shared" ca="1" si="304"/>
        <v>#N/A</v>
      </c>
      <c r="AM609" s="585">
        <f t="shared" ca="1" si="304"/>
        <v>0</v>
      </c>
      <c r="AN609" s="1033"/>
      <c r="AO609" s="273">
        <f t="shared" ca="1" si="305"/>
        <v>102</v>
      </c>
      <c r="AP609" s="586"/>
      <c r="AQ609" s="586"/>
      <c r="AR609" s="586"/>
      <c r="AS609" s="586"/>
      <c r="AT609" s="1034"/>
      <c r="AU609" s="1034"/>
      <c r="AV609" s="1034"/>
      <c r="AW609" s="1034"/>
      <c r="AX609" s="1034"/>
      <c r="AY609" s="177"/>
      <c r="AZ609" s="177"/>
      <c r="BA609" s="177"/>
      <c r="BB609" s="177"/>
      <c r="BC609" s="177"/>
      <c r="BD609" s="177"/>
      <c r="BE609" s="177"/>
    </row>
    <row r="610" spans="1:57" s="73" customFormat="1" ht="15" hidden="1" customHeight="1" outlineLevel="2" x14ac:dyDescent="0.2">
      <c r="A610" s="746" t="str">
        <f ca="1">IFERROR(INDIRECT(ADDRESS(AN610,4,1,TRUE,"CatCoverage")),"")</f>
        <v/>
      </c>
      <c r="B610" s="747"/>
      <c r="C610" s="1039"/>
      <c r="D610" s="1007" t="str">
        <f ca="1">Translations!$A$77</f>
        <v>Please select…</v>
      </c>
      <c r="E610" s="1164" t="str">
        <f ca="1">Translations!$A$77</f>
        <v>Please select…</v>
      </c>
      <c r="F610" s="759"/>
      <c r="G610" s="764"/>
      <c r="H610" s="731" t="str">
        <f>IF($G612&lt;&gt;"",$G610/$G612,"")</f>
        <v/>
      </c>
      <c r="I610" s="767"/>
      <c r="J610" s="770" t="str">
        <f ca="1">Translations!$A$77</f>
        <v>Please select…</v>
      </c>
      <c r="K610" s="1016" t="str">
        <f ca="1">Translations!$A$84</f>
        <v>Allocation + other sources</v>
      </c>
      <c r="L610" s="1017"/>
      <c r="M610" s="237"/>
      <c r="N610" s="1020" t="str">
        <f>IF(M611&lt;&gt;"",M610/M611,"")</f>
        <v/>
      </c>
      <c r="O610" s="239"/>
      <c r="P610" s="1020" t="str">
        <f>IF(O611&lt;&gt;"",O610/O611,"")</f>
        <v/>
      </c>
      <c r="Q610" s="239"/>
      <c r="R610" s="1020" t="str">
        <f>IF(Q611&lt;&gt;"",Q610/Q611,"")</f>
        <v/>
      </c>
      <c r="S610" s="239"/>
      <c r="T610" s="1020" t="str">
        <f>IF(S611&lt;&gt;"",S610/S611,"")</f>
        <v/>
      </c>
      <c r="U610" s="239"/>
      <c r="V610" s="1167" t="str">
        <f t="shared" ref="V610" si="320">IF(U611&lt;&gt;"",U610/U611,"")</f>
        <v/>
      </c>
      <c r="W610" s="1024"/>
      <c r="X610" s="1025"/>
      <c r="Y610" s="1025"/>
      <c r="Z610" s="1025"/>
      <c r="AA610" s="1025"/>
      <c r="AB610" s="1025"/>
      <c r="AC610" s="1025"/>
      <c r="AD610" s="1026"/>
      <c r="AE610" s="119"/>
      <c r="AF610" s="586"/>
      <c r="AG610" s="586"/>
      <c r="AH610" s="586"/>
      <c r="AI610" s="586"/>
      <c r="AJ610" s="586"/>
      <c r="AK610" s="586"/>
      <c r="AL610" s="585" t="e">
        <f t="shared" ca="1" si="304"/>
        <v>#N/A</v>
      </c>
      <c r="AM610" s="585">
        <f t="shared" ca="1" si="304"/>
        <v>0</v>
      </c>
      <c r="AN610" s="1033" t="str">
        <f t="shared" ref="AN610" ca="1" si="321">IFERROR(IF(INDIRECT(ADDRESS(ROW()-4,COLUMN()))+1&lt;=AL610+AM610,INDIRECT(ADDRESS(ROW()-4,COLUMN()))+1,""),"")</f>
        <v/>
      </c>
      <c r="AO610" s="273">
        <f t="shared" ca="1" si="305"/>
        <v>102</v>
      </c>
      <c r="AP610" s="586"/>
      <c r="AQ610" s="586"/>
      <c r="AR610" s="586"/>
      <c r="AS610" s="586"/>
      <c r="AT610" s="1034"/>
      <c r="AU610" s="1034"/>
      <c r="AV610" s="1034"/>
      <c r="AW610" s="1034"/>
      <c r="AX610" s="1034"/>
      <c r="AY610" s="177"/>
      <c r="AZ610" s="177"/>
      <c r="BA610" s="177"/>
      <c r="BB610" s="177"/>
      <c r="BC610" s="177"/>
      <c r="BD610" s="177"/>
      <c r="BE610" s="177"/>
    </row>
    <row r="611" spans="1:57" s="73" customFormat="1" hidden="1" outlineLevel="2" x14ac:dyDescent="0.2">
      <c r="A611" s="749"/>
      <c r="B611" s="750"/>
      <c r="C611" s="1040"/>
      <c r="D611" s="1008"/>
      <c r="E611" s="1165"/>
      <c r="F611" s="761"/>
      <c r="G611" s="765"/>
      <c r="H611" s="766"/>
      <c r="I611" s="768"/>
      <c r="J611" s="771"/>
      <c r="K611" s="1018"/>
      <c r="L611" s="1019"/>
      <c r="M611" s="238"/>
      <c r="N611" s="1021"/>
      <c r="O611" s="240"/>
      <c r="P611" s="1021"/>
      <c r="Q611" s="240"/>
      <c r="R611" s="1021"/>
      <c r="S611" s="240"/>
      <c r="T611" s="1021"/>
      <c r="U611" s="240"/>
      <c r="V611" s="1168"/>
      <c r="W611" s="1027"/>
      <c r="X611" s="1028"/>
      <c r="Y611" s="1028"/>
      <c r="Z611" s="1028"/>
      <c r="AA611" s="1028"/>
      <c r="AB611" s="1028"/>
      <c r="AC611" s="1028"/>
      <c r="AD611" s="1029"/>
      <c r="AE611" s="119"/>
      <c r="AF611" s="586"/>
      <c r="AG611" s="586"/>
      <c r="AH611" s="586"/>
      <c r="AI611" s="586"/>
      <c r="AJ611" s="586"/>
      <c r="AK611" s="586"/>
      <c r="AL611" s="585" t="e">
        <f t="shared" ca="1" si="304"/>
        <v>#N/A</v>
      </c>
      <c r="AM611" s="585">
        <f t="shared" ca="1" si="304"/>
        <v>0</v>
      </c>
      <c r="AN611" s="1033"/>
      <c r="AO611" s="273">
        <f t="shared" ca="1" si="305"/>
        <v>102</v>
      </c>
      <c r="AP611" s="586"/>
      <c r="AQ611" s="586"/>
      <c r="AR611" s="586"/>
      <c r="AS611" s="586"/>
      <c r="AT611" s="1034"/>
      <c r="AU611" s="1034"/>
      <c r="AV611" s="1034"/>
      <c r="AW611" s="1034"/>
      <c r="AX611" s="1034"/>
      <c r="AY611" s="177"/>
      <c r="AZ611" s="177"/>
      <c r="BA611" s="177"/>
      <c r="BB611" s="177"/>
      <c r="BC611" s="177"/>
      <c r="BD611" s="177"/>
      <c r="BE611" s="177"/>
    </row>
    <row r="612" spans="1:57" s="73" customFormat="1" ht="15" hidden="1" customHeight="1" outlineLevel="2" x14ac:dyDescent="0.2">
      <c r="A612" s="749"/>
      <c r="B612" s="750"/>
      <c r="C612" s="1040"/>
      <c r="D612" s="1008"/>
      <c r="E612" s="1165"/>
      <c r="F612" s="761"/>
      <c r="G612" s="764"/>
      <c r="H612" s="766"/>
      <c r="I612" s="768"/>
      <c r="J612" s="771"/>
      <c r="K612" s="1035" t="str">
        <f ca="1">Translations!$A$85</f>
        <v xml:space="preserve">Allocation + above + other </v>
      </c>
      <c r="L612" s="1036"/>
      <c r="M612" s="237"/>
      <c r="N612" s="1020" t="str">
        <f>IF(M613&lt;&gt;"",M612/M613,"")</f>
        <v/>
      </c>
      <c r="O612" s="239"/>
      <c r="P612" s="1020" t="str">
        <f>IF(O613&lt;&gt;"",O612/O613,"")</f>
        <v/>
      </c>
      <c r="Q612" s="239"/>
      <c r="R612" s="1020" t="str">
        <f>IF(Q613&lt;&gt;"",Q612/Q613,"")</f>
        <v/>
      </c>
      <c r="S612" s="239"/>
      <c r="T612" s="1020" t="str">
        <f>IF(S613&lt;&gt;"",S612/S613,"")</f>
        <v/>
      </c>
      <c r="U612" s="239"/>
      <c r="V612" s="1167" t="str">
        <f t="shared" ref="V612" si="322">IF(U613&lt;&gt;"",U612/U613,"")</f>
        <v/>
      </c>
      <c r="W612" s="1027"/>
      <c r="X612" s="1028"/>
      <c r="Y612" s="1028"/>
      <c r="Z612" s="1028"/>
      <c r="AA612" s="1028"/>
      <c r="AB612" s="1028"/>
      <c r="AC612" s="1028"/>
      <c r="AD612" s="1029"/>
      <c r="AE612" s="119"/>
      <c r="AF612" s="586"/>
      <c r="AG612" s="586"/>
      <c r="AH612" s="586"/>
      <c r="AI612" s="586"/>
      <c r="AJ612" s="586"/>
      <c r="AK612" s="586"/>
      <c r="AL612" s="585" t="e">
        <f t="shared" ca="1" si="304"/>
        <v>#N/A</v>
      </c>
      <c r="AM612" s="585">
        <f t="shared" ca="1" si="304"/>
        <v>0</v>
      </c>
      <c r="AN612" s="1033"/>
      <c r="AO612" s="273">
        <f t="shared" ca="1" si="305"/>
        <v>102</v>
      </c>
      <c r="AP612" s="586"/>
      <c r="AQ612" s="586"/>
      <c r="AR612" s="586"/>
      <c r="AS612" s="586"/>
      <c r="AT612" s="1034"/>
      <c r="AU612" s="1034"/>
      <c r="AV612" s="1034"/>
      <c r="AW612" s="1034"/>
      <c r="AX612" s="1034"/>
      <c r="AY612" s="177"/>
      <c r="AZ612" s="177"/>
      <c r="BA612" s="177"/>
      <c r="BB612" s="177"/>
      <c r="BC612" s="177"/>
      <c r="BD612" s="177"/>
      <c r="BE612" s="177"/>
    </row>
    <row r="613" spans="1:57" s="73" customFormat="1" hidden="1" outlineLevel="2" x14ac:dyDescent="0.2">
      <c r="A613" s="752"/>
      <c r="B613" s="753"/>
      <c r="C613" s="1041"/>
      <c r="D613" s="1009"/>
      <c r="E613" s="1166"/>
      <c r="F613" s="763"/>
      <c r="G613" s="765"/>
      <c r="H613" s="732"/>
      <c r="I613" s="769"/>
      <c r="J613" s="772"/>
      <c r="K613" s="1037"/>
      <c r="L613" s="1038"/>
      <c r="M613" s="238"/>
      <c r="N613" s="1021"/>
      <c r="O613" s="240"/>
      <c r="P613" s="1021"/>
      <c r="Q613" s="240"/>
      <c r="R613" s="1021"/>
      <c r="S613" s="240"/>
      <c r="T613" s="1021"/>
      <c r="U613" s="240"/>
      <c r="V613" s="1168"/>
      <c r="W613" s="1030"/>
      <c r="X613" s="1031"/>
      <c r="Y613" s="1031"/>
      <c r="Z613" s="1031"/>
      <c r="AA613" s="1031"/>
      <c r="AB613" s="1031"/>
      <c r="AC613" s="1031"/>
      <c r="AD613" s="1032"/>
      <c r="AE613" s="119"/>
      <c r="AF613" s="586"/>
      <c r="AG613" s="586"/>
      <c r="AH613" s="586"/>
      <c r="AI613" s="586"/>
      <c r="AJ613" s="586"/>
      <c r="AK613" s="586"/>
      <c r="AL613" s="585" t="e">
        <f t="shared" ca="1" si="304"/>
        <v>#N/A</v>
      </c>
      <c r="AM613" s="585">
        <f t="shared" ca="1" si="304"/>
        <v>0</v>
      </c>
      <c r="AN613" s="1033"/>
      <c r="AO613" s="273">
        <f t="shared" ca="1" si="305"/>
        <v>102</v>
      </c>
      <c r="AP613" s="586"/>
      <c r="AQ613" s="586"/>
      <c r="AR613" s="586"/>
      <c r="AS613" s="586"/>
      <c r="AT613" s="1034"/>
      <c r="AU613" s="1034"/>
      <c r="AV613" s="1034"/>
      <c r="AW613" s="1034"/>
      <c r="AX613" s="1034"/>
      <c r="AY613" s="177"/>
      <c r="AZ613" s="177"/>
      <c r="BA613" s="177"/>
      <c r="BB613" s="177"/>
      <c r="BC613" s="177"/>
      <c r="BD613" s="177"/>
      <c r="BE613" s="177"/>
    </row>
    <row r="614" spans="1:57" s="73" customFormat="1" ht="15" hidden="1" customHeight="1" outlineLevel="2" x14ac:dyDescent="0.2">
      <c r="A614" s="746" t="str">
        <f ca="1">IFERROR(INDIRECT(ADDRESS(AN614,4,1,TRUE,"CatCoverage")),"")</f>
        <v/>
      </c>
      <c r="B614" s="747"/>
      <c r="C614" s="1039"/>
      <c r="D614" s="1007" t="str">
        <f ca="1">Translations!$A$77</f>
        <v>Please select…</v>
      </c>
      <c r="E614" s="1164" t="str">
        <f ca="1">Translations!$A$77</f>
        <v>Please select…</v>
      </c>
      <c r="F614" s="759"/>
      <c r="G614" s="764"/>
      <c r="H614" s="731" t="str">
        <f>IF($G616&lt;&gt;"",$G614/$G616,"")</f>
        <v/>
      </c>
      <c r="I614" s="767"/>
      <c r="J614" s="770" t="str">
        <f ca="1">Translations!$A$77</f>
        <v>Please select…</v>
      </c>
      <c r="K614" s="1016" t="str">
        <f ca="1">Translations!$A$84</f>
        <v>Allocation + other sources</v>
      </c>
      <c r="L614" s="1017"/>
      <c r="M614" s="237"/>
      <c r="N614" s="1020" t="str">
        <f>IF(M615&lt;&gt;"",M614/M615,"")</f>
        <v/>
      </c>
      <c r="O614" s="239"/>
      <c r="P614" s="1020" t="str">
        <f>IF(O615&lt;&gt;"",O614/O615,"")</f>
        <v/>
      </c>
      <c r="Q614" s="239"/>
      <c r="R614" s="1020" t="str">
        <f>IF(Q615&lt;&gt;"",Q614/Q615,"")</f>
        <v/>
      </c>
      <c r="S614" s="239"/>
      <c r="T614" s="1020" t="str">
        <f>IF(S615&lt;&gt;"",S614/S615,"")</f>
        <v/>
      </c>
      <c r="U614" s="239"/>
      <c r="V614" s="1167" t="str">
        <f t="shared" ref="V614" si="323">IF(U615&lt;&gt;"",U614/U615,"")</f>
        <v/>
      </c>
      <c r="W614" s="1024"/>
      <c r="X614" s="1025"/>
      <c r="Y614" s="1025"/>
      <c r="Z614" s="1025"/>
      <c r="AA614" s="1025"/>
      <c r="AB614" s="1025"/>
      <c r="AC614" s="1025"/>
      <c r="AD614" s="1026"/>
      <c r="AE614" s="119"/>
      <c r="AF614" s="586"/>
      <c r="AG614" s="586"/>
      <c r="AH614" s="586"/>
      <c r="AI614" s="586"/>
      <c r="AJ614" s="586"/>
      <c r="AK614" s="586"/>
      <c r="AL614" s="585" t="e">
        <f t="shared" ca="1" si="304"/>
        <v>#N/A</v>
      </c>
      <c r="AM614" s="585">
        <f t="shared" ca="1" si="304"/>
        <v>0</v>
      </c>
      <c r="AN614" s="1033" t="str">
        <f t="shared" ref="AN614" ca="1" si="324">IFERROR(IF(INDIRECT(ADDRESS(ROW()-4,COLUMN()))+1&lt;=AL614+AM614,INDIRECT(ADDRESS(ROW()-4,COLUMN()))+1,""),"")</f>
        <v/>
      </c>
      <c r="AO614" s="273">
        <f t="shared" ca="1" si="305"/>
        <v>102</v>
      </c>
      <c r="AP614" s="586"/>
      <c r="AQ614" s="586"/>
      <c r="AR614" s="586"/>
      <c r="AS614" s="586"/>
      <c r="AT614" s="1034"/>
      <c r="AU614" s="1034"/>
      <c r="AV614" s="1034"/>
      <c r="AW614" s="1034"/>
      <c r="AX614" s="1034"/>
      <c r="AY614" s="177"/>
      <c r="AZ614" s="177"/>
      <c r="BA614" s="177"/>
      <c r="BB614" s="177"/>
      <c r="BC614" s="177"/>
      <c r="BD614" s="177"/>
      <c r="BE614" s="177"/>
    </row>
    <row r="615" spans="1:57" s="73" customFormat="1" hidden="1" outlineLevel="2" x14ac:dyDescent="0.2">
      <c r="A615" s="749"/>
      <c r="B615" s="750"/>
      <c r="C615" s="1040"/>
      <c r="D615" s="1008"/>
      <c r="E615" s="1165"/>
      <c r="F615" s="761"/>
      <c r="G615" s="765"/>
      <c r="H615" s="766"/>
      <c r="I615" s="768"/>
      <c r="J615" s="771"/>
      <c r="K615" s="1018"/>
      <c r="L615" s="1019"/>
      <c r="M615" s="238"/>
      <c r="N615" s="1021"/>
      <c r="O615" s="240"/>
      <c r="P615" s="1021"/>
      <c r="Q615" s="240"/>
      <c r="R615" s="1021"/>
      <c r="S615" s="240"/>
      <c r="T615" s="1021"/>
      <c r="U615" s="240"/>
      <c r="V615" s="1168"/>
      <c r="W615" s="1027"/>
      <c r="X615" s="1028"/>
      <c r="Y615" s="1028"/>
      <c r="Z615" s="1028"/>
      <c r="AA615" s="1028"/>
      <c r="AB615" s="1028"/>
      <c r="AC615" s="1028"/>
      <c r="AD615" s="1029"/>
      <c r="AE615" s="119"/>
      <c r="AF615" s="586"/>
      <c r="AG615" s="586"/>
      <c r="AH615" s="586"/>
      <c r="AI615" s="586"/>
      <c r="AJ615" s="586"/>
      <c r="AK615" s="586"/>
      <c r="AL615" s="585" t="e">
        <f t="shared" ca="1" si="304"/>
        <v>#N/A</v>
      </c>
      <c r="AM615" s="585">
        <f t="shared" ca="1" si="304"/>
        <v>0</v>
      </c>
      <c r="AN615" s="1033"/>
      <c r="AO615" s="273">
        <f t="shared" ca="1" si="305"/>
        <v>102</v>
      </c>
      <c r="AP615" s="586"/>
      <c r="AQ615" s="586"/>
      <c r="AR615" s="586"/>
      <c r="AS615" s="586"/>
      <c r="AT615" s="1034"/>
      <c r="AU615" s="1034"/>
      <c r="AV615" s="1034"/>
      <c r="AW615" s="1034"/>
      <c r="AX615" s="1034"/>
      <c r="AY615" s="177"/>
      <c r="AZ615" s="177"/>
      <c r="BA615" s="177"/>
      <c r="BB615" s="177"/>
      <c r="BC615" s="177"/>
      <c r="BD615" s="177"/>
      <c r="BE615" s="177"/>
    </row>
    <row r="616" spans="1:57" s="73" customFormat="1" ht="15" hidden="1" customHeight="1" outlineLevel="2" x14ac:dyDescent="0.2">
      <c r="A616" s="749"/>
      <c r="B616" s="750"/>
      <c r="C616" s="1040"/>
      <c r="D616" s="1008"/>
      <c r="E616" s="1165"/>
      <c r="F616" s="761"/>
      <c r="G616" s="764"/>
      <c r="H616" s="766"/>
      <c r="I616" s="768"/>
      <c r="J616" s="771"/>
      <c r="K616" s="1035" t="str">
        <f ca="1">Translations!$A$85</f>
        <v xml:space="preserve">Allocation + above + other </v>
      </c>
      <c r="L616" s="1036"/>
      <c r="M616" s="237"/>
      <c r="N616" s="1020" t="str">
        <f>IF(M617&lt;&gt;"",M616/M617,"")</f>
        <v/>
      </c>
      <c r="O616" s="239"/>
      <c r="P616" s="1020" t="str">
        <f>IF(O617&lt;&gt;"",O616/O617,"")</f>
        <v/>
      </c>
      <c r="Q616" s="239"/>
      <c r="R616" s="1020" t="str">
        <f>IF(Q617&lt;&gt;"",Q616/Q617,"")</f>
        <v/>
      </c>
      <c r="S616" s="239"/>
      <c r="T616" s="1020" t="str">
        <f>IF(S617&lt;&gt;"",S616/S617,"")</f>
        <v/>
      </c>
      <c r="U616" s="239"/>
      <c r="V616" s="1167" t="str">
        <f t="shared" ref="V616" si="325">IF(U617&lt;&gt;"",U616/U617,"")</f>
        <v/>
      </c>
      <c r="W616" s="1027"/>
      <c r="X616" s="1028"/>
      <c r="Y616" s="1028"/>
      <c r="Z616" s="1028"/>
      <c r="AA616" s="1028"/>
      <c r="AB616" s="1028"/>
      <c r="AC616" s="1028"/>
      <c r="AD616" s="1029"/>
      <c r="AE616" s="119"/>
      <c r="AF616" s="586"/>
      <c r="AG616" s="586"/>
      <c r="AH616" s="586"/>
      <c r="AI616" s="586"/>
      <c r="AJ616" s="586"/>
      <c r="AK616" s="586"/>
      <c r="AL616" s="585" t="e">
        <f t="shared" ca="1" si="304"/>
        <v>#N/A</v>
      </c>
      <c r="AM616" s="585">
        <f t="shared" ca="1" si="304"/>
        <v>0</v>
      </c>
      <c r="AN616" s="1033"/>
      <c r="AO616" s="273">
        <f t="shared" ca="1" si="305"/>
        <v>102</v>
      </c>
      <c r="AP616" s="586"/>
      <c r="AQ616" s="586"/>
      <c r="AR616" s="586"/>
      <c r="AS616" s="586"/>
      <c r="AT616" s="1034"/>
      <c r="AU616" s="1034"/>
      <c r="AV616" s="1034"/>
      <c r="AW616" s="1034"/>
      <c r="AX616" s="1034"/>
      <c r="AY616" s="177"/>
      <c r="AZ616" s="177"/>
      <c r="BA616" s="177"/>
      <c r="BB616" s="177"/>
      <c r="BC616" s="177"/>
      <c r="BD616" s="177"/>
      <c r="BE616" s="177"/>
    </row>
    <row r="617" spans="1:57" s="73" customFormat="1" hidden="1" outlineLevel="2" x14ac:dyDescent="0.2">
      <c r="A617" s="752"/>
      <c r="B617" s="753"/>
      <c r="C617" s="1041"/>
      <c r="D617" s="1009"/>
      <c r="E617" s="1166"/>
      <c r="F617" s="763"/>
      <c r="G617" s="765"/>
      <c r="H617" s="732"/>
      <c r="I617" s="769"/>
      <c r="J617" s="772"/>
      <c r="K617" s="1037"/>
      <c r="L617" s="1038"/>
      <c r="M617" s="238"/>
      <c r="N617" s="1021"/>
      <c r="O617" s="240"/>
      <c r="P617" s="1021"/>
      <c r="Q617" s="240"/>
      <c r="R617" s="1021"/>
      <c r="S617" s="240"/>
      <c r="T617" s="1021"/>
      <c r="U617" s="240"/>
      <c r="V617" s="1168"/>
      <c r="W617" s="1030"/>
      <c r="X617" s="1031"/>
      <c r="Y617" s="1031"/>
      <c r="Z617" s="1031"/>
      <c r="AA617" s="1031"/>
      <c r="AB617" s="1031"/>
      <c r="AC617" s="1031"/>
      <c r="AD617" s="1032"/>
      <c r="AE617" s="119"/>
      <c r="AF617" s="586"/>
      <c r="AG617" s="586"/>
      <c r="AH617" s="586"/>
      <c r="AI617" s="586"/>
      <c r="AJ617" s="586"/>
      <c r="AK617" s="586"/>
      <c r="AL617" s="585" t="e">
        <f t="shared" ca="1" si="304"/>
        <v>#N/A</v>
      </c>
      <c r="AM617" s="585">
        <f t="shared" ca="1" si="304"/>
        <v>0</v>
      </c>
      <c r="AN617" s="1033"/>
      <c r="AO617" s="273">
        <f t="shared" ca="1" si="305"/>
        <v>102</v>
      </c>
      <c r="AP617" s="586"/>
      <c r="AQ617" s="586"/>
      <c r="AR617" s="586"/>
      <c r="AS617" s="586"/>
      <c r="AT617" s="1034"/>
      <c r="AU617" s="1034"/>
      <c r="AV617" s="1034"/>
      <c r="AW617" s="1034"/>
      <c r="AX617" s="1034"/>
      <c r="AY617" s="177"/>
      <c r="AZ617" s="177"/>
      <c r="BA617" s="177"/>
      <c r="BB617" s="177"/>
      <c r="BC617" s="177"/>
      <c r="BD617" s="177"/>
      <c r="BE617" s="177"/>
    </row>
    <row r="618" spans="1:57" s="73" customFormat="1" ht="15" hidden="1" customHeight="1" outlineLevel="2" x14ac:dyDescent="0.2">
      <c r="A618" s="746" t="str">
        <f ca="1">IFERROR(INDIRECT(ADDRESS(AN618,4,1,TRUE,"CatCoverage")),"")</f>
        <v/>
      </c>
      <c r="B618" s="747"/>
      <c r="C618" s="1039"/>
      <c r="D618" s="1007" t="str">
        <f ca="1">Translations!$A$77</f>
        <v>Please select…</v>
      </c>
      <c r="E618" s="1164" t="str">
        <f ca="1">Translations!$A$77</f>
        <v>Please select…</v>
      </c>
      <c r="F618" s="759"/>
      <c r="G618" s="764"/>
      <c r="H618" s="731" t="str">
        <f>IF($G620&lt;&gt;"",$G618/$G620,"")</f>
        <v/>
      </c>
      <c r="I618" s="767"/>
      <c r="J618" s="770" t="str">
        <f ca="1">Translations!$A$77</f>
        <v>Please select…</v>
      </c>
      <c r="K618" s="1016" t="str">
        <f ca="1">Translations!$A$84</f>
        <v>Allocation + other sources</v>
      </c>
      <c r="L618" s="1017"/>
      <c r="M618" s="237"/>
      <c r="N618" s="1020" t="str">
        <f>IF(M619&lt;&gt;"",M618/M619,"")</f>
        <v/>
      </c>
      <c r="O618" s="239"/>
      <c r="P618" s="1020" t="str">
        <f>IF(O619&lt;&gt;"",O618/O619,"")</f>
        <v/>
      </c>
      <c r="Q618" s="239"/>
      <c r="R618" s="1020" t="str">
        <f>IF(Q619&lt;&gt;"",Q618/Q619,"")</f>
        <v/>
      </c>
      <c r="S618" s="239"/>
      <c r="T618" s="1022" t="str">
        <f>IF(S619&lt;&gt;"",S618/S619,"")</f>
        <v/>
      </c>
      <c r="U618" s="239"/>
      <c r="V618" s="1167" t="str">
        <f t="shared" ref="V618" si="326">IF(U619&lt;&gt;"",U618/U619,"")</f>
        <v/>
      </c>
      <c r="W618" s="1024"/>
      <c r="X618" s="1025"/>
      <c r="Y618" s="1025"/>
      <c r="Z618" s="1025"/>
      <c r="AA618" s="1025"/>
      <c r="AB618" s="1025"/>
      <c r="AC618" s="1025"/>
      <c r="AD618" s="1026"/>
      <c r="AE618" s="119"/>
      <c r="AF618" s="586"/>
      <c r="AG618" s="586"/>
      <c r="AH618" s="586"/>
      <c r="AI618" s="586"/>
      <c r="AJ618" s="586"/>
      <c r="AK618" s="586"/>
      <c r="AL618" s="585" t="e">
        <f t="shared" ca="1" si="304"/>
        <v>#N/A</v>
      </c>
      <c r="AM618" s="585">
        <f t="shared" ca="1" si="304"/>
        <v>0</v>
      </c>
      <c r="AN618" s="1033" t="str">
        <f t="shared" ref="AN618" ca="1" si="327">IFERROR(IF(INDIRECT(ADDRESS(ROW()-4,COLUMN()))+1&lt;=AL618+AM618,INDIRECT(ADDRESS(ROW()-4,COLUMN()))+1,""),"")</f>
        <v/>
      </c>
      <c r="AO618" s="273">
        <f t="shared" ca="1" si="305"/>
        <v>102</v>
      </c>
      <c r="AP618" s="586"/>
      <c r="AQ618" s="586"/>
      <c r="AR618" s="586"/>
      <c r="AS618" s="586"/>
      <c r="AT618" s="1034"/>
      <c r="AU618" s="1034"/>
      <c r="AV618" s="1034"/>
      <c r="AW618" s="1034"/>
      <c r="AX618" s="1034"/>
      <c r="AY618" s="177"/>
      <c r="AZ618" s="177"/>
      <c r="BA618" s="177"/>
      <c r="BB618" s="177"/>
      <c r="BC618" s="177"/>
      <c r="BD618" s="177"/>
      <c r="BE618" s="177"/>
    </row>
    <row r="619" spans="1:57" s="73" customFormat="1" hidden="1" outlineLevel="2" x14ac:dyDescent="0.2">
      <c r="A619" s="749"/>
      <c r="B619" s="750"/>
      <c r="C619" s="1040"/>
      <c r="D619" s="1008"/>
      <c r="E619" s="1165"/>
      <c r="F619" s="761"/>
      <c r="G619" s="765"/>
      <c r="H619" s="766"/>
      <c r="I619" s="768"/>
      <c r="J619" s="771"/>
      <c r="K619" s="1018"/>
      <c r="L619" s="1019"/>
      <c r="M619" s="238"/>
      <c r="N619" s="1021"/>
      <c r="O619" s="240"/>
      <c r="P619" s="1021"/>
      <c r="Q619" s="240"/>
      <c r="R619" s="1021"/>
      <c r="S619" s="240"/>
      <c r="T619" s="1023"/>
      <c r="U619" s="240"/>
      <c r="V619" s="1168"/>
      <c r="W619" s="1027"/>
      <c r="X619" s="1028"/>
      <c r="Y619" s="1028"/>
      <c r="Z619" s="1028"/>
      <c r="AA619" s="1028"/>
      <c r="AB619" s="1028"/>
      <c r="AC619" s="1028"/>
      <c r="AD619" s="1029"/>
      <c r="AE619" s="119"/>
      <c r="AF619" s="586"/>
      <c r="AG619" s="586"/>
      <c r="AH619" s="586"/>
      <c r="AI619" s="586"/>
      <c r="AJ619" s="586"/>
      <c r="AK619" s="586"/>
      <c r="AL619" s="585" t="e">
        <f t="shared" ca="1" si="304"/>
        <v>#N/A</v>
      </c>
      <c r="AM619" s="585">
        <f t="shared" ca="1" si="304"/>
        <v>0</v>
      </c>
      <c r="AN619" s="1033"/>
      <c r="AO619" s="273">
        <f t="shared" ca="1" si="305"/>
        <v>102</v>
      </c>
      <c r="AP619" s="586"/>
      <c r="AQ619" s="586"/>
      <c r="AR619" s="586"/>
      <c r="AS619" s="586"/>
      <c r="AT619" s="1034"/>
      <c r="AU619" s="1034"/>
      <c r="AV619" s="1034"/>
      <c r="AW619" s="1034"/>
      <c r="AX619" s="1034"/>
      <c r="AY619" s="177"/>
      <c r="AZ619" s="177"/>
      <c r="BA619" s="177"/>
      <c r="BB619" s="177"/>
      <c r="BC619" s="177"/>
      <c r="BD619" s="177"/>
      <c r="BE619" s="177"/>
    </row>
    <row r="620" spans="1:57" s="73" customFormat="1" ht="15" hidden="1" customHeight="1" outlineLevel="2" x14ac:dyDescent="0.2">
      <c r="A620" s="749"/>
      <c r="B620" s="750"/>
      <c r="C620" s="1040"/>
      <c r="D620" s="1008"/>
      <c r="E620" s="1165"/>
      <c r="F620" s="761"/>
      <c r="G620" s="764"/>
      <c r="H620" s="766"/>
      <c r="I620" s="768"/>
      <c r="J620" s="771"/>
      <c r="K620" s="1035" t="str">
        <f ca="1">Translations!$A$85</f>
        <v xml:space="preserve">Allocation + above + other </v>
      </c>
      <c r="L620" s="1036"/>
      <c r="M620" s="237"/>
      <c r="N620" s="1020" t="str">
        <f>IF(M621&lt;&gt;"",M620/M621,"")</f>
        <v/>
      </c>
      <c r="O620" s="239"/>
      <c r="P620" s="1020" t="str">
        <f>IF(O621&lt;&gt;"",O620/O621,"")</f>
        <v/>
      </c>
      <c r="Q620" s="239"/>
      <c r="R620" s="1020" t="str">
        <f>IF(Q621&lt;&gt;"",Q620/Q621,"")</f>
        <v/>
      </c>
      <c r="S620" s="239"/>
      <c r="T620" s="1022" t="str">
        <f>IF(S621&lt;&gt;"",S620/S621,"")</f>
        <v/>
      </c>
      <c r="U620" s="239"/>
      <c r="V620" s="1167" t="str">
        <f t="shared" ref="V620" si="328">IF(U621&lt;&gt;"",U620/U621,"")</f>
        <v/>
      </c>
      <c r="W620" s="1027"/>
      <c r="X620" s="1028"/>
      <c r="Y620" s="1028"/>
      <c r="Z620" s="1028"/>
      <c r="AA620" s="1028"/>
      <c r="AB620" s="1028"/>
      <c r="AC620" s="1028"/>
      <c r="AD620" s="1029"/>
      <c r="AE620" s="119"/>
      <c r="AF620" s="586"/>
      <c r="AG620" s="586"/>
      <c r="AH620" s="586"/>
      <c r="AI620" s="586"/>
      <c r="AJ620" s="586"/>
      <c r="AK620" s="586"/>
      <c r="AL620" s="585" t="e">
        <f t="shared" ca="1" si="304"/>
        <v>#N/A</v>
      </c>
      <c r="AM620" s="585">
        <f t="shared" ca="1" si="304"/>
        <v>0</v>
      </c>
      <c r="AN620" s="1033"/>
      <c r="AO620" s="273">
        <f t="shared" ca="1" si="305"/>
        <v>102</v>
      </c>
      <c r="AP620" s="586"/>
      <c r="AQ620" s="586"/>
      <c r="AR620" s="586"/>
      <c r="AS620" s="586"/>
      <c r="AT620" s="1034"/>
      <c r="AU620" s="1034"/>
      <c r="AV620" s="1034"/>
      <c r="AW620" s="1034"/>
      <c r="AX620" s="1034"/>
      <c r="AY620" s="177"/>
      <c r="AZ620" s="177"/>
      <c r="BA620" s="177"/>
      <c r="BB620" s="177"/>
      <c r="BC620" s="177"/>
      <c r="BD620" s="177"/>
      <c r="BE620" s="177"/>
    </row>
    <row r="621" spans="1:57" s="73" customFormat="1" hidden="1" outlineLevel="2" x14ac:dyDescent="0.2">
      <c r="A621" s="752"/>
      <c r="B621" s="753"/>
      <c r="C621" s="1041"/>
      <c r="D621" s="1009"/>
      <c r="E621" s="1166"/>
      <c r="F621" s="763"/>
      <c r="G621" s="765"/>
      <c r="H621" s="732"/>
      <c r="I621" s="769"/>
      <c r="J621" s="772"/>
      <c r="K621" s="1037"/>
      <c r="L621" s="1038"/>
      <c r="M621" s="238"/>
      <c r="N621" s="1021"/>
      <c r="O621" s="240"/>
      <c r="P621" s="1021"/>
      <c r="Q621" s="240"/>
      <c r="R621" s="1021"/>
      <c r="S621" s="240"/>
      <c r="T621" s="1023"/>
      <c r="U621" s="240"/>
      <c r="V621" s="1168"/>
      <c r="W621" s="1030"/>
      <c r="X621" s="1031"/>
      <c r="Y621" s="1031"/>
      <c r="Z621" s="1031"/>
      <c r="AA621" s="1031"/>
      <c r="AB621" s="1031"/>
      <c r="AC621" s="1031"/>
      <c r="AD621" s="1032"/>
      <c r="AE621" s="119"/>
      <c r="AF621" s="586"/>
      <c r="AG621" s="586"/>
      <c r="AH621" s="586"/>
      <c r="AI621" s="586"/>
      <c r="AJ621" s="586"/>
      <c r="AK621" s="586"/>
      <c r="AL621" s="585" t="e">
        <f t="shared" ca="1" si="304"/>
        <v>#N/A</v>
      </c>
      <c r="AM621" s="585">
        <f t="shared" ca="1" si="304"/>
        <v>0</v>
      </c>
      <c r="AN621" s="1033"/>
      <c r="AO621" s="273">
        <f t="shared" ca="1" si="305"/>
        <v>102</v>
      </c>
      <c r="AP621" s="586"/>
      <c r="AQ621" s="586"/>
      <c r="AR621" s="586"/>
      <c r="AS621" s="586"/>
      <c r="AT621" s="1034"/>
      <c r="AU621" s="1034"/>
      <c r="AV621" s="1034"/>
      <c r="AW621" s="1034"/>
      <c r="AX621" s="1034"/>
      <c r="AY621" s="177"/>
      <c r="AZ621" s="177"/>
      <c r="BA621" s="177"/>
      <c r="BB621" s="177"/>
      <c r="BC621" s="177"/>
      <c r="BD621" s="177"/>
      <c r="BE621" s="177"/>
    </row>
    <row r="622" spans="1:57" s="73" customFormat="1" ht="15" hidden="1" customHeight="1" outlineLevel="2" x14ac:dyDescent="0.2">
      <c r="A622" s="746" t="str">
        <f ca="1">IFERROR(INDIRECT(ADDRESS(AN622,4,1,TRUE,"CatCoverage")),"")</f>
        <v/>
      </c>
      <c r="B622" s="747"/>
      <c r="C622" s="1039"/>
      <c r="D622" s="1007" t="str">
        <f ca="1">Translations!$A$77</f>
        <v>Please select…</v>
      </c>
      <c r="E622" s="1164" t="str">
        <f ca="1">Translations!$A$77</f>
        <v>Please select…</v>
      </c>
      <c r="F622" s="759"/>
      <c r="G622" s="764"/>
      <c r="H622" s="731" t="str">
        <f>IF($G624&lt;&gt;"",$G622/$G624,"")</f>
        <v/>
      </c>
      <c r="I622" s="767"/>
      <c r="J622" s="770" t="str">
        <f ca="1">Translations!$A$77</f>
        <v>Please select…</v>
      </c>
      <c r="K622" s="1016" t="str">
        <f ca="1">Translations!$A$84</f>
        <v>Allocation + other sources</v>
      </c>
      <c r="L622" s="1017"/>
      <c r="M622" s="237"/>
      <c r="N622" s="1020" t="str">
        <f>IF(M623&lt;&gt;"",M622/M623,"")</f>
        <v/>
      </c>
      <c r="O622" s="239"/>
      <c r="P622" s="1020" t="str">
        <f>IF(O623&lt;&gt;"",O622/O623,"")</f>
        <v/>
      </c>
      <c r="Q622" s="239"/>
      <c r="R622" s="1020" t="str">
        <f>IF(Q623&lt;&gt;"",Q622/Q623,"")</f>
        <v/>
      </c>
      <c r="S622" s="239"/>
      <c r="T622" s="1022" t="str">
        <f>IF(S623&lt;&gt;"",S622/S623,"")</f>
        <v/>
      </c>
      <c r="U622" s="239"/>
      <c r="V622" s="1167" t="str">
        <f t="shared" ref="V622" si="329">IF(U623&lt;&gt;"",U622/U623,"")</f>
        <v/>
      </c>
      <c r="W622" s="1024"/>
      <c r="X622" s="1025"/>
      <c r="Y622" s="1025"/>
      <c r="Z622" s="1025"/>
      <c r="AA622" s="1025"/>
      <c r="AB622" s="1025"/>
      <c r="AC622" s="1025"/>
      <c r="AD622" s="1026"/>
      <c r="AE622" s="119"/>
      <c r="AF622" s="586"/>
      <c r="AG622" s="586"/>
      <c r="AH622" s="586"/>
      <c r="AI622" s="586"/>
      <c r="AJ622" s="586"/>
      <c r="AK622" s="586"/>
      <c r="AL622" s="585" t="e">
        <f t="shared" ca="1" si="304"/>
        <v>#N/A</v>
      </c>
      <c r="AM622" s="585">
        <f t="shared" ca="1" si="304"/>
        <v>0</v>
      </c>
      <c r="AN622" s="1033" t="str">
        <f t="shared" ref="AN622" ca="1" si="330">IFERROR(IF(INDIRECT(ADDRESS(ROW()-4,COLUMN()))+1&lt;=AL622+AM622,INDIRECT(ADDRESS(ROW()-4,COLUMN()))+1,""),"")</f>
        <v/>
      </c>
      <c r="AO622" s="273">
        <f t="shared" ca="1" si="305"/>
        <v>102</v>
      </c>
      <c r="AP622" s="586"/>
      <c r="AQ622" s="586"/>
      <c r="AR622" s="586"/>
      <c r="AS622" s="586"/>
      <c r="AT622" s="1034"/>
      <c r="AU622" s="1034"/>
      <c r="AV622" s="1034"/>
      <c r="AW622" s="1034"/>
      <c r="AX622" s="1034"/>
      <c r="AY622" s="177"/>
      <c r="AZ622" s="177"/>
      <c r="BA622" s="177"/>
      <c r="BB622" s="177"/>
      <c r="BC622" s="177"/>
      <c r="BD622" s="177"/>
      <c r="BE622" s="177"/>
    </row>
    <row r="623" spans="1:57" s="73" customFormat="1" hidden="1" outlineLevel="2" x14ac:dyDescent="0.2">
      <c r="A623" s="749"/>
      <c r="B623" s="750"/>
      <c r="C623" s="1040"/>
      <c r="D623" s="1008"/>
      <c r="E623" s="1165"/>
      <c r="F623" s="761"/>
      <c r="G623" s="765"/>
      <c r="H623" s="766"/>
      <c r="I623" s="768"/>
      <c r="J623" s="771"/>
      <c r="K623" s="1018"/>
      <c r="L623" s="1019"/>
      <c r="M623" s="238"/>
      <c r="N623" s="1021"/>
      <c r="O623" s="240"/>
      <c r="P623" s="1021"/>
      <c r="Q623" s="240"/>
      <c r="R623" s="1021"/>
      <c r="S623" s="240"/>
      <c r="T623" s="1023"/>
      <c r="U623" s="240"/>
      <c r="V623" s="1168"/>
      <c r="W623" s="1027"/>
      <c r="X623" s="1028"/>
      <c r="Y623" s="1028"/>
      <c r="Z623" s="1028"/>
      <c r="AA623" s="1028"/>
      <c r="AB623" s="1028"/>
      <c r="AC623" s="1028"/>
      <c r="AD623" s="1029"/>
      <c r="AE623" s="119"/>
      <c r="AF623" s="586"/>
      <c r="AG623" s="586"/>
      <c r="AH623" s="586"/>
      <c r="AI623" s="586"/>
      <c r="AJ623" s="586"/>
      <c r="AK623" s="586"/>
      <c r="AL623" s="585" t="e">
        <f t="shared" ca="1" si="304"/>
        <v>#N/A</v>
      </c>
      <c r="AM623" s="585">
        <f t="shared" ca="1" si="304"/>
        <v>0</v>
      </c>
      <c r="AN623" s="1033"/>
      <c r="AO623" s="273">
        <f t="shared" ca="1" si="305"/>
        <v>102</v>
      </c>
      <c r="AP623" s="586"/>
      <c r="AQ623" s="586"/>
      <c r="AR623" s="586"/>
      <c r="AS623" s="586"/>
      <c r="AT623" s="1034"/>
      <c r="AU623" s="1034"/>
      <c r="AV623" s="1034"/>
      <c r="AW623" s="1034"/>
      <c r="AX623" s="1034"/>
      <c r="AY623" s="177"/>
      <c r="AZ623" s="177"/>
      <c r="BA623" s="177"/>
      <c r="BB623" s="177"/>
      <c r="BC623" s="177"/>
      <c r="BD623" s="177"/>
      <c r="BE623" s="177"/>
    </row>
    <row r="624" spans="1:57" s="73" customFormat="1" ht="15" hidden="1" customHeight="1" outlineLevel="2" x14ac:dyDescent="0.2">
      <c r="A624" s="749"/>
      <c r="B624" s="750"/>
      <c r="C624" s="1040"/>
      <c r="D624" s="1008"/>
      <c r="E624" s="1165"/>
      <c r="F624" s="761"/>
      <c r="G624" s="764"/>
      <c r="H624" s="766"/>
      <c r="I624" s="768"/>
      <c r="J624" s="771"/>
      <c r="K624" s="1035" t="str">
        <f ca="1">Translations!$A$85</f>
        <v xml:space="preserve">Allocation + above + other </v>
      </c>
      <c r="L624" s="1036"/>
      <c r="M624" s="237"/>
      <c r="N624" s="1020" t="str">
        <f>IF(M625&lt;&gt;"",M624/M625,"")</f>
        <v/>
      </c>
      <c r="O624" s="239"/>
      <c r="P624" s="1020" t="str">
        <f>IF(O625&lt;&gt;"",O624/O625,"")</f>
        <v/>
      </c>
      <c r="Q624" s="239"/>
      <c r="R624" s="1020" t="str">
        <f>IF(Q625&lt;&gt;"",Q624/Q625,"")</f>
        <v/>
      </c>
      <c r="S624" s="239"/>
      <c r="T624" s="1022" t="str">
        <f>IF(S625&lt;&gt;"",S624/S625,"")</f>
        <v/>
      </c>
      <c r="U624" s="239"/>
      <c r="V624" s="1167" t="str">
        <f t="shared" ref="V624" si="331">IF(U625&lt;&gt;"",U624/U625,"")</f>
        <v/>
      </c>
      <c r="W624" s="1027"/>
      <c r="X624" s="1028"/>
      <c r="Y624" s="1028"/>
      <c r="Z624" s="1028"/>
      <c r="AA624" s="1028"/>
      <c r="AB624" s="1028"/>
      <c r="AC624" s="1028"/>
      <c r="AD624" s="1029"/>
      <c r="AE624" s="119"/>
      <c r="AF624" s="586"/>
      <c r="AG624" s="586"/>
      <c r="AH624" s="586"/>
      <c r="AI624" s="586"/>
      <c r="AJ624" s="586"/>
      <c r="AK624" s="586"/>
      <c r="AL624" s="585" t="e">
        <f t="shared" ca="1" si="304"/>
        <v>#N/A</v>
      </c>
      <c r="AM624" s="585">
        <f t="shared" ca="1" si="304"/>
        <v>0</v>
      </c>
      <c r="AN624" s="1033"/>
      <c r="AO624" s="273">
        <f t="shared" ca="1" si="305"/>
        <v>102</v>
      </c>
      <c r="AP624" s="586"/>
      <c r="AQ624" s="586"/>
      <c r="AR624" s="586"/>
      <c r="AS624" s="586"/>
      <c r="AT624" s="1034"/>
      <c r="AU624" s="1034"/>
      <c r="AV624" s="1034"/>
      <c r="AW624" s="1034"/>
      <c r="AX624" s="1034"/>
      <c r="AY624" s="177"/>
      <c r="AZ624" s="177"/>
      <c r="BA624" s="177"/>
      <c r="BB624" s="177"/>
      <c r="BC624" s="177"/>
      <c r="BD624" s="177"/>
      <c r="BE624" s="177"/>
    </row>
    <row r="625" spans="1:77" s="73" customFormat="1" hidden="1" outlineLevel="2" x14ac:dyDescent="0.2">
      <c r="A625" s="752"/>
      <c r="B625" s="753"/>
      <c r="C625" s="1041"/>
      <c r="D625" s="1009"/>
      <c r="E625" s="1166"/>
      <c r="F625" s="763"/>
      <c r="G625" s="765"/>
      <c r="H625" s="732"/>
      <c r="I625" s="769"/>
      <c r="J625" s="772"/>
      <c r="K625" s="1037"/>
      <c r="L625" s="1038"/>
      <c r="M625" s="238"/>
      <c r="N625" s="1021"/>
      <c r="O625" s="240"/>
      <c r="P625" s="1021"/>
      <c r="Q625" s="240"/>
      <c r="R625" s="1021"/>
      <c r="S625" s="240"/>
      <c r="T625" s="1023"/>
      <c r="U625" s="240"/>
      <c r="V625" s="1168"/>
      <c r="W625" s="1030"/>
      <c r="X625" s="1031"/>
      <c r="Y625" s="1031"/>
      <c r="Z625" s="1031"/>
      <c r="AA625" s="1031"/>
      <c r="AB625" s="1031"/>
      <c r="AC625" s="1031"/>
      <c r="AD625" s="1032"/>
      <c r="AE625" s="119"/>
      <c r="AF625" s="586"/>
      <c r="AG625" s="586"/>
      <c r="AH625" s="586"/>
      <c r="AI625" s="586"/>
      <c r="AJ625" s="586"/>
      <c r="AK625" s="586"/>
      <c r="AL625" s="585" t="e">
        <f t="shared" ca="1" si="304"/>
        <v>#N/A</v>
      </c>
      <c r="AM625" s="585">
        <f t="shared" ca="1" si="304"/>
        <v>0</v>
      </c>
      <c r="AN625" s="1033"/>
      <c r="AO625" s="273">
        <f t="shared" ca="1" si="305"/>
        <v>102</v>
      </c>
      <c r="AP625" s="586"/>
      <c r="AQ625" s="586"/>
      <c r="AR625" s="586"/>
      <c r="AS625" s="586"/>
      <c r="AT625" s="1034"/>
      <c r="AU625" s="1034"/>
      <c r="AV625" s="1034"/>
      <c r="AW625" s="1034"/>
      <c r="AX625" s="1034"/>
      <c r="AY625" s="177"/>
      <c r="AZ625" s="177"/>
      <c r="BA625" s="177"/>
      <c r="BB625" s="177"/>
      <c r="BC625" s="177"/>
      <c r="BD625" s="177"/>
      <c r="BE625" s="177"/>
    </row>
    <row r="626" spans="1:77" s="73" customFormat="1" ht="15" hidden="1" customHeight="1" outlineLevel="2" x14ac:dyDescent="0.2">
      <c r="A626" s="746" t="str">
        <f ca="1">IFERROR(INDIRECT(ADDRESS(AN626,4,1,TRUE,"CatCoverage")),"")</f>
        <v/>
      </c>
      <c r="B626" s="747"/>
      <c r="C626" s="1039"/>
      <c r="D626" s="1007" t="str">
        <f ca="1">Translations!$A$77</f>
        <v>Please select…</v>
      </c>
      <c r="E626" s="1164" t="str">
        <f ca="1">Translations!$A$77</f>
        <v>Please select…</v>
      </c>
      <c r="F626" s="759"/>
      <c r="G626" s="764"/>
      <c r="H626" s="731" t="str">
        <f>IF($G628&lt;&gt;"",$G626/$G628,"")</f>
        <v/>
      </c>
      <c r="I626" s="767"/>
      <c r="J626" s="770" t="str">
        <f ca="1">Translations!$A$77</f>
        <v>Please select…</v>
      </c>
      <c r="K626" s="1016" t="str">
        <f ca="1">Translations!$A$84</f>
        <v>Allocation + other sources</v>
      </c>
      <c r="L626" s="1017"/>
      <c r="M626" s="237"/>
      <c r="N626" s="1020" t="str">
        <f>IF(M627&lt;&gt;"",M626/M627,"")</f>
        <v/>
      </c>
      <c r="O626" s="239"/>
      <c r="P626" s="1020" t="str">
        <f>IF(O627&lt;&gt;"",O626/O627,"")</f>
        <v/>
      </c>
      <c r="Q626" s="239"/>
      <c r="R626" s="1020" t="str">
        <f>IF(Q627&lt;&gt;"",Q626/Q627,"")</f>
        <v/>
      </c>
      <c r="S626" s="239"/>
      <c r="T626" s="1022" t="str">
        <f>IF(S627&lt;&gt;"",S626/S627,"")</f>
        <v/>
      </c>
      <c r="U626" s="239"/>
      <c r="V626" s="1167" t="str">
        <f t="shared" ref="V626" si="332">IF(U627&lt;&gt;"",U626/U627,"")</f>
        <v/>
      </c>
      <c r="W626" s="1024"/>
      <c r="X626" s="1025"/>
      <c r="Y626" s="1025"/>
      <c r="Z626" s="1025"/>
      <c r="AA626" s="1025"/>
      <c r="AB626" s="1025"/>
      <c r="AC626" s="1025"/>
      <c r="AD626" s="1026"/>
      <c r="AE626" s="119"/>
      <c r="AF626" s="586"/>
      <c r="AG626" s="586"/>
      <c r="AH626" s="586"/>
      <c r="AI626" s="586"/>
      <c r="AJ626" s="586"/>
      <c r="AK626" s="586"/>
      <c r="AL626" s="585" t="e">
        <f t="shared" ca="1" si="304"/>
        <v>#N/A</v>
      </c>
      <c r="AM626" s="585">
        <f t="shared" ca="1" si="304"/>
        <v>0</v>
      </c>
      <c r="AN626" s="1033" t="str">
        <f t="shared" ref="AN626" ca="1" si="333">IFERROR(IF(INDIRECT(ADDRESS(ROW()-4,COLUMN()))+1&lt;=AL626+AM626,INDIRECT(ADDRESS(ROW()-4,COLUMN()))+1,""),"")</f>
        <v/>
      </c>
      <c r="AO626" s="273">
        <f t="shared" ca="1" si="305"/>
        <v>102</v>
      </c>
      <c r="AP626" s="586"/>
      <c r="AQ626" s="586"/>
      <c r="AR626" s="586"/>
      <c r="AS626" s="586"/>
      <c r="AT626" s="1034"/>
      <c r="AU626" s="1034"/>
      <c r="AV626" s="1034"/>
      <c r="AW626" s="1034"/>
      <c r="AX626" s="1034"/>
      <c r="AY626" s="177"/>
      <c r="AZ626" s="177"/>
      <c r="BA626" s="177"/>
      <c r="BB626" s="177"/>
      <c r="BC626" s="177"/>
      <c r="BD626" s="177"/>
      <c r="BE626" s="177"/>
    </row>
    <row r="627" spans="1:77" s="73" customFormat="1" hidden="1" outlineLevel="2" x14ac:dyDescent="0.2">
      <c r="A627" s="749"/>
      <c r="B627" s="750"/>
      <c r="C627" s="1040"/>
      <c r="D627" s="1008"/>
      <c r="E627" s="1165"/>
      <c r="F627" s="761"/>
      <c r="G627" s="765"/>
      <c r="H627" s="766"/>
      <c r="I627" s="768"/>
      <c r="J627" s="771"/>
      <c r="K627" s="1018"/>
      <c r="L627" s="1019"/>
      <c r="M627" s="238"/>
      <c r="N627" s="1021"/>
      <c r="O627" s="240"/>
      <c r="P627" s="1021"/>
      <c r="Q627" s="240"/>
      <c r="R627" s="1021"/>
      <c r="S627" s="240"/>
      <c r="T627" s="1023"/>
      <c r="U627" s="240"/>
      <c r="V627" s="1168"/>
      <c r="W627" s="1027"/>
      <c r="X627" s="1028"/>
      <c r="Y627" s="1028"/>
      <c r="Z627" s="1028"/>
      <c r="AA627" s="1028"/>
      <c r="AB627" s="1028"/>
      <c r="AC627" s="1028"/>
      <c r="AD627" s="1029"/>
      <c r="AE627" s="119"/>
      <c r="AF627" s="586"/>
      <c r="AG627" s="586"/>
      <c r="AH627" s="586"/>
      <c r="AI627" s="586"/>
      <c r="AJ627" s="586"/>
      <c r="AK627" s="586"/>
      <c r="AL627" s="585" t="e">
        <f t="shared" ca="1" si="304"/>
        <v>#N/A</v>
      </c>
      <c r="AM627" s="585">
        <f t="shared" ca="1" si="304"/>
        <v>0</v>
      </c>
      <c r="AN627" s="1033"/>
      <c r="AO627" s="273">
        <f t="shared" ca="1" si="305"/>
        <v>102</v>
      </c>
      <c r="AP627" s="586"/>
      <c r="AQ627" s="586"/>
      <c r="AR627" s="586"/>
      <c r="AS627" s="586"/>
      <c r="AT627" s="1034"/>
      <c r="AU627" s="1034"/>
      <c r="AV627" s="1034"/>
      <c r="AW627" s="1034"/>
      <c r="AX627" s="1034"/>
      <c r="AY627" s="177"/>
      <c r="AZ627" s="177"/>
      <c r="BA627" s="177"/>
      <c r="BB627" s="177"/>
      <c r="BC627" s="177"/>
      <c r="BD627" s="177"/>
      <c r="BE627" s="177"/>
    </row>
    <row r="628" spans="1:77" s="73" customFormat="1" ht="15" hidden="1" customHeight="1" outlineLevel="2" x14ac:dyDescent="0.2">
      <c r="A628" s="749"/>
      <c r="B628" s="750"/>
      <c r="C628" s="1040"/>
      <c r="D628" s="1008"/>
      <c r="E628" s="1165"/>
      <c r="F628" s="761"/>
      <c r="G628" s="764"/>
      <c r="H628" s="766"/>
      <c r="I628" s="768"/>
      <c r="J628" s="771"/>
      <c r="K628" s="1035" t="str">
        <f ca="1">Translations!$A$85</f>
        <v xml:space="preserve">Allocation + above + other </v>
      </c>
      <c r="L628" s="1036"/>
      <c r="M628" s="237"/>
      <c r="N628" s="1020" t="str">
        <f>IF(M629&lt;&gt;"",M628/M629,"")</f>
        <v/>
      </c>
      <c r="O628" s="239"/>
      <c r="P628" s="1020" t="str">
        <f>IF(O629&lt;&gt;"",O628/O629,"")</f>
        <v/>
      </c>
      <c r="Q628" s="239"/>
      <c r="R628" s="1020" t="str">
        <f>IF(Q629&lt;&gt;"",Q628/Q629,"")</f>
        <v/>
      </c>
      <c r="S628" s="239"/>
      <c r="T628" s="1022" t="str">
        <f>IF(S629&lt;&gt;"",S628/S629,"")</f>
        <v/>
      </c>
      <c r="U628" s="239"/>
      <c r="V628" s="1167" t="str">
        <f t="shared" ref="V628" si="334">IF(U629&lt;&gt;"",U628/U629,"")</f>
        <v/>
      </c>
      <c r="W628" s="1027"/>
      <c r="X628" s="1028"/>
      <c r="Y628" s="1028"/>
      <c r="Z628" s="1028"/>
      <c r="AA628" s="1028"/>
      <c r="AB628" s="1028"/>
      <c r="AC628" s="1028"/>
      <c r="AD628" s="1029"/>
      <c r="AE628" s="119"/>
      <c r="AF628" s="586"/>
      <c r="AG628" s="586"/>
      <c r="AH628" s="586"/>
      <c r="AI628" s="586"/>
      <c r="AJ628" s="586"/>
      <c r="AK628" s="586"/>
      <c r="AL628" s="585" t="e">
        <f t="shared" ca="1" si="304"/>
        <v>#N/A</v>
      </c>
      <c r="AM628" s="585">
        <f t="shared" ca="1" si="304"/>
        <v>0</v>
      </c>
      <c r="AN628" s="1033"/>
      <c r="AO628" s="273">
        <f t="shared" ca="1" si="305"/>
        <v>102</v>
      </c>
      <c r="AP628" s="586"/>
      <c r="AQ628" s="586"/>
      <c r="AR628" s="586"/>
      <c r="AS628" s="586"/>
      <c r="AT628" s="1034"/>
      <c r="AU628" s="1034"/>
      <c r="AV628" s="1034"/>
      <c r="AW628" s="1034"/>
      <c r="AX628" s="1034"/>
      <c r="AY628" s="177"/>
      <c r="AZ628" s="177"/>
      <c r="BA628" s="177"/>
      <c r="BB628" s="177"/>
      <c r="BC628" s="177"/>
      <c r="BD628" s="177"/>
      <c r="BE628" s="177"/>
    </row>
    <row r="629" spans="1:77" s="73" customFormat="1" hidden="1" outlineLevel="2" x14ac:dyDescent="0.2">
      <c r="A629" s="752"/>
      <c r="B629" s="753"/>
      <c r="C629" s="1041"/>
      <c r="D629" s="1009"/>
      <c r="E629" s="1166"/>
      <c r="F629" s="763"/>
      <c r="G629" s="765"/>
      <c r="H629" s="732"/>
      <c r="I629" s="769"/>
      <c r="J629" s="772"/>
      <c r="K629" s="1037"/>
      <c r="L629" s="1038"/>
      <c r="M629" s="238"/>
      <c r="N629" s="1021"/>
      <c r="O629" s="240"/>
      <c r="P629" s="1021"/>
      <c r="Q629" s="240"/>
      <c r="R629" s="1021"/>
      <c r="S629" s="240"/>
      <c r="T629" s="1023"/>
      <c r="U629" s="240"/>
      <c r="V629" s="1168"/>
      <c r="W629" s="1030"/>
      <c r="X629" s="1031"/>
      <c r="Y629" s="1031"/>
      <c r="Z629" s="1031"/>
      <c r="AA629" s="1031"/>
      <c r="AB629" s="1031"/>
      <c r="AC629" s="1031"/>
      <c r="AD629" s="1032"/>
      <c r="AE629" s="119"/>
      <c r="AF629" s="586"/>
      <c r="AG629" s="586"/>
      <c r="AH629" s="586"/>
      <c r="AI629" s="586"/>
      <c r="AJ629" s="586"/>
      <c r="AK629" s="586"/>
      <c r="AL629" s="585" t="e">
        <f t="shared" ca="1" si="304"/>
        <v>#N/A</v>
      </c>
      <c r="AM629" s="585">
        <f t="shared" ca="1" si="304"/>
        <v>0</v>
      </c>
      <c r="AN629" s="1033"/>
      <c r="AO629" s="273">
        <f t="shared" ca="1" si="305"/>
        <v>102</v>
      </c>
      <c r="AP629" s="586"/>
      <c r="AQ629" s="586"/>
      <c r="AR629" s="586"/>
      <c r="AS629" s="586"/>
      <c r="AT629" s="1034"/>
      <c r="AU629" s="1034"/>
      <c r="AV629" s="1034"/>
      <c r="AW629" s="1034"/>
      <c r="AX629" s="1034"/>
      <c r="AY629" s="177"/>
      <c r="AZ629" s="177"/>
      <c r="BA629" s="177"/>
      <c r="BB629" s="177"/>
      <c r="BC629" s="177"/>
      <c r="BD629" s="177"/>
      <c r="BE629" s="177"/>
    </row>
    <row r="630" spans="1:77" s="73" customFormat="1" ht="15" hidden="1" customHeight="1" outlineLevel="2" x14ac:dyDescent="0.2">
      <c r="A630" s="746" t="str">
        <f ca="1">IFERROR(INDIRECT(ADDRESS(AN630,4,1,TRUE,"CatCoverage")),"")</f>
        <v/>
      </c>
      <c r="B630" s="747"/>
      <c r="C630" s="1039"/>
      <c r="D630" s="1007" t="str">
        <f ca="1">Translations!$A$77</f>
        <v>Please select…</v>
      </c>
      <c r="E630" s="1164" t="str">
        <f ca="1">Translations!$A$77</f>
        <v>Please select…</v>
      </c>
      <c r="F630" s="759"/>
      <c r="G630" s="764"/>
      <c r="H630" s="731" t="str">
        <f>IF($G632&lt;&gt;"",$G630/$G632,"")</f>
        <v/>
      </c>
      <c r="I630" s="767"/>
      <c r="J630" s="770" t="str">
        <f ca="1">Translations!$A$77</f>
        <v>Please select…</v>
      </c>
      <c r="K630" s="1016" t="str">
        <f ca="1">Translations!$A$84</f>
        <v>Allocation + other sources</v>
      </c>
      <c r="L630" s="1017"/>
      <c r="M630" s="237"/>
      <c r="N630" s="1020" t="str">
        <f>IF(M631&lt;&gt;"",M630/M631,"")</f>
        <v/>
      </c>
      <c r="O630" s="239"/>
      <c r="P630" s="1020" t="str">
        <f>IF(O631&lt;&gt;"",O630/O631,"")</f>
        <v/>
      </c>
      <c r="Q630" s="239"/>
      <c r="R630" s="1020" t="str">
        <f>IF(Q631&lt;&gt;"",Q630/Q631,"")</f>
        <v/>
      </c>
      <c r="S630" s="239"/>
      <c r="T630" s="1022" t="str">
        <f>IF(S631&lt;&gt;"",S630/S631,"")</f>
        <v/>
      </c>
      <c r="U630" s="239"/>
      <c r="V630" s="1167" t="str">
        <f t="shared" ref="V630" si="335">IF(U631&lt;&gt;"",U630/U631,"")</f>
        <v/>
      </c>
      <c r="W630" s="1024"/>
      <c r="X630" s="1025"/>
      <c r="Y630" s="1025"/>
      <c r="Z630" s="1025"/>
      <c r="AA630" s="1025"/>
      <c r="AB630" s="1025"/>
      <c r="AC630" s="1025"/>
      <c r="AD630" s="1026"/>
      <c r="AE630" s="119"/>
      <c r="AF630" s="586"/>
      <c r="AG630" s="586"/>
      <c r="AH630" s="586"/>
      <c r="AI630" s="586"/>
      <c r="AJ630" s="586"/>
      <c r="AK630" s="586"/>
      <c r="AL630" s="585" t="e">
        <f t="shared" ca="1" si="304"/>
        <v>#N/A</v>
      </c>
      <c r="AM630" s="585">
        <f t="shared" ca="1" si="304"/>
        <v>0</v>
      </c>
      <c r="AN630" s="1033" t="str">
        <f t="shared" ref="AN630" ca="1" si="336">IFERROR(IF(INDIRECT(ADDRESS(ROW()-4,COLUMN()))+1&lt;=AL630+AM630,INDIRECT(ADDRESS(ROW()-4,COLUMN()))+1,""),"")</f>
        <v/>
      </c>
      <c r="AO630" s="273">
        <f t="shared" ca="1" si="305"/>
        <v>102</v>
      </c>
      <c r="AP630" s="586"/>
      <c r="AQ630" s="586"/>
      <c r="AR630" s="586"/>
      <c r="AS630" s="586"/>
      <c r="AT630" s="1034"/>
      <c r="AU630" s="1034"/>
      <c r="AV630" s="1034"/>
      <c r="AW630" s="1034"/>
      <c r="AX630" s="1034"/>
      <c r="AY630" s="177"/>
      <c r="AZ630" s="177"/>
      <c r="BA630" s="177"/>
      <c r="BB630" s="177"/>
      <c r="BC630" s="177"/>
      <c r="BD630" s="177"/>
      <c r="BE630" s="177"/>
    </row>
    <row r="631" spans="1:77" s="73" customFormat="1" hidden="1" outlineLevel="2" x14ac:dyDescent="0.2">
      <c r="A631" s="749"/>
      <c r="B631" s="750"/>
      <c r="C631" s="1040"/>
      <c r="D631" s="1008"/>
      <c r="E631" s="1165"/>
      <c r="F631" s="761"/>
      <c r="G631" s="765"/>
      <c r="H631" s="766"/>
      <c r="I631" s="768"/>
      <c r="J631" s="771"/>
      <c r="K631" s="1018"/>
      <c r="L631" s="1019"/>
      <c r="M631" s="238"/>
      <c r="N631" s="1021"/>
      <c r="O631" s="240"/>
      <c r="P631" s="1021"/>
      <c r="Q631" s="240"/>
      <c r="R631" s="1021"/>
      <c r="S631" s="240"/>
      <c r="T631" s="1023"/>
      <c r="U631" s="240"/>
      <c r="V631" s="1168"/>
      <c r="W631" s="1027"/>
      <c r="X631" s="1028"/>
      <c r="Y631" s="1028"/>
      <c r="Z631" s="1028"/>
      <c r="AA631" s="1028"/>
      <c r="AB631" s="1028"/>
      <c r="AC631" s="1028"/>
      <c r="AD631" s="1029"/>
      <c r="AE631" s="119"/>
      <c r="AF631" s="586"/>
      <c r="AG631" s="586"/>
      <c r="AH631" s="586"/>
      <c r="AI631" s="586"/>
      <c r="AJ631" s="586"/>
      <c r="AK631" s="586"/>
      <c r="AL631" s="585" t="e">
        <f t="shared" ref="AL631:AM633" ca="1" si="337">INDIRECT(ADDRESS(ROW()-1,COLUMN()))</f>
        <v>#N/A</v>
      </c>
      <c r="AM631" s="585">
        <f t="shared" ca="1" si="337"/>
        <v>0</v>
      </c>
      <c r="AN631" s="1033"/>
      <c r="AO631" s="273">
        <f t="shared" ca="1" si="305"/>
        <v>102</v>
      </c>
      <c r="AP631" s="586"/>
      <c r="AQ631" s="586"/>
      <c r="AR631" s="586"/>
      <c r="AS631" s="586"/>
      <c r="AT631" s="1034"/>
      <c r="AU631" s="1034"/>
      <c r="AV631" s="1034"/>
      <c r="AW631" s="1034"/>
      <c r="AX631" s="1034"/>
      <c r="AY631" s="177"/>
      <c r="AZ631" s="177"/>
      <c r="BA631" s="177"/>
      <c r="BB631" s="177"/>
      <c r="BC631" s="177"/>
      <c r="BD631" s="177"/>
      <c r="BE631" s="177"/>
    </row>
    <row r="632" spans="1:77" s="73" customFormat="1" ht="15" hidden="1" customHeight="1" outlineLevel="2" x14ac:dyDescent="0.2">
      <c r="A632" s="749"/>
      <c r="B632" s="750"/>
      <c r="C632" s="1040"/>
      <c r="D632" s="1008"/>
      <c r="E632" s="1165"/>
      <c r="F632" s="761"/>
      <c r="G632" s="764"/>
      <c r="H632" s="766"/>
      <c r="I632" s="768"/>
      <c r="J632" s="771"/>
      <c r="K632" s="1035" t="str">
        <f ca="1">Translations!$A$85</f>
        <v xml:space="preserve">Allocation + above + other </v>
      </c>
      <c r="L632" s="1036"/>
      <c r="M632" s="237"/>
      <c r="N632" s="1020" t="str">
        <f>IF(M633&lt;&gt;"",M632/M633,"")</f>
        <v/>
      </c>
      <c r="O632" s="239"/>
      <c r="P632" s="1020" t="str">
        <f>IF(O633&lt;&gt;"",O632/O633,"")</f>
        <v/>
      </c>
      <c r="Q632" s="239"/>
      <c r="R632" s="1020" t="str">
        <f>IF(Q633&lt;&gt;"",Q632/Q633,"")</f>
        <v/>
      </c>
      <c r="S632" s="239"/>
      <c r="T632" s="1022" t="str">
        <f>IF(S633&lt;&gt;"",S632/S633,"")</f>
        <v/>
      </c>
      <c r="U632" s="239"/>
      <c r="V632" s="1167" t="str">
        <f t="shared" ref="V632" si="338">IF(U633&lt;&gt;"",U632/U633,"")</f>
        <v/>
      </c>
      <c r="W632" s="1027"/>
      <c r="X632" s="1028"/>
      <c r="Y632" s="1028"/>
      <c r="Z632" s="1028"/>
      <c r="AA632" s="1028"/>
      <c r="AB632" s="1028"/>
      <c r="AC632" s="1028"/>
      <c r="AD632" s="1029"/>
      <c r="AE632" s="119"/>
      <c r="AF632" s="586"/>
      <c r="AG632" s="586"/>
      <c r="AH632" s="586"/>
      <c r="AI632" s="586"/>
      <c r="AJ632" s="586"/>
      <c r="AK632" s="586"/>
      <c r="AL632" s="585" t="e">
        <f t="shared" ca="1" si="337"/>
        <v>#N/A</v>
      </c>
      <c r="AM632" s="585">
        <f t="shared" ca="1" si="337"/>
        <v>0</v>
      </c>
      <c r="AN632" s="1033"/>
      <c r="AO632" s="273">
        <f t="shared" ca="1" si="305"/>
        <v>102</v>
      </c>
      <c r="AP632" s="586"/>
      <c r="AQ632" s="586"/>
      <c r="AR632" s="586"/>
      <c r="AS632" s="586"/>
      <c r="AT632" s="1034"/>
      <c r="AU632" s="1034"/>
      <c r="AV632" s="1034"/>
      <c r="AW632" s="1034"/>
      <c r="AX632" s="1034"/>
      <c r="AY632" s="177"/>
      <c r="AZ632" s="177"/>
      <c r="BA632" s="177"/>
      <c r="BB632" s="177"/>
      <c r="BC632" s="177"/>
      <c r="BD632" s="177"/>
      <c r="BE632" s="177"/>
    </row>
    <row r="633" spans="1:77" s="73" customFormat="1" hidden="1" outlineLevel="2" x14ac:dyDescent="0.2">
      <c r="A633" s="752"/>
      <c r="B633" s="753"/>
      <c r="C633" s="1041"/>
      <c r="D633" s="1009"/>
      <c r="E633" s="1166"/>
      <c r="F633" s="763"/>
      <c r="G633" s="765"/>
      <c r="H633" s="732"/>
      <c r="I633" s="769"/>
      <c r="J633" s="772"/>
      <c r="K633" s="1037"/>
      <c r="L633" s="1038"/>
      <c r="M633" s="238"/>
      <c r="N633" s="1021"/>
      <c r="O633" s="240"/>
      <c r="P633" s="1021"/>
      <c r="Q633" s="240"/>
      <c r="R633" s="1021"/>
      <c r="S633" s="240"/>
      <c r="T633" s="1023"/>
      <c r="U633" s="240"/>
      <c r="V633" s="1168"/>
      <c r="W633" s="1030"/>
      <c r="X633" s="1031"/>
      <c r="Y633" s="1031"/>
      <c r="Z633" s="1031"/>
      <c r="AA633" s="1031"/>
      <c r="AB633" s="1031"/>
      <c r="AC633" s="1031"/>
      <c r="AD633" s="1032"/>
      <c r="AE633" s="119"/>
      <c r="AF633" s="586"/>
      <c r="AG633" s="586"/>
      <c r="AH633" s="586"/>
      <c r="AI633" s="586"/>
      <c r="AJ633" s="586"/>
      <c r="AK633" s="586"/>
      <c r="AL633" s="585" t="e">
        <f t="shared" ca="1" si="337"/>
        <v>#N/A</v>
      </c>
      <c r="AM633" s="585">
        <f t="shared" ca="1" si="337"/>
        <v>0</v>
      </c>
      <c r="AN633" s="1033"/>
      <c r="AO633" s="273">
        <f t="shared" ca="1" si="305"/>
        <v>102</v>
      </c>
      <c r="AP633" s="586"/>
      <c r="AQ633" s="586"/>
      <c r="AR633" s="586"/>
      <c r="AS633" s="586"/>
      <c r="AT633" s="1034"/>
      <c r="AU633" s="1034"/>
      <c r="AV633" s="1034"/>
      <c r="AW633" s="1034"/>
      <c r="AX633" s="1034"/>
      <c r="AY633" s="177"/>
      <c r="AZ633" s="177"/>
      <c r="BA633" s="177"/>
      <c r="BB633" s="177"/>
      <c r="BC633" s="177"/>
      <c r="BD633" s="177"/>
      <c r="BE633" s="177"/>
    </row>
    <row r="634" spans="1:77" s="73" customFormat="1" outlineLevel="1" collapsed="1" x14ac:dyDescent="0.2">
      <c r="A634" s="1083" t="str">
        <f ca="1">Translations!$A$125</f>
        <v>* Indicators with an (*) will require disaggregated results during grant implementation.</v>
      </c>
      <c r="B634" s="1084"/>
      <c r="C634" s="1084"/>
      <c r="D634" s="1084"/>
      <c r="E634" s="1084"/>
      <c r="F634" s="1084"/>
      <c r="G634" s="1084"/>
      <c r="H634" s="1084"/>
      <c r="I634" s="1084"/>
      <c r="J634" s="1084"/>
      <c r="K634" s="1084"/>
      <c r="L634" s="1084"/>
      <c r="M634" s="1084"/>
      <c r="N634" s="1084"/>
      <c r="O634" s="1084"/>
      <c r="P634" s="1084"/>
      <c r="Q634" s="1084"/>
      <c r="R634" s="1084"/>
      <c r="S634" s="1084"/>
      <c r="T634" s="1084"/>
      <c r="U634" s="1084"/>
      <c r="V634" s="1084"/>
      <c r="W634" s="1084"/>
      <c r="X634" s="1084"/>
      <c r="Y634" s="1084"/>
      <c r="Z634" s="1084"/>
      <c r="AA634" s="1084"/>
      <c r="AB634" s="1084"/>
      <c r="AC634" s="1084"/>
      <c r="AD634" s="1085"/>
      <c r="AE634" s="586"/>
      <c r="AF634" s="586"/>
      <c r="AG634" s="586"/>
      <c r="AH634" s="586"/>
      <c r="AI634" s="586"/>
      <c r="AJ634" s="586"/>
      <c r="AK634" s="586"/>
      <c r="AL634" s="585"/>
      <c r="AM634" s="585"/>
      <c r="AN634" s="585"/>
      <c r="AO634" s="273">
        <f t="shared" ca="1" si="305"/>
        <v>102</v>
      </c>
      <c r="AP634" s="586"/>
      <c r="AQ634" s="586"/>
      <c r="AR634" s="586"/>
      <c r="AS634" s="586"/>
      <c r="AT634" s="586"/>
      <c r="AU634" s="586"/>
      <c r="AV634" s="586"/>
      <c r="AW634" s="586"/>
      <c r="AX634" s="586"/>
      <c r="AY634" s="177"/>
      <c r="AZ634" s="177"/>
      <c r="BA634" s="177"/>
      <c r="BB634" s="177"/>
      <c r="BC634" s="177"/>
      <c r="BD634" s="177"/>
      <c r="BE634" s="177"/>
    </row>
    <row r="635" spans="1:77" s="138" customFormat="1" ht="18" customHeight="1" outlineLevel="1" x14ac:dyDescent="0.2">
      <c r="A635" s="217" t="str">
        <f ca="1">Translations!$A$94</f>
        <v>Module budget</v>
      </c>
      <c r="B635" s="577"/>
      <c r="C635" s="577"/>
      <c r="D635" s="577"/>
      <c r="E635" s="577"/>
      <c r="F635" s="577"/>
      <c r="G635" s="577"/>
      <c r="H635" s="577"/>
      <c r="I635" s="577"/>
      <c r="J635" s="577"/>
      <c r="K635" s="577"/>
      <c r="L635" s="577"/>
      <c r="M635" s="577"/>
      <c r="N635" s="577"/>
      <c r="O635" s="577"/>
      <c r="P635" s="577"/>
      <c r="Q635" s="577"/>
      <c r="R635" s="577"/>
      <c r="S635" s="577"/>
      <c r="T635" s="577"/>
      <c r="U635" s="577"/>
      <c r="V635" s="577"/>
      <c r="W635" s="577"/>
      <c r="X635" s="577"/>
      <c r="Y635" s="577"/>
      <c r="Z635" s="577"/>
      <c r="AA635" s="577"/>
      <c r="AB635" s="577"/>
      <c r="AC635" s="577"/>
      <c r="AD635" s="578"/>
      <c r="AE635" s="178"/>
      <c r="AF635" s="178"/>
      <c r="AG635" s="178"/>
      <c r="AH635" s="178"/>
      <c r="AI635" s="178"/>
      <c r="AJ635" s="178"/>
      <c r="AK635" s="178"/>
      <c r="AL635" s="81"/>
      <c r="AM635" s="81"/>
      <c r="AN635" s="167"/>
      <c r="AO635" s="81">
        <f t="shared" ca="1" si="305"/>
        <v>102</v>
      </c>
      <c r="AP635" s="81"/>
      <c r="AQ635" s="81"/>
      <c r="AR635" s="178"/>
      <c r="AS635" s="178"/>
      <c r="AT635" s="178"/>
      <c r="AU635" s="178"/>
      <c r="AV635" s="178"/>
      <c r="AW635" s="178"/>
      <c r="AX635" s="136"/>
      <c r="AY635" s="136"/>
      <c r="AZ635" s="136"/>
      <c r="BA635" s="136"/>
      <c r="BB635" s="136"/>
      <c r="BC635" s="136"/>
      <c r="BD635" s="136"/>
      <c r="BE635" s="137"/>
      <c r="BF635" s="137"/>
      <c r="BG635" s="137"/>
      <c r="BH635" s="137"/>
      <c r="BI635" s="137"/>
      <c r="BJ635" s="137"/>
      <c r="BK635" s="137"/>
      <c r="BL635" s="137"/>
      <c r="BM635" s="137"/>
      <c r="BN635" s="137"/>
      <c r="BO635" s="137"/>
      <c r="BP635" s="137"/>
      <c r="BQ635" s="137"/>
      <c r="BR635" s="137"/>
      <c r="BS635" s="137"/>
      <c r="BT635" s="137"/>
      <c r="BU635" s="137"/>
      <c r="BV635" s="137"/>
      <c r="BW635" s="137"/>
    </row>
    <row r="636" spans="1:77" s="134" customFormat="1" ht="18" customHeight="1" outlineLevel="1" x14ac:dyDescent="0.2">
      <c r="A636" s="995" t="str">
        <f ca="1">Translations!$A$91</f>
        <v>Request from the allocation amount per module</v>
      </c>
      <c r="B636" s="996"/>
      <c r="C636" s="996"/>
      <c r="D636" s="996"/>
      <c r="E636" s="997"/>
      <c r="F636" s="235">
        <f ca="1">SUMIF($K639:$K658,Translations!$A$83,$M639:$M658)+SUMIF($K639:$K658,Translations!$A$83,$O639:$O658)+SUMIF($K639:$K658,Translations!$A$83,$Q639:$Q658)+SUMIF($K639:$K658,Translations!$A$83,$S639:$S658)+SUMIF($K639:$K658,Translations!$A$83,$U639:$U658)</f>
        <v>35797.5</v>
      </c>
      <c r="G636" s="583"/>
      <c r="H636" s="583"/>
      <c r="I636" s="232"/>
      <c r="J636" s="998" t="str">
        <f ca="1">Translations!$A$92</f>
        <v>Request from the amount above the allocation per module</v>
      </c>
      <c r="K636" s="999"/>
      <c r="L636" s="999"/>
      <c r="M636" s="999"/>
      <c r="N636" s="999"/>
      <c r="O636" s="999"/>
      <c r="P636" s="999"/>
      <c r="Q636" s="999"/>
      <c r="R636" s="999"/>
      <c r="S636" s="719"/>
      <c r="T636" s="1000"/>
      <c r="U636" s="583"/>
      <c r="V636" s="583"/>
      <c r="W636" s="235">
        <f ca="1">SUMIF($K639:$K658,Translations!$A$86,$M639:$M658)+SUMIF($K639:$K658,Translations!$A$86,$O639:$O658)+SUMIF($K639:$K658,Translations!$A$86,$Q639:$Q658)+SUMIF($K639:$K658,Translations!$A$86,$S639:$S658)+SUMIF($K639:$K658,Translations!$A$86,$U639:$U658)</f>
        <v>1500</v>
      </c>
      <c r="X636" s="583"/>
      <c r="Y636" s="583"/>
      <c r="Z636" s="232"/>
      <c r="AA636" s="232"/>
      <c r="AB636" s="232"/>
      <c r="AC636" s="232"/>
      <c r="AD636" s="233"/>
      <c r="AE636" s="81"/>
      <c r="AF636" s="81"/>
      <c r="AG636" s="81"/>
      <c r="AH636" s="81"/>
      <c r="AI636" s="81"/>
      <c r="AJ636" s="81"/>
      <c r="AK636" s="81"/>
      <c r="AL636" s="81"/>
      <c r="AM636" s="81"/>
      <c r="AN636" s="167"/>
      <c r="AO636" s="273">
        <f t="shared" ca="1" si="305"/>
        <v>102</v>
      </c>
      <c r="AP636" s="274">
        <f ca="1">F636</f>
        <v>35797.5</v>
      </c>
      <c r="AQ636" s="274">
        <f ca="1">W636</f>
        <v>1500</v>
      </c>
      <c r="AR636" s="81"/>
      <c r="AS636" s="81"/>
      <c r="AT636" s="81"/>
      <c r="AU636" s="81"/>
      <c r="AV636" s="81"/>
      <c r="AW636" s="81"/>
      <c r="AX636" s="101"/>
      <c r="AY636" s="101"/>
      <c r="AZ636" s="101"/>
      <c r="BA636" s="101"/>
      <c r="BB636" s="101"/>
      <c r="BC636" s="101"/>
      <c r="BD636" s="101"/>
      <c r="BE636" s="133"/>
      <c r="BF636" s="133"/>
      <c r="BG636" s="133"/>
      <c r="BH636" s="133"/>
      <c r="BI636" s="133"/>
      <c r="BJ636" s="133"/>
      <c r="BK636" s="133"/>
      <c r="BL636" s="133"/>
      <c r="BM636" s="133"/>
      <c r="BN636" s="133"/>
      <c r="BO636" s="133"/>
      <c r="BP636" s="133"/>
      <c r="BQ636" s="133"/>
      <c r="BR636" s="133"/>
      <c r="BS636" s="133"/>
      <c r="BT636" s="133"/>
      <c r="BU636" s="133"/>
      <c r="BV636" s="133"/>
      <c r="BW636" s="133"/>
    </row>
    <row r="637" spans="1:77" s="89" customFormat="1" ht="36.950000000000003" customHeight="1" outlineLevel="1" x14ac:dyDescent="0.2">
      <c r="A637" s="720" t="str">
        <f ca="1">Translations!$A$93</f>
        <v>Intervention</v>
      </c>
      <c r="B637" s="721"/>
      <c r="C637" s="722"/>
      <c r="D637" s="726" t="str">
        <f ca="1">Translations!$A$95</f>
        <v>Description of Intervention</v>
      </c>
      <c r="E637" s="727"/>
      <c r="F637" s="727"/>
      <c r="G637" s="727"/>
      <c r="H637" s="727"/>
      <c r="I637" s="728"/>
      <c r="J637" s="729" t="str">
        <f ca="1">Translations!$A$71</f>
        <v>Responsible Principal Recipient(s)</v>
      </c>
      <c r="K637" s="709" t="str">
        <f ca="1">Translations!$A$97</f>
        <v>Intervention budget (request to the Global Fund only)</v>
      </c>
      <c r="L637" s="795"/>
      <c r="M637" s="795"/>
      <c r="N637" s="795"/>
      <c r="O637" s="795"/>
      <c r="P637" s="795"/>
      <c r="Q637" s="795"/>
      <c r="R637" s="795"/>
      <c r="S637" s="795"/>
      <c r="T637" s="710"/>
      <c r="U637" s="572"/>
      <c r="V637" s="572"/>
      <c r="W637" s="726" t="str">
        <f ca="1">Translations!$A$98</f>
        <v>Cost Assumptions for the request to the Global Fund</v>
      </c>
      <c r="X637" s="727"/>
      <c r="Y637" s="727"/>
      <c r="Z637" s="727"/>
      <c r="AA637" s="728"/>
      <c r="AB637" s="720" t="str">
        <f ca="1">Translations!$A$100</f>
        <v>Other funding received for this intervention (including scope of activities funded)</v>
      </c>
      <c r="AC637" s="721"/>
      <c r="AD637" s="722"/>
      <c r="AE637" s="178"/>
      <c r="AF637" s="178"/>
      <c r="AG637" s="178"/>
      <c r="AH637" s="178"/>
      <c r="AI637" s="178"/>
      <c r="AJ637" s="178"/>
      <c r="AK637" s="178"/>
      <c r="AL637" s="81"/>
      <c r="AM637" s="81"/>
      <c r="AN637" s="167"/>
      <c r="AO637" s="273">
        <f t="shared" ca="1" si="305"/>
        <v>102</v>
      </c>
      <c r="AP637" s="81"/>
      <c r="AQ637" s="81"/>
      <c r="AR637" s="178"/>
      <c r="AS637" s="178"/>
      <c r="AT637" s="178"/>
      <c r="AU637" s="178"/>
      <c r="AV637" s="178"/>
      <c r="AW637" s="178"/>
      <c r="AX637" s="178"/>
      <c r="AY637" s="178"/>
      <c r="AZ637" s="177"/>
      <c r="BA637" s="177"/>
      <c r="BB637" s="177"/>
      <c r="BC637" s="177"/>
      <c r="BD637" s="177"/>
      <c r="BE637" s="177"/>
      <c r="BF637" s="177"/>
      <c r="BG637" s="77"/>
      <c r="BH637" s="77"/>
      <c r="BI637" s="77"/>
      <c r="BJ637" s="77"/>
      <c r="BK637" s="77"/>
      <c r="BL637" s="77"/>
      <c r="BM637" s="77"/>
      <c r="BN637" s="77"/>
      <c r="BO637" s="77"/>
      <c r="BP637" s="77"/>
      <c r="BQ637" s="77"/>
      <c r="BR637" s="77"/>
      <c r="BS637" s="77"/>
      <c r="BT637" s="77"/>
      <c r="BU637" s="77"/>
      <c r="BV637" s="77"/>
      <c r="BW637" s="77"/>
      <c r="BX637" s="77"/>
      <c r="BY637" s="77"/>
    </row>
    <row r="638" spans="1:77" s="89" customFormat="1" ht="75" customHeight="1" outlineLevel="1" x14ac:dyDescent="0.2">
      <c r="A638" s="723"/>
      <c r="B638" s="724"/>
      <c r="C638" s="725"/>
      <c r="D638" s="706" t="str">
        <f ca="1">Translations!$A$96</f>
        <v>Please describe 1) target population &amp; geographic scope,  2) implementation approach, and 3) other relevant information. Please differentiate between scope of allocation and above allocation request</v>
      </c>
      <c r="E638" s="707"/>
      <c r="F638" s="707"/>
      <c r="G638" s="707"/>
      <c r="H638" s="707"/>
      <c r="I638" s="708"/>
      <c r="J638" s="730"/>
      <c r="K638" s="709" t="str">
        <f ca="1">Translations!$A$107</f>
        <v>Allocation or above allocation</v>
      </c>
      <c r="L638" s="710"/>
      <c r="M638" s="709" t="str">
        <f ca="1">Translations!$A$35&amp;" 1"</f>
        <v>Year  1</v>
      </c>
      <c r="N638" s="710"/>
      <c r="O638" s="709" t="str">
        <f ca="1">Translations!$A$35&amp;" 2"</f>
        <v>Year  2</v>
      </c>
      <c r="P638" s="710"/>
      <c r="Q638" s="709" t="str">
        <f ca="1">Translations!$A$35&amp;" 3"</f>
        <v>Year  3</v>
      </c>
      <c r="R638" s="710"/>
      <c r="S638" s="709" t="str">
        <f ca="1">Translations!$A$35&amp;" 4"</f>
        <v>Year  4</v>
      </c>
      <c r="T638" s="710"/>
      <c r="U638" s="709" t="str">
        <f ca="1">Translations!$A$35&amp;" 5"</f>
        <v>Year  5</v>
      </c>
      <c r="V638" s="710"/>
      <c r="W638" s="706" t="str">
        <f ca="1">Translations!$A$99</f>
        <v>Please describe 1) sources of cost assumptions, 2) key activities, 3) other relevant information. Please differentiate between scope of allocation and above allocation request</v>
      </c>
      <c r="X638" s="707"/>
      <c r="Y638" s="707"/>
      <c r="Z638" s="707"/>
      <c r="AA638" s="708"/>
      <c r="AB638" s="723"/>
      <c r="AC638" s="724"/>
      <c r="AD638" s="725"/>
      <c r="AE638" s="178"/>
      <c r="AF638" s="178"/>
      <c r="AG638" s="178"/>
      <c r="AH638" s="178"/>
      <c r="AI638" s="178"/>
      <c r="AJ638" s="178"/>
      <c r="AK638" s="178"/>
      <c r="AL638" s="81"/>
      <c r="AM638" s="81"/>
      <c r="AN638" s="167"/>
      <c r="AO638" s="273">
        <f t="shared" ca="1" si="305"/>
        <v>102</v>
      </c>
      <c r="AP638" s="81"/>
      <c r="AQ638" s="81"/>
      <c r="AR638" s="178"/>
      <c r="AS638" s="178"/>
      <c r="AT638" s="178"/>
      <c r="AU638" s="178"/>
      <c r="AV638" s="178"/>
      <c r="AW638" s="178"/>
      <c r="AX638" s="178"/>
      <c r="AY638" s="178"/>
      <c r="AZ638" s="177"/>
      <c r="BA638" s="177"/>
      <c r="BB638" s="177"/>
      <c r="BC638" s="177"/>
      <c r="BD638" s="177"/>
      <c r="BE638" s="177"/>
      <c r="BF638" s="177"/>
      <c r="BG638" s="77"/>
      <c r="BH638" s="77"/>
      <c r="BI638" s="77"/>
      <c r="BJ638" s="77"/>
      <c r="BK638" s="77"/>
      <c r="BL638" s="77"/>
      <c r="BM638" s="77"/>
      <c r="BN638" s="77"/>
      <c r="BO638" s="77"/>
      <c r="BP638" s="77"/>
      <c r="BQ638" s="77"/>
      <c r="BR638" s="77"/>
      <c r="BS638" s="77"/>
      <c r="BT638" s="77"/>
      <c r="BU638" s="77"/>
      <c r="BV638" s="77"/>
      <c r="BW638" s="77"/>
      <c r="BX638" s="77"/>
      <c r="BY638" s="77"/>
    </row>
    <row r="639" spans="1:77" s="197" customFormat="1" ht="180.75" customHeight="1" outlineLevel="1" x14ac:dyDescent="0.2">
      <c r="A639" s="938" t="s">
        <v>1700</v>
      </c>
      <c r="B639" s="939"/>
      <c r="C639" s="940"/>
      <c r="D639" s="947" t="s">
        <v>4434</v>
      </c>
      <c r="E639" s="948"/>
      <c r="F639" s="948"/>
      <c r="G639" s="948"/>
      <c r="H639" s="948"/>
      <c r="I639" s="949"/>
      <c r="J639" s="956" t="s">
        <v>989</v>
      </c>
      <c r="K639" s="958" t="str">
        <f ca="1">Translations!$A$83</f>
        <v>Allocation</v>
      </c>
      <c r="L639" s="959"/>
      <c r="M639" s="960">
        <f ca="1">SUMIFS('Cost assumptions - optional'!$R:$R,'Cost assumptions - optional'!$D:$D,A639,'Cost assumptions - optional'!$A:$A,$K639,'Cost assumptions - optional'!$C:$C,'Concept Note'!$D$584)</f>
        <v>7010</v>
      </c>
      <c r="N639" s="960"/>
      <c r="O639" s="960">
        <f ca="1">SUMIFS('Cost assumptions - optional'!$S:$S,'Cost assumptions - optional'!$D:$D,A639,'Cost assumptions - optional'!$A:$A,$K639,'Cost assumptions - optional'!$C:$C,'Concept Note'!$D$584)</f>
        <v>13520</v>
      </c>
      <c r="P639" s="960"/>
      <c r="Q639" s="960">
        <f ca="1">SUMIFS('Cost assumptions - optional'!$T:$T,'Cost assumptions - optional'!$D:$D,A639,'Cost assumptions - optional'!$A:$A,$K639,'Cost assumptions - optional'!$C:$C,'Concept Note'!$D$584)</f>
        <v>13520</v>
      </c>
      <c r="R639" s="960"/>
      <c r="S639" s="961"/>
      <c r="T639" s="962"/>
      <c r="U639" s="963"/>
      <c r="V639" s="964"/>
      <c r="W639" s="947" t="s">
        <v>4181</v>
      </c>
      <c r="X639" s="948"/>
      <c r="Y639" s="948"/>
      <c r="Z639" s="948"/>
      <c r="AA639" s="949"/>
      <c r="AB639" s="947"/>
      <c r="AC639" s="948"/>
      <c r="AD639" s="965"/>
      <c r="AE639" s="121"/>
      <c r="AF639" s="121"/>
      <c r="AG639" s="121"/>
      <c r="AH639" s="81"/>
      <c r="AI639" s="81"/>
      <c r="AJ639" s="81"/>
      <c r="AK639" s="81"/>
      <c r="AL639" s="81"/>
      <c r="AM639" s="81"/>
      <c r="AN639" s="167"/>
      <c r="AO639" s="81"/>
      <c r="AP639" s="342">
        <f ca="1">SUM(M639:V639)</f>
        <v>34050</v>
      </c>
      <c r="AQ639" s="342">
        <f ca="1">SUM(M640:V640)</f>
        <v>1500</v>
      </c>
      <c r="AR639" s="342">
        <f ca="1">M639</f>
        <v>7010</v>
      </c>
      <c r="AS639" s="342">
        <f ca="1">O639</f>
        <v>13520</v>
      </c>
      <c r="AT639" s="342">
        <f ca="1">Q639</f>
        <v>13520</v>
      </c>
      <c r="AU639" s="342">
        <f>S639</f>
        <v>0</v>
      </c>
      <c r="AV639" s="342">
        <f>U639</f>
        <v>0</v>
      </c>
      <c r="BB639" s="101"/>
      <c r="BC639" s="101"/>
      <c r="BD639" s="101"/>
      <c r="BE639" s="101"/>
      <c r="BF639" s="101"/>
      <c r="BG639" s="101"/>
      <c r="BH639" s="101"/>
      <c r="BI639" s="101"/>
      <c r="BJ639" s="101"/>
      <c r="BK639" s="101"/>
      <c r="BL639" s="101"/>
      <c r="BM639" s="101"/>
      <c r="BN639" s="101"/>
      <c r="BO639" s="101"/>
      <c r="BP639" s="101"/>
      <c r="BQ639" s="101"/>
      <c r="BR639" s="101"/>
      <c r="BS639" s="101"/>
      <c r="BT639" s="101"/>
      <c r="BU639" s="101"/>
      <c r="BV639" s="101"/>
      <c r="BW639" s="101"/>
      <c r="BX639" s="101"/>
      <c r="BY639" s="101"/>
    </row>
    <row r="640" spans="1:77" s="197" customFormat="1" ht="158.25" customHeight="1" outlineLevel="1" x14ac:dyDescent="0.2">
      <c r="A640" s="941"/>
      <c r="B640" s="942"/>
      <c r="C640" s="943"/>
      <c r="D640" s="950"/>
      <c r="E640" s="951"/>
      <c r="F640" s="951"/>
      <c r="G640" s="951"/>
      <c r="H640" s="951"/>
      <c r="I640" s="952"/>
      <c r="J640" s="957"/>
      <c r="K640" s="967" t="str">
        <f ca="1">Translations!$A$86</f>
        <v>Above</v>
      </c>
      <c r="L640" s="968"/>
      <c r="M640" s="969">
        <f ca="1">SUMIFS('Cost assumptions - optional'!$R:$R,'Cost assumptions - optional'!$D:$D,A639,'Cost assumptions - optional'!$A:$A,$K640,'Cost assumptions - optional'!$C:$C,'Concept Note'!$D$584)</f>
        <v>500</v>
      </c>
      <c r="N640" s="969"/>
      <c r="O640" s="970">
        <f ca="1">SUMIFS('Cost assumptions - optional'!$S:$S,'Cost assumptions - optional'!$D:$D,A639,'Cost assumptions - optional'!$A:$A,$K640,'Cost assumptions - optional'!$C:$C,'Concept Note'!$D$584)</f>
        <v>500</v>
      </c>
      <c r="P640" s="970"/>
      <c r="Q640" s="970">
        <f ca="1">SUMIFS('Cost assumptions - optional'!$T:$T,'Cost assumptions - optional'!$D:$D,A639,'Cost assumptions - optional'!$A:$A,$K640,'Cost assumptions - optional'!$C:$C,'Concept Note'!$D$584)</f>
        <v>500</v>
      </c>
      <c r="R640" s="970"/>
      <c r="S640" s="936"/>
      <c r="T640" s="937"/>
      <c r="U640" s="934"/>
      <c r="V640" s="935"/>
      <c r="W640" s="953"/>
      <c r="X640" s="954"/>
      <c r="Y640" s="954"/>
      <c r="Z640" s="954"/>
      <c r="AA640" s="955"/>
      <c r="AB640" s="953"/>
      <c r="AC640" s="954"/>
      <c r="AD640" s="966"/>
      <c r="AE640" s="81"/>
      <c r="AF640" s="81"/>
      <c r="AG640" s="81"/>
      <c r="AH640" s="81"/>
      <c r="AI640" s="81"/>
      <c r="AJ640" s="81"/>
      <c r="AK640" s="81"/>
      <c r="AL640" s="81"/>
      <c r="AM640" s="81"/>
      <c r="AN640" s="167"/>
      <c r="AO640" s="81"/>
      <c r="AP640" s="342"/>
      <c r="AQ640" s="342"/>
      <c r="AR640" s="81"/>
      <c r="AS640" s="81"/>
      <c r="AT640" s="81"/>
      <c r="AU640" s="81"/>
      <c r="AV640" s="81"/>
      <c r="AW640" s="342">
        <f ca="1">M640</f>
        <v>500</v>
      </c>
      <c r="AX640" s="342">
        <f ca="1">O640</f>
        <v>500</v>
      </c>
      <c r="AY640" s="342">
        <f ca="1">Q640</f>
        <v>500</v>
      </c>
      <c r="AZ640" s="342">
        <f>S640</f>
        <v>0</v>
      </c>
      <c r="BA640" s="342">
        <f>U640</f>
        <v>0</v>
      </c>
      <c r="BB640" s="101"/>
      <c r="BC640" s="101"/>
      <c r="BD640" s="101"/>
      <c r="BE640" s="101"/>
      <c r="BF640" s="101"/>
      <c r="BG640" s="101"/>
      <c r="BH640" s="101"/>
      <c r="BI640" s="101"/>
      <c r="BJ640" s="101"/>
      <c r="BK640" s="101"/>
      <c r="BL640" s="101"/>
      <c r="BM640" s="101"/>
      <c r="BN640" s="101"/>
      <c r="BO640" s="101"/>
      <c r="BP640" s="101"/>
      <c r="BQ640" s="101"/>
      <c r="BR640" s="101"/>
      <c r="BS640" s="101"/>
      <c r="BT640" s="101"/>
      <c r="BU640" s="101"/>
      <c r="BV640" s="101"/>
      <c r="BW640" s="101"/>
      <c r="BX640" s="101"/>
      <c r="BY640" s="101"/>
    </row>
    <row r="641" spans="1:77" s="197" customFormat="1" ht="24" customHeight="1" outlineLevel="1" x14ac:dyDescent="0.2">
      <c r="A641" s="941"/>
      <c r="B641" s="942"/>
      <c r="C641" s="943"/>
      <c r="D641" s="950"/>
      <c r="E641" s="951"/>
      <c r="F641" s="951"/>
      <c r="G641" s="951"/>
      <c r="H641" s="951"/>
      <c r="I641" s="952"/>
      <c r="J641" s="956" t="str">
        <f ca="1">Translations!$A$77</f>
        <v>Please select…</v>
      </c>
      <c r="K641" s="958" t="str">
        <f ca="1">Translations!$A$83</f>
        <v>Allocation</v>
      </c>
      <c r="L641" s="959"/>
      <c r="M641" s="971"/>
      <c r="N641" s="972"/>
      <c r="O641" s="963"/>
      <c r="P641" s="964"/>
      <c r="Q641" s="963"/>
      <c r="R641" s="964"/>
      <c r="S641" s="961"/>
      <c r="T641" s="962"/>
      <c r="U641" s="963"/>
      <c r="V641" s="964"/>
      <c r="W641" s="947"/>
      <c r="X641" s="948"/>
      <c r="Y641" s="948"/>
      <c r="Z641" s="948"/>
      <c r="AA641" s="949"/>
      <c r="AB641" s="947"/>
      <c r="AC641" s="948"/>
      <c r="AD641" s="965"/>
      <c r="AE641" s="121"/>
      <c r="AF641" s="121"/>
      <c r="AG641" s="121"/>
      <c r="AH641" s="81"/>
      <c r="AI641" s="81"/>
      <c r="AJ641" s="81"/>
      <c r="AK641" s="81"/>
      <c r="AL641" s="81"/>
      <c r="AM641" s="81"/>
      <c r="AN641" s="167"/>
      <c r="AO641" s="81"/>
      <c r="AP641" s="342">
        <f t="shared" ref="AP641" si="339">SUM(M641:V641)</f>
        <v>0</v>
      </c>
      <c r="AQ641" s="342">
        <f t="shared" ref="AQ641" si="340">SUM(M642:V642)</f>
        <v>0</v>
      </c>
      <c r="AR641" s="342">
        <f>M641</f>
        <v>0</v>
      </c>
      <c r="AS641" s="342">
        <f>O641</f>
        <v>0</v>
      </c>
      <c r="AT641" s="342">
        <f>Q641</f>
        <v>0</v>
      </c>
      <c r="AU641" s="342">
        <f>S641</f>
        <v>0</v>
      </c>
      <c r="AV641" s="342">
        <f>U641</f>
        <v>0</v>
      </c>
      <c r="BB641" s="101"/>
      <c r="BC641" s="101"/>
      <c r="BD641" s="101"/>
      <c r="BE641" s="101"/>
      <c r="BF641" s="101"/>
      <c r="BG641" s="101"/>
      <c r="BH641" s="101"/>
      <c r="BI641" s="101"/>
      <c r="BJ641" s="101"/>
      <c r="BK641" s="101"/>
      <c r="BL641" s="101"/>
      <c r="BM641" s="101"/>
      <c r="BN641" s="101"/>
      <c r="BO641" s="101"/>
      <c r="BP641" s="101"/>
      <c r="BQ641" s="101"/>
      <c r="BR641" s="101"/>
      <c r="BS641" s="101"/>
      <c r="BT641" s="101"/>
      <c r="BU641" s="101"/>
      <c r="BV641" s="101"/>
      <c r="BW641" s="101"/>
      <c r="BX641" s="101"/>
      <c r="BY641" s="101"/>
    </row>
    <row r="642" spans="1:77" s="197" customFormat="1" ht="24" customHeight="1" outlineLevel="1" x14ac:dyDescent="0.2">
      <c r="A642" s="944"/>
      <c r="B642" s="945"/>
      <c r="C642" s="946"/>
      <c r="D642" s="953"/>
      <c r="E642" s="954"/>
      <c r="F642" s="954"/>
      <c r="G642" s="954"/>
      <c r="H642" s="954"/>
      <c r="I642" s="955"/>
      <c r="J642" s="957"/>
      <c r="K642" s="967" t="str">
        <f ca="1">Translations!$A$86</f>
        <v>Above</v>
      </c>
      <c r="L642" s="968"/>
      <c r="M642" s="934"/>
      <c r="N642" s="935"/>
      <c r="O642" s="934"/>
      <c r="P642" s="935"/>
      <c r="Q642" s="934"/>
      <c r="R642" s="935"/>
      <c r="S642" s="936"/>
      <c r="T642" s="937"/>
      <c r="U642" s="934"/>
      <c r="V642" s="935"/>
      <c r="W642" s="953"/>
      <c r="X642" s="954"/>
      <c r="Y642" s="954"/>
      <c r="Z642" s="954"/>
      <c r="AA642" s="955"/>
      <c r="AB642" s="953"/>
      <c r="AC642" s="954"/>
      <c r="AD642" s="966"/>
      <c r="AE642" s="81"/>
      <c r="AF642" s="81"/>
      <c r="AG642" s="81"/>
      <c r="AH642" s="81"/>
      <c r="AI642" s="81"/>
      <c r="AJ642" s="81"/>
      <c r="AK642" s="81"/>
      <c r="AL642" s="81"/>
      <c r="AM642" s="81"/>
      <c r="AN642" s="167"/>
      <c r="AO642" s="81"/>
      <c r="AP642" s="342"/>
      <c r="AQ642" s="342"/>
      <c r="AR642" s="81"/>
      <c r="AS642" s="81"/>
      <c r="AT642" s="81"/>
      <c r="AU642" s="81"/>
      <c r="AV642" s="81"/>
      <c r="AW642" s="342">
        <f>M642</f>
        <v>0</v>
      </c>
      <c r="AX642" s="342">
        <f>O642</f>
        <v>0</v>
      </c>
      <c r="AY642" s="342">
        <f>Q642</f>
        <v>0</v>
      </c>
      <c r="AZ642" s="342">
        <f>S642</f>
        <v>0</v>
      </c>
      <c r="BA642" s="342">
        <f>U642</f>
        <v>0</v>
      </c>
      <c r="BB642" s="101"/>
      <c r="BC642" s="101"/>
      <c r="BD642" s="101"/>
      <c r="BE642" s="101"/>
      <c r="BF642" s="101"/>
      <c r="BG642" s="101"/>
      <c r="BH642" s="101"/>
      <c r="BI642" s="101"/>
      <c r="BJ642" s="101"/>
      <c r="BK642" s="101"/>
      <c r="BL642" s="101"/>
      <c r="BM642" s="101"/>
      <c r="BN642" s="101"/>
      <c r="BO642" s="101"/>
      <c r="BP642" s="101"/>
      <c r="BQ642" s="101"/>
      <c r="BR642" s="101"/>
      <c r="BS642" s="101"/>
      <c r="BT642" s="101"/>
      <c r="BU642" s="101"/>
      <c r="BV642" s="101"/>
      <c r="BW642" s="101"/>
      <c r="BX642" s="101"/>
      <c r="BY642" s="101"/>
    </row>
    <row r="643" spans="1:77" s="197" customFormat="1" ht="24" customHeight="1" outlineLevel="1" x14ac:dyDescent="0.2">
      <c r="A643" s="938" t="s">
        <v>2366</v>
      </c>
      <c r="B643" s="939"/>
      <c r="C643" s="940"/>
      <c r="D643" s="947" t="s">
        <v>4435</v>
      </c>
      <c r="E643" s="948"/>
      <c r="F643" s="948"/>
      <c r="G643" s="948"/>
      <c r="H643" s="948"/>
      <c r="I643" s="949"/>
      <c r="J643" s="956" t="s">
        <v>989</v>
      </c>
      <c r="K643" s="958" t="str">
        <f ca="1">Translations!$A$83</f>
        <v>Allocation</v>
      </c>
      <c r="L643" s="959"/>
      <c r="M643" s="960">
        <f ca="1">SUMIFS('Cost assumptions - optional'!$R:$R,'Cost assumptions - optional'!$D:$D,A643,'Cost assumptions - optional'!$A:$A,$K643)</f>
        <v>0</v>
      </c>
      <c r="N643" s="960"/>
      <c r="O643" s="960">
        <f ca="1">SUMIFS('Cost assumptions - optional'!$S:$S,'Cost assumptions - optional'!$D:$D,A643,'Cost assumptions - optional'!$A:$A,$K643)</f>
        <v>1747.5</v>
      </c>
      <c r="P643" s="960"/>
      <c r="Q643" s="960">
        <f ca="1">SUMIFS('Cost assumptions - optional'!$T:$T,'Cost assumptions - optional'!$D:$D,A643,'Cost assumptions - optional'!$A:$A,$K643)</f>
        <v>0</v>
      </c>
      <c r="R643" s="960"/>
      <c r="S643" s="961"/>
      <c r="T643" s="962"/>
      <c r="U643" s="963"/>
      <c r="V643" s="964"/>
      <c r="W643" s="947" t="s">
        <v>4189</v>
      </c>
      <c r="X643" s="948"/>
      <c r="Y643" s="948"/>
      <c r="Z643" s="948"/>
      <c r="AA643" s="949"/>
      <c r="AB643" s="947"/>
      <c r="AC643" s="948"/>
      <c r="AD643" s="965"/>
      <c r="AE643" s="81"/>
      <c r="AF643" s="81"/>
      <c r="AG643" s="81"/>
      <c r="AH643" s="81"/>
      <c r="AI643" s="81"/>
      <c r="AJ643" s="81"/>
      <c r="AK643" s="81"/>
      <c r="AL643" s="81"/>
      <c r="AM643" s="81"/>
      <c r="AN643" s="167"/>
      <c r="AO643" s="81"/>
      <c r="AP643" s="342">
        <f t="shared" ref="AP643" ca="1" si="341">SUM(M643:V643)</f>
        <v>1747.5</v>
      </c>
      <c r="AQ643" s="342">
        <f t="shared" ref="AQ643" ca="1" si="342">SUM(M644:V644)</f>
        <v>0</v>
      </c>
      <c r="AR643" s="342">
        <f ca="1">M643</f>
        <v>0</v>
      </c>
      <c r="AS643" s="342">
        <f ca="1">O643</f>
        <v>1747.5</v>
      </c>
      <c r="AT643" s="342">
        <f ca="1">Q643</f>
        <v>0</v>
      </c>
      <c r="AU643" s="342">
        <f>S643</f>
        <v>0</v>
      </c>
      <c r="AV643" s="342">
        <f>U643</f>
        <v>0</v>
      </c>
      <c r="BB643" s="101"/>
      <c r="BC643" s="101"/>
      <c r="BD643" s="101"/>
      <c r="BE643" s="101"/>
      <c r="BF643" s="101"/>
      <c r="BG643" s="101"/>
      <c r="BH643" s="101"/>
      <c r="BI643" s="101"/>
      <c r="BJ643" s="101"/>
      <c r="BK643" s="101"/>
      <c r="BL643" s="101"/>
      <c r="BM643" s="101"/>
      <c r="BN643" s="101"/>
      <c r="BO643" s="101"/>
      <c r="BP643" s="101"/>
      <c r="BQ643" s="101"/>
      <c r="BR643" s="101"/>
      <c r="BS643" s="101"/>
      <c r="BT643" s="101"/>
      <c r="BU643" s="101"/>
      <c r="BV643" s="101"/>
      <c r="BW643" s="101"/>
      <c r="BX643" s="101"/>
      <c r="BY643" s="101"/>
    </row>
    <row r="644" spans="1:77" s="197" customFormat="1" ht="24" customHeight="1" outlineLevel="1" x14ac:dyDescent="0.2">
      <c r="A644" s="941"/>
      <c r="B644" s="942"/>
      <c r="C644" s="943"/>
      <c r="D644" s="950"/>
      <c r="E644" s="951"/>
      <c r="F644" s="951"/>
      <c r="G644" s="951"/>
      <c r="H644" s="951"/>
      <c r="I644" s="952"/>
      <c r="J644" s="957"/>
      <c r="K644" s="967" t="str">
        <f ca="1">Translations!$A$86</f>
        <v>Above</v>
      </c>
      <c r="L644" s="968"/>
      <c r="M644" s="969">
        <f ca="1">SUMIFS('Cost assumptions - optional'!$R:$R,'Cost assumptions - optional'!$D:$D,A643,'Cost assumptions - optional'!$A:$A,$K644)</f>
        <v>0</v>
      </c>
      <c r="N644" s="969"/>
      <c r="O644" s="970">
        <f ca="1">SUMIFS('Cost assumptions - optional'!$S:$S,'Cost assumptions - optional'!$D:$D,A643,'Cost assumptions - optional'!$A:$A,$K644)</f>
        <v>0</v>
      </c>
      <c r="P644" s="970"/>
      <c r="Q644" s="970">
        <f ca="1">SUMIFS('Cost assumptions - optional'!$T:$T,'Cost assumptions - optional'!$D:$D,A643,'Cost assumptions - optional'!$A:$A,$K644)</f>
        <v>0</v>
      </c>
      <c r="R644" s="970"/>
      <c r="S644" s="936"/>
      <c r="T644" s="937"/>
      <c r="U644" s="934"/>
      <c r="V644" s="935"/>
      <c r="W644" s="953"/>
      <c r="X644" s="954"/>
      <c r="Y644" s="954"/>
      <c r="Z644" s="954"/>
      <c r="AA644" s="955"/>
      <c r="AB644" s="953"/>
      <c r="AC644" s="954"/>
      <c r="AD644" s="966"/>
      <c r="AE644" s="81"/>
      <c r="AF644" s="81"/>
      <c r="AG644" s="81"/>
      <c r="AH644" s="81"/>
      <c r="AI644" s="81"/>
      <c r="AJ644" s="81"/>
      <c r="AK644" s="81"/>
      <c r="AL644" s="81"/>
      <c r="AM644" s="81"/>
      <c r="AN644" s="167"/>
      <c r="AO644" s="81"/>
      <c r="AP644" s="342"/>
      <c r="AQ644" s="342"/>
      <c r="AR644" s="81"/>
      <c r="AS644" s="81"/>
      <c r="AT644" s="81"/>
      <c r="AU644" s="81"/>
      <c r="AV644" s="81"/>
      <c r="AW644" s="342">
        <f ca="1">M644</f>
        <v>0</v>
      </c>
      <c r="AX644" s="342">
        <f ca="1">O644</f>
        <v>0</v>
      </c>
      <c r="AY644" s="342">
        <f ca="1">Q644</f>
        <v>0</v>
      </c>
      <c r="AZ644" s="342">
        <f>S644</f>
        <v>0</v>
      </c>
      <c r="BA644" s="342">
        <f>U644</f>
        <v>0</v>
      </c>
      <c r="BB644" s="101"/>
      <c r="BC644" s="101"/>
      <c r="BD644" s="101"/>
      <c r="BE644" s="101"/>
      <c r="BF644" s="101"/>
      <c r="BG644" s="101"/>
      <c r="BH644" s="101"/>
      <c r="BI644" s="101"/>
      <c r="BJ644" s="101"/>
      <c r="BK644" s="101"/>
      <c r="BL644" s="101"/>
      <c r="BM644" s="101"/>
      <c r="BN644" s="101"/>
      <c r="BO644" s="101"/>
      <c r="BP644" s="101"/>
      <c r="BQ644" s="101"/>
      <c r="BR644" s="101"/>
      <c r="BS644" s="101"/>
      <c r="BT644" s="101"/>
      <c r="BU644" s="101"/>
      <c r="BV644" s="101"/>
      <c r="BW644" s="101"/>
      <c r="BX644" s="101"/>
      <c r="BY644" s="101"/>
    </row>
    <row r="645" spans="1:77" s="197" customFormat="1" ht="24" customHeight="1" outlineLevel="1" x14ac:dyDescent="0.2">
      <c r="A645" s="941"/>
      <c r="B645" s="942"/>
      <c r="C645" s="943"/>
      <c r="D645" s="950"/>
      <c r="E645" s="951"/>
      <c r="F645" s="951"/>
      <c r="G645" s="951"/>
      <c r="H645" s="951"/>
      <c r="I645" s="952"/>
      <c r="J645" s="956" t="str">
        <f ca="1">Translations!$A$77</f>
        <v>Please select…</v>
      </c>
      <c r="K645" s="958" t="str">
        <f ca="1">Translations!$A$83</f>
        <v>Allocation</v>
      </c>
      <c r="L645" s="959"/>
      <c r="M645" s="971"/>
      <c r="N645" s="972"/>
      <c r="O645" s="963"/>
      <c r="P645" s="964"/>
      <c r="Q645" s="963"/>
      <c r="R645" s="964"/>
      <c r="S645" s="961"/>
      <c r="T645" s="962"/>
      <c r="U645" s="963"/>
      <c r="V645" s="964"/>
      <c r="W645" s="947"/>
      <c r="X645" s="948"/>
      <c r="Y645" s="948"/>
      <c r="Z645" s="948"/>
      <c r="AA645" s="949"/>
      <c r="AB645" s="947"/>
      <c r="AC645" s="948"/>
      <c r="AD645" s="965"/>
      <c r="AE645" s="121"/>
      <c r="AF645" s="121"/>
      <c r="AG645" s="121"/>
      <c r="AH645" s="81"/>
      <c r="AI645" s="81"/>
      <c r="AJ645" s="81"/>
      <c r="AK645" s="81"/>
      <c r="AL645" s="81"/>
      <c r="AM645" s="81"/>
      <c r="AN645" s="167"/>
      <c r="AO645" s="81"/>
      <c r="AP645" s="342">
        <f t="shared" ref="AP645" si="343">SUM(M645:V645)</f>
        <v>0</v>
      </c>
      <c r="AQ645" s="342">
        <f t="shared" ref="AQ645" si="344">SUM(M646:V646)</f>
        <v>0</v>
      </c>
      <c r="AR645" s="342">
        <f>M645</f>
        <v>0</v>
      </c>
      <c r="AS645" s="342">
        <f>O645</f>
        <v>0</v>
      </c>
      <c r="AT645" s="342">
        <f>Q645</f>
        <v>0</v>
      </c>
      <c r="AU645" s="342">
        <f>S645</f>
        <v>0</v>
      </c>
      <c r="AV645" s="342">
        <f>U645</f>
        <v>0</v>
      </c>
      <c r="BB645" s="101"/>
      <c r="BC645" s="101"/>
      <c r="BD645" s="101"/>
      <c r="BE645" s="101"/>
      <c r="BF645" s="101"/>
      <c r="BG645" s="101"/>
      <c r="BH645" s="101"/>
      <c r="BI645" s="101"/>
      <c r="BJ645" s="101"/>
      <c r="BK645" s="101"/>
      <c r="BL645" s="101"/>
      <c r="BM645" s="101"/>
      <c r="BN645" s="101"/>
      <c r="BO645" s="101"/>
      <c r="BP645" s="101"/>
      <c r="BQ645" s="101"/>
      <c r="BR645" s="101"/>
      <c r="BS645" s="101"/>
      <c r="BT645" s="101"/>
      <c r="BU645" s="101"/>
      <c r="BV645" s="101"/>
      <c r="BW645" s="101"/>
      <c r="BX645" s="101"/>
      <c r="BY645" s="101"/>
    </row>
    <row r="646" spans="1:77" s="197" customFormat="1" ht="24" customHeight="1" outlineLevel="1" x14ac:dyDescent="0.2">
      <c r="A646" s="944"/>
      <c r="B646" s="945"/>
      <c r="C646" s="946"/>
      <c r="D646" s="953"/>
      <c r="E646" s="954"/>
      <c r="F646" s="954"/>
      <c r="G646" s="954"/>
      <c r="H646" s="954"/>
      <c r="I646" s="955"/>
      <c r="J646" s="957"/>
      <c r="K646" s="967" t="str">
        <f ca="1">Translations!$A$86</f>
        <v>Above</v>
      </c>
      <c r="L646" s="968"/>
      <c r="M646" s="934"/>
      <c r="N646" s="935"/>
      <c r="O646" s="934"/>
      <c r="P646" s="935"/>
      <c r="Q646" s="934"/>
      <c r="R646" s="935"/>
      <c r="S646" s="936"/>
      <c r="T646" s="937"/>
      <c r="U646" s="934"/>
      <c r="V646" s="935"/>
      <c r="W646" s="953"/>
      <c r="X646" s="954"/>
      <c r="Y646" s="954"/>
      <c r="Z646" s="954"/>
      <c r="AA646" s="955"/>
      <c r="AB646" s="953"/>
      <c r="AC646" s="954"/>
      <c r="AD646" s="966"/>
      <c r="AE646" s="81"/>
      <c r="AF646" s="81"/>
      <c r="AG646" s="81"/>
      <c r="AH646" s="81"/>
      <c r="AI646" s="81"/>
      <c r="AJ646" s="81"/>
      <c r="AK646" s="81"/>
      <c r="AL646" s="81"/>
      <c r="AM646" s="81"/>
      <c r="AN646" s="167"/>
      <c r="AO646" s="81"/>
      <c r="AP646" s="342"/>
      <c r="AQ646" s="342"/>
      <c r="AR646" s="81"/>
      <c r="AS646" s="81"/>
      <c r="AT646" s="81"/>
      <c r="AU646" s="81"/>
      <c r="AV646" s="81"/>
      <c r="AW646" s="342">
        <f>M646</f>
        <v>0</v>
      </c>
      <c r="AX646" s="342">
        <f>O646</f>
        <v>0</v>
      </c>
      <c r="AY646" s="342">
        <f>Q646</f>
        <v>0</v>
      </c>
      <c r="AZ646" s="342">
        <f>S646</f>
        <v>0</v>
      </c>
      <c r="BA646" s="342">
        <f>U646</f>
        <v>0</v>
      </c>
      <c r="BB646" s="101"/>
      <c r="BC646" s="101"/>
      <c r="BD646" s="101"/>
      <c r="BE646" s="101"/>
      <c r="BF646" s="101"/>
      <c r="BG646" s="101"/>
      <c r="BH646" s="101"/>
      <c r="BI646" s="101"/>
      <c r="BJ646" s="101"/>
      <c r="BK646" s="101"/>
      <c r="BL646" s="101"/>
      <c r="BM646" s="101"/>
      <c r="BN646" s="101"/>
      <c r="BO646" s="101"/>
      <c r="BP646" s="101"/>
      <c r="BQ646" s="101"/>
      <c r="BR646" s="101"/>
      <c r="BS646" s="101"/>
      <c r="BT646" s="101"/>
      <c r="BU646" s="101"/>
      <c r="BV646" s="101"/>
      <c r="BW646" s="101"/>
      <c r="BX646" s="101"/>
      <c r="BY646" s="101"/>
    </row>
    <row r="647" spans="1:77" s="197" customFormat="1" ht="24" customHeight="1" outlineLevel="1" x14ac:dyDescent="0.2">
      <c r="A647" s="938" t="str">
        <f ca="1">Translations!$A$77</f>
        <v>Please select…</v>
      </c>
      <c r="B647" s="939"/>
      <c r="C647" s="940"/>
      <c r="D647" s="947"/>
      <c r="E647" s="948"/>
      <c r="F647" s="948"/>
      <c r="G647" s="948"/>
      <c r="H647" s="948"/>
      <c r="I647" s="949"/>
      <c r="J647" s="956" t="str">
        <f ca="1">Translations!$A$77</f>
        <v>Please select…</v>
      </c>
      <c r="K647" s="958" t="str">
        <f ca="1">Translations!$A$83</f>
        <v>Allocation</v>
      </c>
      <c r="L647" s="959"/>
      <c r="M647" s="971"/>
      <c r="N647" s="972"/>
      <c r="O647" s="963"/>
      <c r="P647" s="964"/>
      <c r="Q647" s="963"/>
      <c r="R647" s="964"/>
      <c r="S647" s="961"/>
      <c r="T647" s="962"/>
      <c r="U647" s="963"/>
      <c r="V647" s="964"/>
      <c r="W647" s="947"/>
      <c r="X647" s="948"/>
      <c r="Y647" s="948"/>
      <c r="Z647" s="948"/>
      <c r="AA647" s="949"/>
      <c r="AB647" s="947"/>
      <c r="AC647" s="948"/>
      <c r="AD647" s="965"/>
      <c r="AE647" s="81"/>
      <c r="AF647" s="81"/>
      <c r="AG647" s="81"/>
      <c r="AH647" s="81"/>
      <c r="AI647" s="81"/>
      <c r="AJ647" s="81"/>
      <c r="AK647" s="81"/>
      <c r="AL647" s="81"/>
      <c r="AM647" s="81"/>
      <c r="AN647" s="167"/>
      <c r="AO647" s="81"/>
      <c r="AP647" s="342">
        <f t="shared" ref="AP647" si="345">SUM(M647:V647)</f>
        <v>0</v>
      </c>
      <c r="AQ647" s="342">
        <f t="shared" ref="AQ647" si="346">SUM(M648:V648)</f>
        <v>0</v>
      </c>
      <c r="AR647" s="342">
        <f>M647</f>
        <v>0</v>
      </c>
      <c r="AS647" s="342">
        <f>O647</f>
        <v>0</v>
      </c>
      <c r="AT647" s="342">
        <f>Q647</f>
        <v>0</v>
      </c>
      <c r="AU647" s="342">
        <f>S647</f>
        <v>0</v>
      </c>
      <c r="AV647" s="342">
        <f>U647</f>
        <v>0</v>
      </c>
      <c r="BB647" s="101"/>
      <c r="BC647" s="101"/>
      <c r="BD647" s="101"/>
      <c r="BE647" s="101"/>
      <c r="BF647" s="101"/>
      <c r="BG647" s="101"/>
      <c r="BH647" s="101"/>
      <c r="BI647" s="101"/>
      <c r="BJ647" s="101"/>
      <c r="BK647" s="101"/>
      <c r="BL647" s="101"/>
      <c r="BM647" s="101"/>
      <c r="BN647" s="101"/>
      <c r="BO647" s="101"/>
      <c r="BP647" s="101"/>
      <c r="BQ647" s="101"/>
      <c r="BR647" s="101"/>
      <c r="BS647" s="101"/>
      <c r="BT647" s="101"/>
      <c r="BU647" s="101"/>
      <c r="BV647" s="101"/>
      <c r="BW647" s="101"/>
      <c r="BX647" s="101"/>
      <c r="BY647" s="101"/>
    </row>
    <row r="648" spans="1:77" s="197" customFormat="1" ht="24" customHeight="1" outlineLevel="1" x14ac:dyDescent="0.2">
      <c r="A648" s="941"/>
      <c r="B648" s="942"/>
      <c r="C648" s="943"/>
      <c r="D648" s="950"/>
      <c r="E648" s="951"/>
      <c r="F648" s="951"/>
      <c r="G648" s="951"/>
      <c r="H648" s="951"/>
      <c r="I648" s="952"/>
      <c r="J648" s="957"/>
      <c r="K648" s="967" t="str">
        <f ca="1">Translations!$A$86</f>
        <v>Above</v>
      </c>
      <c r="L648" s="968"/>
      <c r="M648" s="934"/>
      <c r="N648" s="935"/>
      <c r="O648" s="1171"/>
      <c r="P648" s="1172"/>
      <c r="Q648" s="1171"/>
      <c r="R648" s="1172"/>
      <c r="S648" s="936"/>
      <c r="T648" s="937"/>
      <c r="U648" s="934"/>
      <c r="V648" s="935"/>
      <c r="W648" s="953"/>
      <c r="X648" s="954"/>
      <c r="Y648" s="954"/>
      <c r="Z648" s="954"/>
      <c r="AA648" s="955"/>
      <c r="AB648" s="953"/>
      <c r="AC648" s="954"/>
      <c r="AD648" s="966"/>
      <c r="AE648" s="81"/>
      <c r="AF648" s="81"/>
      <c r="AG648" s="81"/>
      <c r="AH648" s="81"/>
      <c r="AI648" s="81"/>
      <c r="AJ648" s="81"/>
      <c r="AK648" s="81"/>
      <c r="AL648" s="81"/>
      <c r="AM648" s="81"/>
      <c r="AN648" s="167"/>
      <c r="AO648" s="81"/>
      <c r="AP648" s="342"/>
      <c r="AQ648" s="342"/>
      <c r="AR648" s="81"/>
      <c r="AS648" s="81"/>
      <c r="AT648" s="81"/>
      <c r="AU648" s="81"/>
      <c r="AV648" s="81"/>
      <c r="AW648" s="342">
        <f>M648</f>
        <v>0</v>
      </c>
      <c r="AX648" s="342">
        <f>O648</f>
        <v>0</v>
      </c>
      <c r="AY648" s="342">
        <f>Q648</f>
        <v>0</v>
      </c>
      <c r="AZ648" s="342">
        <f>S648</f>
        <v>0</v>
      </c>
      <c r="BA648" s="342">
        <f>U648</f>
        <v>0</v>
      </c>
      <c r="BB648" s="101"/>
      <c r="BC648" s="101"/>
      <c r="BD648" s="101"/>
      <c r="BE648" s="101"/>
      <c r="BF648" s="101"/>
      <c r="BG648" s="101"/>
      <c r="BH648" s="101"/>
      <c r="BI648" s="101"/>
      <c r="BJ648" s="101"/>
      <c r="BK648" s="101"/>
      <c r="BL648" s="101"/>
      <c r="BM648" s="101"/>
      <c r="BN648" s="101"/>
      <c r="BO648" s="101"/>
      <c r="BP648" s="101"/>
      <c r="BQ648" s="101"/>
      <c r="BR648" s="101"/>
      <c r="BS648" s="101"/>
      <c r="BT648" s="101"/>
      <c r="BU648" s="101"/>
      <c r="BV648" s="101"/>
      <c r="BW648" s="101"/>
      <c r="BX648" s="101"/>
      <c r="BY648" s="101"/>
    </row>
    <row r="649" spans="1:77" s="197" customFormat="1" ht="24" customHeight="1" outlineLevel="1" x14ac:dyDescent="0.2">
      <c r="A649" s="941"/>
      <c r="B649" s="942"/>
      <c r="C649" s="943"/>
      <c r="D649" s="950"/>
      <c r="E649" s="951"/>
      <c r="F649" s="951"/>
      <c r="G649" s="951"/>
      <c r="H649" s="951"/>
      <c r="I649" s="952"/>
      <c r="J649" s="956" t="str">
        <f ca="1">Translations!$A$77</f>
        <v>Please select…</v>
      </c>
      <c r="K649" s="958" t="str">
        <f ca="1">Translations!$A$83</f>
        <v>Allocation</v>
      </c>
      <c r="L649" s="959"/>
      <c r="M649" s="971"/>
      <c r="N649" s="972"/>
      <c r="O649" s="963"/>
      <c r="P649" s="964"/>
      <c r="Q649" s="963"/>
      <c r="R649" s="964"/>
      <c r="S649" s="961"/>
      <c r="T649" s="962"/>
      <c r="U649" s="963"/>
      <c r="V649" s="964"/>
      <c r="W649" s="947"/>
      <c r="X649" s="948"/>
      <c r="Y649" s="948"/>
      <c r="Z649" s="948"/>
      <c r="AA649" s="949"/>
      <c r="AB649" s="947"/>
      <c r="AC649" s="948"/>
      <c r="AD649" s="965"/>
      <c r="AE649" s="121"/>
      <c r="AF649" s="121"/>
      <c r="AG649" s="121"/>
      <c r="AH649" s="81"/>
      <c r="AI649" s="81"/>
      <c r="AJ649" s="81"/>
      <c r="AK649" s="81"/>
      <c r="AL649" s="81"/>
      <c r="AM649" s="81"/>
      <c r="AN649" s="167"/>
      <c r="AO649" s="81"/>
      <c r="AP649" s="342">
        <f t="shared" ref="AP649" si="347">SUM(M649:V649)</f>
        <v>0</v>
      </c>
      <c r="AQ649" s="342">
        <f t="shared" ref="AQ649" si="348">SUM(M650:V650)</f>
        <v>0</v>
      </c>
      <c r="AR649" s="342">
        <f>M649</f>
        <v>0</v>
      </c>
      <c r="AS649" s="342">
        <f>O649</f>
        <v>0</v>
      </c>
      <c r="AT649" s="342">
        <f>Q649</f>
        <v>0</v>
      </c>
      <c r="AU649" s="342">
        <f>S649</f>
        <v>0</v>
      </c>
      <c r="AV649" s="342">
        <f>U649</f>
        <v>0</v>
      </c>
      <c r="BB649" s="101"/>
      <c r="BC649" s="101"/>
      <c r="BD649" s="101"/>
      <c r="BE649" s="101"/>
      <c r="BF649" s="101"/>
      <c r="BG649" s="101"/>
      <c r="BH649" s="101"/>
      <c r="BI649" s="101"/>
      <c r="BJ649" s="101"/>
      <c r="BK649" s="101"/>
      <c r="BL649" s="101"/>
      <c r="BM649" s="101"/>
      <c r="BN649" s="101"/>
      <c r="BO649" s="101"/>
      <c r="BP649" s="101"/>
      <c r="BQ649" s="101"/>
      <c r="BR649" s="101"/>
      <c r="BS649" s="101"/>
      <c r="BT649" s="101"/>
      <c r="BU649" s="101"/>
      <c r="BV649" s="101"/>
      <c r="BW649" s="101"/>
      <c r="BX649" s="101"/>
      <c r="BY649" s="101"/>
    </row>
    <row r="650" spans="1:77" s="197" customFormat="1" ht="24" customHeight="1" outlineLevel="1" x14ac:dyDescent="0.2">
      <c r="A650" s="944"/>
      <c r="B650" s="945"/>
      <c r="C650" s="946"/>
      <c r="D650" s="953"/>
      <c r="E650" s="954"/>
      <c r="F650" s="954"/>
      <c r="G650" s="954"/>
      <c r="H650" s="954"/>
      <c r="I650" s="955"/>
      <c r="J650" s="957"/>
      <c r="K650" s="967" t="str">
        <f ca="1">Translations!$A$86</f>
        <v>Above</v>
      </c>
      <c r="L650" s="968"/>
      <c r="M650" s="934"/>
      <c r="N650" s="935"/>
      <c r="O650" s="934"/>
      <c r="P650" s="935"/>
      <c r="Q650" s="934"/>
      <c r="R650" s="935"/>
      <c r="S650" s="936"/>
      <c r="T650" s="937"/>
      <c r="U650" s="934"/>
      <c r="V650" s="935"/>
      <c r="W650" s="953"/>
      <c r="X650" s="954"/>
      <c r="Y650" s="954"/>
      <c r="Z650" s="954"/>
      <c r="AA650" s="955"/>
      <c r="AB650" s="953"/>
      <c r="AC650" s="954"/>
      <c r="AD650" s="966"/>
      <c r="AE650" s="81"/>
      <c r="AF650" s="81"/>
      <c r="AG650" s="81"/>
      <c r="AH650" s="81"/>
      <c r="AI650" s="81"/>
      <c r="AJ650" s="81"/>
      <c r="AK650" s="81"/>
      <c r="AL650" s="81"/>
      <c r="AM650" s="81"/>
      <c r="AN650" s="167"/>
      <c r="AO650" s="81"/>
      <c r="AP650" s="342"/>
      <c r="AQ650" s="342"/>
      <c r="AR650" s="81"/>
      <c r="AS650" s="81"/>
      <c r="AT650" s="81"/>
      <c r="AU650" s="81"/>
      <c r="AV650" s="81"/>
      <c r="AW650" s="342">
        <f>M650</f>
        <v>0</v>
      </c>
      <c r="AX650" s="342">
        <f>O650</f>
        <v>0</v>
      </c>
      <c r="AY650" s="342">
        <f>Q650</f>
        <v>0</v>
      </c>
      <c r="AZ650" s="342">
        <f>S650</f>
        <v>0</v>
      </c>
      <c r="BA650" s="342">
        <f>U650</f>
        <v>0</v>
      </c>
      <c r="BB650" s="101"/>
      <c r="BC650" s="101"/>
      <c r="BD650" s="101"/>
      <c r="BE650" s="101"/>
      <c r="BF650" s="101"/>
      <c r="BG650" s="101"/>
      <c r="BH650" s="101"/>
      <c r="BI650" s="101"/>
      <c r="BJ650" s="101"/>
      <c r="BK650" s="101"/>
      <c r="BL650" s="101"/>
      <c r="BM650" s="101"/>
      <c r="BN650" s="101"/>
      <c r="BO650" s="101"/>
      <c r="BP650" s="101"/>
      <c r="BQ650" s="101"/>
      <c r="BR650" s="101"/>
      <c r="BS650" s="101"/>
      <c r="BT650" s="101"/>
      <c r="BU650" s="101"/>
      <c r="BV650" s="101"/>
      <c r="BW650" s="101"/>
      <c r="BX650" s="101"/>
      <c r="BY650" s="101"/>
    </row>
    <row r="651" spans="1:77" s="197" customFormat="1" ht="24" customHeight="1" outlineLevel="1" x14ac:dyDescent="0.2">
      <c r="A651" s="938" t="str">
        <f ca="1">Translations!$A$77</f>
        <v>Please select…</v>
      </c>
      <c r="B651" s="939"/>
      <c r="C651" s="940"/>
      <c r="D651" s="947"/>
      <c r="E651" s="948"/>
      <c r="F651" s="948"/>
      <c r="G651" s="948"/>
      <c r="H651" s="948"/>
      <c r="I651" s="949"/>
      <c r="J651" s="956" t="str">
        <f ca="1">Translations!$A$77</f>
        <v>Please select…</v>
      </c>
      <c r="K651" s="958" t="str">
        <f ca="1">Translations!$A$83</f>
        <v>Allocation</v>
      </c>
      <c r="L651" s="959"/>
      <c r="M651" s="971"/>
      <c r="N651" s="972"/>
      <c r="O651" s="963"/>
      <c r="P651" s="964"/>
      <c r="Q651" s="963"/>
      <c r="R651" s="964"/>
      <c r="S651" s="961"/>
      <c r="T651" s="962"/>
      <c r="U651" s="963"/>
      <c r="V651" s="964"/>
      <c r="W651" s="947"/>
      <c r="X651" s="948"/>
      <c r="Y651" s="948"/>
      <c r="Z651" s="948"/>
      <c r="AA651" s="949"/>
      <c r="AB651" s="947"/>
      <c r="AC651" s="948"/>
      <c r="AD651" s="965"/>
      <c r="AE651" s="81"/>
      <c r="AF651" s="81"/>
      <c r="AG651" s="81"/>
      <c r="AH651" s="81"/>
      <c r="AI651" s="81"/>
      <c r="AJ651" s="81"/>
      <c r="AK651" s="81"/>
      <c r="AL651" s="81"/>
      <c r="AM651" s="81"/>
      <c r="AN651" s="167"/>
      <c r="AO651" s="81"/>
      <c r="AP651" s="342">
        <f t="shared" ref="AP651" si="349">SUM(M651:V651)</f>
        <v>0</v>
      </c>
      <c r="AQ651" s="342">
        <f t="shared" ref="AQ651" si="350">SUM(M652:V652)</f>
        <v>0</v>
      </c>
      <c r="AR651" s="342">
        <f>M651</f>
        <v>0</v>
      </c>
      <c r="AS651" s="342">
        <f>O651</f>
        <v>0</v>
      </c>
      <c r="AT651" s="342">
        <f>Q651</f>
        <v>0</v>
      </c>
      <c r="AU651" s="342">
        <f>S651</f>
        <v>0</v>
      </c>
      <c r="AV651" s="342">
        <f>U651</f>
        <v>0</v>
      </c>
      <c r="BB651" s="101"/>
      <c r="BC651" s="101"/>
      <c r="BD651" s="101"/>
      <c r="BE651" s="101"/>
      <c r="BF651" s="101"/>
      <c r="BG651" s="101"/>
      <c r="BH651" s="101"/>
      <c r="BI651" s="101"/>
      <c r="BJ651" s="101"/>
      <c r="BK651" s="101"/>
      <c r="BL651" s="101"/>
      <c r="BM651" s="101"/>
      <c r="BN651" s="101"/>
      <c r="BO651" s="101"/>
      <c r="BP651" s="101"/>
      <c r="BQ651" s="101"/>
      <c r="BR651" s="101"/>
      <c r="BS651" s="101"/>
      <c r="BT651" s="101"/>
      <c r="BU651" s="101"/>
      <c r="BV651" s="101"/>
      <c r="BW651" s="101"/>
      <c r="BX651" s="101"/>
      <c r="BY651" s="101"/>
    </row>
    <row r="652" spans="1:77" s="197" customFormat="1" ht="24" customHeight="1" outlineLevel="1" x14ac:dyDescent="0.2">
      <c r="A652" s="941"/>
      <c r="B652" s="942"/>
      <c r="C652" s="943"/>
      <c r="D652" s="950"/>
      <c r="E652" s="951"/>
      <c r="F652" s="951"/>
      <c r="G652" s="951"/>
      <c r="H652" s="951"/>
      <c r="I652" s="952"/>
      <c r="J652" s="957"/>
      <c r="K652" s="967" t="str">
        <f ca="1">Translations!$A$86</f>
        <v>Above</v>
      </c>
      <c r="L652" s="968"/>
      <c r="M652" s="934"/>
      <c r="N652" s="935"/>
      <c r="O652" s="934"/>
      <c r="P652" s="935"/>
      <c r="Q652" s="934"/>
      <c r="R652" s="935"/>
      <c r="S652" s="936"/>
      <c r="T652" s="937"/>
      <c r="U652" s="934"/>
      <c r="V652" s="935"/>
      <c r="W652" s="953"/>
      <c r="X652" s="954"/>
      <c r="Y652" s="954"/>
      <c r="Z652" s="954"/>
      <c r="AA652" s="955"/>
      <c r="AB652" s="953"/>
      <c r="AC652" s="954"/>
      <c r="AD652" s="966"/>
      <c r="AE652" s="81"/>
      <c r="AF652" s="81"/>
      <c r="AG652" s="81"/>
      <c r="AH652" s="81"/>
      <c r="AI652" s="81"/>
      <c r="AJ652" s="81"/>
      <c r="AK652" s="81"/>
      <c r="AL652" s="81"/>
      <c r="AM652" s="81"/>
      <c r="AN652" s="167"/>
      <c r="AO652" s="81"/>
      <c r="AP652" s="342"/>
      <c r="AQ652" s="342"/>
      <c r="AR652" s="81"/>
      <c r="AS652" s="81"/>
      <c r="AT652" s="81"/>
      <c r="AU652" s="81"/>
      <c r="AV652" s="81"/>
      <c r="AW652" s="342">
        <f>M652</f>
        <v>0</v>
      </c>
      <c r="AX652" s="342">
        <f>O652</f>
        <v>0</v>
      </c>
      <c r="AY652" s="342">
        <f>Q652</f>
        <v>0</v>
      </c>
      <c r="AZ652" s="342">
        <f>S652</f>
        <v>0</v>
      </c>
      <c r="BA652" s="342">
        <f>U652</f>
        <v>0</v>
      </c>
      <c r="BB652" s="101"/>
      <c r="BC652" s="101"/>
      <c r="BD652" s="101"/>
      <c r="BE652" s="101"/>
      <c r="BF652" s="101"/>
      <c r="BG652" s="101"/>
      <c r="BH652" s="101"/>
      <c r="BI652" s="101"/>
      <c r="BJ652" s="101"/>
      <c r="BK652" s="101"/>
      <c r="BL652" s="101"/>
      <c r="BM652" s="101"/>
      <c r="BN652" s="101"/>
      <c r="BO652" s="101"/>
      <c r="BP652" s="101"/>
      <c r="BQ652" s="101"/>
      <c r="BR652" s="101"/>
      <c r="BS652" s="101"/>
      <c r="BT652" s="101"/>
      <c r="BU652" s="101"/>
      <c r="BV652" s="101"/>
      <c r="BW652" s="101"/>
      <c r="BX652" s="101"/>
      <c r="BY652" s="101"/>
    </row>
    <row r="653" spans="1:77" s="197" customFormat="1" ht="24" customHeight="1" outlineLevel="1" x14ac:dyDescent="0.2">
      <c r="A653" s="941"/>
      <c r="B653" s="942"/>
      <c r="C653" s="943"/>
      <c r="D653" s="950"/>
      <c r="E653" s="951"/>
      <c r="F653" s="951"/>
      <c r="G653" s="951"/>
      <c r="H653" s="951"/>
      <c r="I653" s="952"/>
      <c r="J653" s="956" t="str">
        <f ca="1">Translations!$A$77</f>
        <v>Please select…</v>
      </c>
      <c r="K653" s="958" t="str">
        <f ca="1">Translations!$A$83</f>
        <v>Allocation</v>
      </c>
      <c r="L653" s="959"/>
      <c r="M653" s="971"/>
      <c r="N653" s="972"/>
      <c r="O653" s="963"/>
      <c r="P653" s="964"/>
      <c r="Q653" s="963"/>
      <c r="R653" s="964"/>
      <c r="S653" s="961"/>
      <c r="T653" s="962"/>
      <c r="U653" s="963"/>
      <c r="V653" s="964"/>
      <c r="W653" s="947"/>
      <c r="X653" s="948"/>
      <c r="Y653" s="948"/>
      <c r="Z653" s="948"/>
      <c r="AA653" s="949"/>
      <c r="AB653" s="947"/>
      <c r="AC653" s="948"/>
      <c r="AD653" s="965"/>
      <c r="AE653" s="121"/>
      <c r="AF653" s="121"/>
      <c r="AG653" s="121"/>
      <c r="AH653" s="81"/>
      <c r="AI653" s="81"/>
      <c r="AJ653" s="81"/>
      <c r="AK653" s="81"/>
      <c r="AL653" s="81"/>
      <c r="AM653" s="81"/>
      <c r="AN653" s="167"/>
      <c r="AO653" s="81"/>
      <c r="AP653" s="342">
        <f t="shared" ref="AP653" si="351">SUM(M653:V653)</f>
        <v>0</v>
      </c>
      <c r="AQ653" s="342">
        <f t="shared" ref="AQ653" si="352">SUM(M654:V654)</f>
        <v>0</v>
      </c>
      <c r="AR653" s="342">
        <f>M653</f>
        <v>0</v>
      </c>
      <c r="AS653" s="342">
        <f>O653</f>
        <v>0</v>
      </c>
      <c r="AT653" s="342">
        <f>Q653</f>
        <v>0</v>
      </c>
      <c r="AU653" s="342">
        <f>S653</f>
        <v>0</v>
      </c>
      <c r="AV653" s="342">
        <f>U653</f>
        <v>0</v>
      </c>
      <c r="BB653" s="101"/>
      <c r="BC653" s="101"/>
      <c r="BD653" s="101"/>
      <c r="BE653" s="101"/>
      <c r="BF653" s="101"/>
      <c r="BG653" s="101"/>
      <c r="BH653" s="101"/>
      <c r="BI653" s="101"/>
      <c r="BJ653" s="101"/>
      <c r="BK653" s="101"/>
      <c r="BL653" s="101"/>
      <c r="BM653" s="101"/>
      <c r="BN653" s="101"/>
      <c r="BO653" s="101"/>
      <c r="BP653" s="101"/>
      <c r="BQ653" s="101"/>
      <c r="BR653" s="101"/>
      <c r="BS653" s="101"/>
      <c r="BT653" s="101"/>
      <c r="BU653" s="101"/>
      <c r="BV653" s="101"/>
      <c r="BW653" s="101"/>
      <c r="BX653" s="101"/>
      <c r="BY653" s="101"/>
    </row>
    <row r="654" spans="1:77" s="197" customFormat="1" ht="24" customHeight="1" outlineLevel="1" x14ac:dyDescent="0.2">
      <c r="A654" s="944"/>
      <c r="B654" s="945"/>
      <c r="C654" s="946"/>
      <c r="D654" s="953"/>
      <c r="E654" s="954"/>
      <c r="F654" s="954"/>
      <c r="G654" s="954"/>
      <c r="H654" s="954"/>
      <c r="I654" s="955"/>
      <c r="J654" s="957"/>
      <c r="K654" s="967" t="str">
        <f ca="1">Translations!$A$86</f>
        <v>Above</v>
      </c>
      <c r="L654" s="968"/>
      <c r="M654" s="934"/>
      <c r="N654" s="935"/>
      <c r="O654" s="934"/>
      <c r="P654" s="935"/>
      <c r="Q654" s="934"/>
      <c r="R654" s="935"/>
      <c r="S654" s="936"/>
      <c r="T654" s="937"/>
      <c r="U654" s="934"/>
      <c r="V654" s="935"/>
      <c r="W654" s="953"/>
      <c r="X654" s="954"/>
      <c r="Y654" s="954"/>
      <c r="Z654" s="954"/>
      <c r="AA654" s="955"/>
      <c r="AB654" s="953"/>
      <c r="AC654" s="954"/>
      <c r="AD654" s="966"/>
      <c r="AE654" s="81"/>
      <c r="AF654" s="81"/>
      <c r="AG654" s="81"/>
      <c r="AH654" s="81"/>
      <c r="AI654" s="81"/>
      <c r="AJ654" s="81"/>
      <c r="AK654" s="81"/>
      <c r="AL654" s="81"/>
      <c r="AM654" s="81"/>
      <c r="AN654" s="167"/>
      <c r="AO654" s="81"/>
      <c r="AP654" s="342"/>
      <c r="AQ654" s="342"/>
      <c r="AR654" s="81"/>
      <c r="AS654" s="81"/>
      <c r="AT654" s="81"/>
      <c r="AU654" s="81"/>
      <c r="AV654" s="81"/>
      <c r="AW654" s="342">
        <f>M654</f>
        <v>0</v>
      </c>
      <c r="AX654" s="342">
        <f>O654</f>
        <v>0</v>
      </c>
      <c r="AY654" s="342">
        <f>Q654</f>
        <v>0</v>
      </c>
      <c r="AZ654" s="342">
        <f>S654</f>
        <v>0</v>
      </c>
      <c r="BA654" s="342">
        <f>U654</f>
        <v>0</v>
      </c>
      <c r="BB654" s="101"/>
      <c r="BC654" s="101"/>
      <c r="BD654" s="101"/>
      <c r="BE654" s="101"/>
      <c r="BF654" s="101"/>
      <c r="BG654" s="101"/>
      <c r="BH654" s="101"/>
      <c r="BI654" s="101"/>
      <c r="BJ654" s="101"/>
      <c r="BK654" s="101"/>
      <c r="BL654" s="101"/>
      <c r="BM654" s="101"/>
      <c r="BN654" s="101"/>
      <c r="BO654" s="101"/>
      <c r="BP654" s="101"/>
      <c r="BQ654" s="101"/>
      <c r="BR654" s="101"/>
      <c r="BS654" s="101"/>
      <c r="BT654" s="101"/>
      <c r="BU654" s="101"/>
      <c r="BV654" s="101"/>
      <c r="BW654" s="101"/>
      <c r="BX654" s="101"/>
      <c r="BY654" s="101"/>
    </row>
    <row r="655" spans="1:77" s="197" customFormat="1" ht="24" customHeight="1" outlineLevel="1" x14ac:dyDescent="0.2">
      <c r="A655" s="938" t="str">
        <f ca="1">Translations!$A$77</f>
        <v>Please select…</v>
      </c>
      <c r="B655" s="939"/>
      <c r="C655" s="940"/>
      <c r="D655" s="947"/>
      <c r="E655" s="948"/>
      <c r="F655" s="948"/>
      <c r="G655" s="948"/>
      <c r="H655" s="948"/>
      <c r="I655" s="949"/>
      <c r="J655" s="956" t="str">
        <f ca="1">Translations!$A$77</f>
        <v>Please select…</v>
      </c>
      <c r="K655" s="958" t="str">
        <f ca="1">Translations!$A$83</f>
        <v>Allocation</v>
      </c>
      <c r="L655" s="959"/>
      <c r="M655" s="971"/>
      <c r="N655" s="972"/>
      <c r="O655" s="963"/>
      <c r="P655" s="964"/>
      <c r="Q655" s="963"/>
      <c r="R655" s="964"/>
      <c r="S655" s="961"/>
      <c r="T655" s="962"/>
      <c r="U655" s="963"/>
      <c r="V655" s="964"/>
      <c r="W655" s="947"/>
      <c r="X655" s="948"/>
      <c r="Y655" s="948"/>
      <c r="Z655" s="948"/>
      <c r="AA655" s="949"/>
      <c r="AB655" s="947"/>
      <c r="AC655" s="948"/>
      <c r="AD655" s="965"/>
      <c r="AE655" s="81"/>
      <c r="AF655" s="81"/>
      <c r="AG655" s="81"/>
      <c r="AH655" s="81"/>
      <c r="AI655" s="81"/>
      <c r="AJ655" s="81"/>
      <c r="AK655" s="81"/>
      <c r="AL655" s="81"/>
      <c r="AM655" s="81"/>
      <c r="AN655" s="167"/>
      <c r="AO655" s="81"/>
      <c r="AP655" s="342">
        <f t="shared" ref="AP655" si="353">SUM(M655:V655)</f>
        <v>0</v>
      </c>
      <c r="AQ655" s="342">
        <f t="shared" ref="AQ655" si="354">SUM(M656:V656)</f>
        <v>0</v>
      </c>
      <c r="AR655" s="342">
        <f>M655</f>
        <v>0</v>
      </c>
      <c r="AS655" s="342">
        <f>O655</f>
        <v>0</v>
      </c>
      <c r="AT655" s="342">
        <f>Q655</f>
        <v>0</v>
      </c>
      <c r="AU655" s="342">
        <f>S655</f>
        <v>0</v>
      </c>
      <c r="AV655" s="342">
        <f>U655</f>
        <v>0</v>
      </c>
      <c r="BB655" s="101"/>
      <c r="BC655" s="101"/>
      <c r="BD655" s="101"/>
      <c r="BE655" s="101"/>
      <c r="BF655" s="101"/>
      <c r="BG655" s="101"/>
      <c r="BH655" s="101"/>
      <c r="BI655" s="101"/>
      <c r="BJ655" s="101"/>
      <c r="BK655" s="101"/>
      <c r="BL655" s="101"/>
      <c r="BM655" s="101"/>
      <c r="BN655" s="101"/>
      <c r="BO655" s="101"/>
      <c r="BP655" s="101"/>
      <c r="BQ655" s="101"/>
      <c r="BR655" s="101"/>
      <c r="BS655" s="101"/>
      <c r="BT655" s="101"/>
      <c r="BU655" s="101"/>
      <c r="BV655" s="101"/>
      <c r="BW655" s="101"/>
      <c r="BX655" s="101"/>
      <c r="BY655" s="101"/>
    </row>
    <row r="656" spans="1:77" s="197" customFormat="1" ht="24" customHeight="1" outlineLevel="1" x14ac:dyDescent="0.2">
      <c r="A656" s="941"/>
      <c r="B656" s="942"/>
      <c r="C656" s="943"/>
      <c r="D656" s="950"/>
      <c r="E656" s="951"/>
      <c r="F656" s="951"/>
      <c r="G656" s="951"/>
      <c r="H656" s="951"/>
      <c r="I656" s="952"/>
      <c r="J656" s="957"/>
      <c r="K656" s="967" t="str">
        <f ca="1">Translations!$A$86</f>
        <v>Above</v>
      </c>
      <c r="L656" s="968"/>
      <c r="M656" s="934"/>
      <c r="N656" s="935"/>
      <c r="O656" s="934"/>
      <c r="P656" s="935"/>
      <c r="Q656" s="934"/>
      <c r="R656" s="935"/>
      <c r="S656" s="936"/>
      <c r="T656" s="937"/>
      <c r="U656" s="934"/>
      <c r="V656" s="935"/>
      <c r="W656" s="953"/>
      <c r="X656" s="954"/>
      <c r="Y656" s="954"/>
      <c r="Z656" s="954"/>
      <c r="AA656" s="955"/>
      <c r="AB656" s="953"/>
      <c r="AC656" s="954"/>
      <c r="AD656" s="966"/>
      <c r="AE656" s="81"/>
      <c r="AF656" s="81"/>
      <c r="AG656" s="81"/>
      <c r="AH656" s="81"/>
      <c r="AI656" s="81"/>
      <c r="AJ656" s="81"/>
      <c r="AK656" s="81"/>
      <c r="AL656" s="81"/>
      <c r="AM656" s="81"/>
      <c r="AN656" s="167"/>
      <c r="AO656" s="81"/>
      <c r="AP656" s="342"/>
      <c r="AQ656" s="342"/>
      <c r="AR656" s="81"/>
      <c r="AS656" s="81"/>
      <c r="AT656" s="81"/>
      <c r="AU656" s="81"/>
      <c r="AV656" s="81"/>
      <c r="AW656" s="342">
        <f>M656</f>
        <v>0</v>
      </c>
      <c r="AX656" s="342">
        <f>O656</f>
        <v>0</v>
      </c>
      <c r="AY656" s="342">
        <f>Q656</f>
        <v>0</v>
      </c>
      <c r="AZ656" s="342">
        <f>S656</f>
        <v>0</v>
      </c>
      <c r="BA656" s="342">
        <f>U656</f>
        <v>0</v>
      </c>
      <c r="BB656" s="101"/>
      <c r="BC656" s="101"/>
      <c r="BD656" s="101"/>
      <c r="BE656" s="101"/>
      <c r="BF656" s="101"/>
      <c r="BG656" s="101"/>
      <c r="BH656" s="101"/>
      <c r="BI656" s="101"/>
      <c r="BJ656" s="101"/>
      <c r="BK656" s="101"/>
      <c r="BL656" s="101"/>
      <c r="BM656" s="101"/>
      <c r="BN656" s="101"/>
      <c r="BO656" s="101"/>
      <c r="BP656" s="101"/>
      <c r="BQ656" s="101"/>
      <c r="BR656" s="101"/>
      <c r="BS656" s="101"/>
      <c r="BT656" s="101"/>
      <c r="BU656" s="101"/>
      <c r="BV656" s="101"/>
      <c r="BW656" s="101"/>
      <c r="BX656" s="101"/>
      <c r="BY656" s="101"/>
    </row>
    <row r="657" spans="1:77" s="197" customFormat="1" ht="24" customHeight="1" outlineLevel="1" x14ac:dyDescent="0.2">
      <c r="A657" s="941"/>
      <c r="B657" s="942"/>
      <c r="C657" s="943"/>
      <c r="D657" s="950"/>
      <c r="E657" s="951"/>
      <c r="F657" s="951"/>
      <c r="G657" s="951"/>
      <c r="H657" s="951"/>
      <c r="I657" s="952"/>
      <c r="J657" s="956" t="str">
        <f ca="1">Translations!$A$77</f>
        <v>Please select…</v>
      </c>
      <c r="K657" s="958" t="str">
        <f ca="1">Translations!$A$83</f>
        <v>Allocation</v>
      </c>
      <c r="L657" s="959"/>
      <c r="M657" s="971"/>
      <c r="N657" s="972"/>
      <c r="O657" s="963"/>
      <c r="P657" s="964"/>
      <c r="Q657" s="963"/>
      <c r="R657" s="964"/>
      <c r="S657" s="961"/>
      <c r="T657" s="962"/>
      <c r="U657" s="963"/>
      <c r="V657" s="964"/>
      <c r="W657" s="947"/>
      <c r="X657" s="948"/>
      <c r="Y657" s="948"/>
      <c r="Z657" s="948"/>
      <c r="AA657" s="949"/>
      <c r="AB657" s="947"/>
      <c r="AC657" s="948"/>
      <c r="AD657" s="965"/>
      <c r="AE657" s="81"/>
      <c r="AF657" s="81"/>
      <c r="AG657" s="81"/>
      <c r="AH657" s="81"/>
      <c r="AI657" s="81"/>
      <c r="AJ657" s="81"/>
      <c r="AK657" s="81"/>
      <c r="AL657" s="81"/>
      <c r="AM657" s="81"/>
      <c r="AN657" s="167"/>
      <c r="AO657" s="81"/>
      <c r="AP657" s="342">
        <f t="shared" ref="AP657" si="355">SUM(M657:V657)</f>
        <v>0</v>
      </c>
      <c r="AQ657" s="342">
        <f t="shared" ref="AQ657" si="356">SUM(M658:V658)</f>
        <v>0</v>
      </c>
      <c r="AR657" s="342">
        <f>M657</f>
        <v>0</v>
      </c>
      <c r="AS657" s="342">
        <f>O657</f>
        <v>0</v>
      </c>
      <c r="AT657" s="342">
        <f>Q657</f>
        <v>0</v>
      </c>
      <c r="AU657" s="342">
        <f>S657</f>
        <v>0</v>
      </c>
      <c r="AV657" s="342">
        <f>U657</f>
        <v>0</v>
      </c>
      <c r="BB657" s="101"/>
      <c r="BC657" s="101"/>
      <c r="BD657" s="101"/>
      <c r="BE657" s="101"/>
      <c r="BF657" s="101"/>
      <c r="BG657" s="101"/>
      <c r="BH657" s="101"/>
      <c r="BI657" s="101"/>
      <c r="BJ657" s="101"/>
      <c r="BK657" s="101"/>
      <c r="BL657" s="101"/>
      <c r="BM657" s="101"/>
      <c r="BN657" s="101"/>
      <c r="BO657" s="101"/>
      <c r="BP657" s="101"/>
      <c r="BQ657" s="101"/>
      <c r="BR657" s="101"/>
      <c r="BS657" s="101"/>
      <c r="BT657" s="101"/>
      <c r="BU657" s="101"/>
      <c r="BV657" s="101"/>
      <c r="BW657" s="101"/>
      <c r="BX657" s="101"/>
      <c r="BY657" s="101"/>
    </row>
    <row r="658" spans="1:77" s="197" customFormat="1" ht="24" customHeight="1" outlineLevel="1" x14ac:dyDescent="0.2">
      <c r="A658" s="944"/>
      <c r="B658" s="945"/>
      <c r="C658" s="946"/>
      <c r="D658" s="953"/>
      <c r="E658" s="954"/>
      <c r="F658" s="954"/>
      <c r="G658" s="954"/>
      <c r="H658" s="954"/>
      <c r="I658" s="955"/>
      <c r="J658" s="957"/>
      <c r="K658" s="967" t="str">
        <f ca="1">Translations!$A$86</f>
        <v>Above</v>
      </c>
      <c r="L658" s="968"/>
      <c r="M658" s="934"/>
      <c r="N658" s="935"/>
      <c r="O658" s="934"/>
      <c r="P658" s="935"/>
      <c r="Q658" s="934"/>
      <c r="R658" s="935"/>
      <c r="S658" s="936"/>
      <c r="T658" s="937"/>
      <c r="U658" s="934"/>
      <c r="V658" s="935"/>
      <c r="W658" s="953"/>
      <c r="X658" s="954"/>
      <c r="Y658" s="954"/>
      <c r="Z658" s="954"/>
      <c r="AA658" s="955"/>
      <c r="AB658" s="953"/>
      <c r="AC658" s="954"/>
      <c r="AD658" s="966"/>
      <c r="AE658" s="81"/>
      <c r="AF658" s="81"/>
      <c r="AG658" s="81"/>
      <c r="AH658" s="81"/>
      <c r="AI658" s="81"/>
      <c r="AJ658" s="81"/>
      <c r="AK658" s="81"/>
      <c r="AL658" s="81"/>
      <c r="AM658" s="81"/>
      <c r="AN658" s="167"/>
      <c r="AO658" s="81"/>
      <c r="AP658" s="342"/>
      <c r="AQ658" s="342"/>
      <c r="AR658" s="81"/>
      <c r="AS658" s="81"/>
      <c r="AT658" s="81"/>
      <c r="AU658" s="81"/>
      <c r="AV658" s="81"/>
      <c r="AW658" s="342">
        <f>M658</f>
        <v>0</v>
      </c>
      <c r="AX658" s="342">
        <f>O658</f>
        <v>0</v>
      </c>
      <c r="AY658" s="342">
        <f>Q658</f>
        <v>0</v>
      </c>
      <c r="AZ658" s="342">
        <f>S658</f>
        <v>0</v>
      </c>
      <c r="BA658" s="342">
        <f>U658</f>
        <v>0</v>
      </c>
      <c r="BB658" s="101"/>
      <c r="BC658" s="101"/>
      <c r="BD658" s="101"/>
      <c r="BE658" s="101"/>
      <c r="BF658" s="101"/>
      <c r="BG658" s="101"/>
      <c r="BH658" s="101"/>
      <c r="BI658" s="101"/>
      <c r="BJ658" s="101"/>
      <c r="BK658" s="101"/>
      <c r="BL658" s="101"/>
      <c r="BM658" s="101"/>
      <c r="BN658" s="101"/>
      <c r="BO658" s="101"/>
      <c r="BP658" s="101"/>
      <c r="BQ658" s="101"/>
      <c r="BR658" s="101"/>
      <c r="BS658" s="101"/>
      <c r="BT658" s="101"/>
      <c r="BU658" s="101"/>
      <c r="BV658" s="101"/>
      <c r="BW658" s="101"/>
      <c r="BX658" s="101"/>
      <c r="BY658" s="101"/>
    </row>
    <row r="659" spans="1:77" s="168" customFormat="1" x14ac:dyDescent="0.2">
      <c r="A659" s="1129" t="str">
        <f ca="1">Translations!$A$126</f>
        <v>To expand additional modules click the "+" signs in the left hand margin.</v>
      </c>
      <c r="B659" s="1110"/>
      <c r="C659" s="1110"/>
      <c r="D659" s="1110"/>
      <c r="E659" s="1110"/>
      <c r="F659" s="1110"/>
      <c r="G659" s="1110"/>
      <c r="H659" s="1110"/>
      <c r="I659" s="1110"/>
      <c r="J659" s="1110"/>
      <c r="K659" s="1110"/>
      <c r="L659" s="1110"/>
      <c r="M659" s="1110"/>
      <c r="N659" s="1110"/>
      <c r="O659" s="1110"/>
      <c r="P659" s="1110"/>
      <c r="Q659" s="1110"/>
      <c r="R659" s="1110"/>
      <c r="S659" s="1110"/>
      <c r="T659" s="1110"/>
      <c r="U659" s="1110"/>
      <c r="V659" s="1110"/>
      <c r="W659" s="1110"/>
      <c r="X659" s="1110"/>
      <c r="Y659" s="1110"/>
      <c r="Z659" s="1110"/>
      <c r="AA659" s="1110"/>
      <c r="AB659" s="1110"/>
      <c r="AC659" s="1110"/>
      <c r="AD659" s="1110"/>
      <c r="AL659" s="275"/>
      <c r="AM659" s="134"/>
      <c r="AN659" s="134"/>
      <c r="AO659" s="134"/>
      <c r="AP659" s="134"/>
      <c r="AQ659" s="134"/>
    </row>
    <row r="660" spans="1:77" s="62" customFormat="1" ht="33" customHeight="1" x14ac:dyDescent="0.2">
      <c r="A660" s="782" t="str">
        <f ca="1">Translations!$A$80</f>
        <v>Module</v>
      </c>
      <c r="B660" s="783"/>
      <c r="C660" s="236"/>
      <c r="D660" s="1042" t="s">
        <v>2298</v>
      </c>
      <c r="E660" s="1043"/>
      <c r="F660" s="1043"/>
      <c r="G660" s="1043"/>
      <c r="H660" s="1043"/>
      <c r="I660" s="1043"/>
      <c r="J660" s="1044"/>
      <c r="K660" s="579"/>
      <c r="L660" s="580"/>
      <c r="M660" s="580"/>
      <c r="N660" s="580"/>
      <c r="O660" s="580"/>
      <c r="P660" s="580"/>
      <c r="Q660" s="580"/>
      <c r="R660" s="580"/>
      <c r="S660" s="580"/>
      <c r="T660" s="580"/>
      <c r="U660" s="580"/>
      <c r="V660" s="580"/>
      <c r="W660" s="580"/>
      <c r="X660" s="580"/>
      <c r="Y660" s="580"/>
      <c r="Z660" s="580"/>
      <c r="AA660" s="580"/>
      <c r="AB660" s="580"/>
      <c r="AC660" s="580"/>
      <c r="AD660" s="171"/>
      <c r="AE660" s="178"/>
      <c r="AF660" s="178"/>
      <c r="AG660" s="178"/>
      <c r="AH660" s="178"/>
      <c r="AI660" s="178"/>
      <c r="AJ660" s="178"/>
      <c r="AK660" s="178"/>
      <c r="AL660" s="81"/>
      <c r="AM660" s="81"/>
      <c r="AN660" s="167"/>
      <c r="AO660" s="273">
        <f ca="1">INDIRECT(ADDRESS(MATCH(D660,CatModules!C:C,0),2,1,1,"CatModules"))</f>
        <v>115</v>
      </c>
      <c r="AP660" s="81"/>
      <c r="AQ660" s="81"/>
      <c r="AR660" s="178"/>
      <c r="AS660" s="178"/>
      <c r="AT660" s="178"/>
      <c r="AU660" s="178"/>
      <c r="AV660" s="178"/>
      <c r="AW660" s="178"/>
      <c r="AX660" s="177"/>
      <c r="AY660" s="177"/>
      <c r="AZ660" s="177"/>
      <c r="BA660" s="177"/>
      <c r="BB660" s="177"/>
      <c r="BC660" s="177"/>
      <c r="BD660" s="177"/>
      <c r="BE660" s="79"/>
      <c r="BF660" s="79"/>
      <c r="BG660" s="79"/>
      <c r="BH660" s="79"/>
      <c r="BI660" s="79"/>
      <c r="BJ660" s="79"/>
      <c r="BK660" s="79"/>
      <c r="BL660" s="79"/>
      <c r="BM660" s="79"/>
      <c r="BN660" s="79"/>
      <c r="BO660" s="79"/>
      <c r="BP660" s="79"/>
      <c r="BQ660" s="79"/>
      <c r="BR660" s="79"/>
      <c r="BS660" s="79"/>
      <c r="BT660" s="79"/>
      <c r="BU660" s="79"/>
      <c r="BV660" s="79"/>
      <c r="BW660" s="79"/>
    </row>
    <row r="661" spans="1:77" s="138" customFormat="1" ht="18" customHeight="1" outlineLevel="1" x14ac:dyDescent="0.2">
      <c r="A661" s="217" t="str">
        <f ca="1">Translations!$A$81</f>
        <v>Measurement framework for module</v>
      </c>
      <c r="B661" s="231"/>
      <c r="C661" s="231"/>
      <c r="D661" s="231"/>
      <c r="E661" s="231"/>
      <c r="F661" s="231"/>
      <c r="G661" s="205"/>
      <c r="H661" s="205"/>
      <c r="I661" s="205"/>
      <c r="J661" s="205"/>
      <c r="K661" s="205"/>
      <c r="L661" s="205"/>
      <c r="M661" s="205"/>
      <c r="N661" s="205"/>
      <c r="O661" s="205"/>
      <c r="P661" s="205"/>
      <c r="Q661" s="205"/>
      <c r="R661" s="205"/>
      <c r="S661" s="205"/>
      <c r="T661" s="581"/>
      <c r="U661" s="581"/>
      <c r="V661" s="581"/>
      <c r="W661" s="581"/>
      <c r="X661" s="581"/>
      <c r="Y661" s="581"/>
      <c r="Z661" s="581"/>
      <c r="AA661" s="581"/>
      <c r="AB661" s="581"/>
      <c r="AC661" s="581"/>
      <c r="AD661" s="582"/>
      <c r="AE661" s="178"/>
      <c r="AF661" s="178"/>
      <c r="AG661" s="178"/>
      <c r="AH661" s="178"/>
      <c r="AI661" s="178"/>
      <c r="AJ661" s="178"/>
      <c r="AK661" s="178"/>
      <c r="AL661" s="81"/>
      <c r="AM661" s="81"/>
      <c r="AN661" s="167"/>
      <c r="AO661" s="81">
        <f ca="1">INDIRECT(ADDRESS(ROW()-1,COLUMN()))</f>
        <v>115</v>
      </c>
      <c r="AP661" s="81"/>
      <c r="AQ661" s="81"/>
      <c r="AR661" s="178"/>
      <c r="AS661" s="178"/>
      <c r="AT661" s="178"/>
      <c r="AU661" s="178"/>
      <c r="AV661" s="178"/>
      <c r="AW661" s="178"/>
      <c r="AX661" s="178"/>
      <c r="AY661" s="136"/>
      <c r="AZ661" s="136"/>
      <c r="BA661" s="136"/>
      <c r="BB661" s="136"/>
      <c r="BC661" s="136"/>
      <c r="BD661" s="136"/>
      <c r="BE661" s="136"/>
      <c r="BF661" s="137"/>
      <c r="BG661" s="137"/>
      <c r="BH661" s="137"/>
      <c r="BI661" s="137"/>
      <c r="BJ661" s="137"/>
      <c r="BK661" s="137"/>
      <c r="BL661" s="137"/>
      <c r="BM661" s="137"/>
      <c r="BN661" s="137"/>
      <c r="BO661" s="137"/>
      <c r="BP661" s="137"/>
      <c r="BQ661" s="137"/>
      <c r="BR661" s="137"/>
      <c r="BS661" s="137"/>
      <c r="BT661" s="137"/>
      <c r="BU661" s="137"/>
      <c r="BV661" s="137"/>
      <c r="BW661" s="137"/>
      <c r="BX661" s="137"/>
    </row>
    <row r="662" spans="1:77" s="63" customFormat="1" ht="24.95" customHeight="1" outlineLevel="1" x14ac:dyDescent="0.2">
      <c r="A662" s="721" t="str">
        <f ca="1">Translations!$A$50</f>
        <v xml:space="preserve">Coverage/Output indicator </v>
      </c>
      <c r="B662" s="721"/>
      <c r="C662" s="722"/>
      <c r="D662" s="729" t="str">
        <f ca="1">Translations!$A$71</f>
        <v>Responsible Principal Recipient(s)</v>
      </c>
      <c r="E662" s="720" t="str">
        <f ca="1">Translations!$A$54</f>
        <v>Geographic Area
(if Sub-national, specify under “Comments”)</v>
      </c>
      <c r="F662" s="722"/>
      <c r="G662" s="720" t="str">
        <f ca="1">Translations!$A$29</f>
        <v>Baseline</v>
      </c>
      <c r="H662" s="721"/>
      <c r="I662" s="721"/>
      <c r="J662" s="722"/>
      <c r="K662" s="709" t="str">
        <f ca="1">Translations!$A$30</f>
        <v xml:space="preserve">Targets </v>
      </c>
      <c r="L662" s="795"/>
      <c r="M662" s="795"/>
      <c r="N662" s="795"/>
      <c r="O662" s="795"/>
      <c r="P662" s="795"/>
      <c r="Q662" s="795"/>
      <c r="R662" s="795"/>
      <c r="S662" s="795"/>
      <c r="T662" s="795"/>
      <c r="U662" s="795"/>
      <c r="V662" s="710"/>
      <c r="W662" s="796" t="str">
        <f ca="1">Translations!$A$89</f>
        <v>Target assumptions</v>
      </c>
      <c r="X662" s="797"/>
      <c r="Y662" s="797"/>
      <c r="Z662" s="797"/>
      <c r="AA662" s="797"/>
      <c r="AB662" s="797"/>
      <c r="AC662" s="797"/>
      <c r="AD662" s="798"/>
      <c r="AE662" s="214"/>
      <c r="AF662" s="588"/>
      <c r="AG662" s="588"/>
      <c r="AH662" s="588"/>
      <c r="AI662" s="588"/>
      <c r="AJ662" s="588"/>
      <c r="AK662" s="588"/>
      <c r="AL662" s="587" t="e">
        <f ca="1">MATCH(AO661,CatCoverage!$A:$A,0)-1</f>
        <v>#N/A</v>
      </c>
      <c r="AM662" s="587">
        <f ca="1">COUNTIF(CatCoverage!A:A,'Concept Note'!AO661)</f>
        <v>0</v>
      </c>
      <c r="AN662" s="1045" t="e">
        <f ca="1">MATCH(AO661,CatCoverage!$A:$A,0)-1</f>
        <v>#N/A</v>
      </c>
      <c r="AO662" s="273">
        <f ca="1">INDIRECT(ADDRESS(ROW()-1,COLUMN()))</f>
        <v>115</v>
      </c>
      <c r="AP662" s="588"/>
      <c r="AQ662" s="588"/>
      <c r="AR662" s="588"/>
      <c r="AS662" s="588"/>
      <c r="AT662" s="1046"/>
      <c r="AU662" s="1046"/>
      <c r="AV662" s="1046"/>
      <c r="AW662" s="1046"/>
      <c r="AX662" s="1046"/>
      <c r="AY662" s="177"/>
      <c r="AZ662" s="177"/>
      <c r="BA662" s="177"/>
      <c r="BB662" s="177"/>
      <c r="BC662" s="177"/>
      <c r="BD662" s="177"/>
      <c r="BE662" s="177"/>
      <c r="BF662" s="80"/>
      <c r="BG662" s="80"/>
      <c r="BH662" s="80"/>
      <c r="BI662" s="80"/>
      <c r="BJ662" s="80"/>
      <c r="BK662" s="80"/>
      <c r="BL662" s="80"/>
      <c r="BM662" s="80"/>
      <c r="BN662" s="80"/>
      <c r="BO662" s="80"/>
      <c r="BP662" s="80"/>
      <c r="BQ662" s="80"/>
      <c r="BR662" s="80"/>
      <c r="BS662" s="80"/>
      <c r="BT662" s="80"/>
      <c r="BU662" s="80"/>
      <c r="BV662" s="80"/>
      <c r="BW662" s="80"/>
      <c r="BX662" s="80"/>
    </row>
    <row r="663" spans="1:77" s="63" customFormat="1" ht="26.25" customHeight="1" outlineLevel="1" x14ac:dyDescent="0.2">
      <c r="A663" s="787"/>
      <c r="B663" s="787"/>
      <c r="C663" s="788"/>
      <c r="D663" s="932"/>
      <c r="E663" s="792"/>
      <c r="F663" s="788"/>
      <c r="G663" s="723"/>
      <c r="H663" s="724"/>
      <c r="I663" s="724"/>
      <c r="J663" s="725"/>
      <c r="K663" s="720" t="str">
        <f ca="1">Translations!$A$106</f>
        <v>Total targets</v>
      </c>
      <c r="L663" s="722"/>
      <c r="M663" s="709" t="str">
        <f ca="1">Translations!$A$35&amp;" 1"</f>
        <v>Year  1</v>
      </c>
      <c r="N663" s="710"/>
      <c r="O663" s="709" t="str">
        <f ca="1">Translations!$A$35&amp;" 2"</f>
        <v>Year  2</v>
      </c>
      <c r="P663" s="710"/>
      <c r="Q663" s="709" t="str">
        <f ca="1">Translations!$A$35&amp;" 3"</f>
        <v>Year  3</v>
      </c>
      <c r="R663" s="710"/>
      <c r="S663" s="709" t="str">
        <f ca="1">Translations!$A$35&amp;" 4"</f>
        <v>Year  4</v>
      </c>
      <c r="T663" s="710"/>
      <c r="U663" s="709" t="str">
        <f ca="1">Translations!$A$35&amp;" 5"</f>
        <v>Year  5</v>
      </c>
      <c r="V663" s="710"/>
      <c r="W663" s="799" t="str">
        <f ca="1">Translations!$A$90</f>
        <v>Please describe: 1) overall assumptions used in calculating targets, 2) anticipated rate of scale-up, 3) population size estimates, 4) description of indicator/package of services, 5) data source, 6) other relevant information</v>
      </c>
      <c r="X663" s="800"/>
      <c r="Y663" s="800"/>
      <c r="Z663" s="800"/>
      <c r="AA663" s="800"/>
      <c r="AB663" s="800"/>
      <c r="AC663" s="800"/>
      <c r="AD663" s="801"/>
      <c r="AE663" s="214"/>
      <c r="AF663" s="588"/>
      <c r="AG663" s="588"/>
      <c r="AH663" s="588"/>
      <c r="AI663" s="588"/>
      <c r="AJ663" s="588"/>
      <c r="AK663" s="588"/>
      <c r="AL663" s="585" t="e">
        <f ca="1">INDIRECT(ADDRESS(ROW()-1,COLUMN()))</f>
        <v>#N/A</v>
      </c>
      <c r="AM663" s="585">
        <f ca="1">INDIRECT(ADDRESS(ROW()-1,COLUMN()))</f>
        <v>0</v>
      </c>
      <c r="AN663" s="1045"/>
      <c r="AO663" s="273">
        <f ca="1">INDIRECT(ADDRESS(ROW()-1,COLUMN()))</f>
        <v>115</v>
      </c>
      <c r="AP663" s="588"/>
      <c r="AQ663" s="588"/>
      <c r="AR663" s="588"/>
      <c r="AS663" s="588"/>
      <c r="AT663" s="1046"/>
      <c r="AU663" s="1046"/>
      <c r="AV663" s="1046"/>
      <c r="AW663" s="1046"/>
      <c r="AX663" s="1046"/>
      <c r="AY663" s="177"/>
      <c r="AZ663" s="177"/>
      <c r="BA663" s="177"/>
      <c r="BB663" s="177"/>
      <c r="BC663" s="177"/>
      <c r="BD663" s="177"/>
      <c r="BE663" s="177"/>
      <c r="BF663" s="80"/>
      <c r="BG663" s="80"/>
      <c r="BH663" s="80"/>
      <c r="BI663" s="80"/>
      <c r="BJ663" s="80"/>
      <c r="BK663" s="80"/>
      <c r="BL663" s="80"/>
      <c r="BM663" s="80"/>
      <c r="BN663" s="80"/>
      <c r="BO663" s="80"/>
      <c r="BP663" s="80"/>
      <c r="BQ663" s="80"/>
      <c r="BR663" s="80"/>
      <c r="BS663" s="80"/>
      <c r="BT663" s="80"/>
      <c r="BU663" s="80"/>
      <c r="BV663" s="80"/>
      <c r="BW663" s="80"/>
      <c r="BX663" s="80"/>
    </row>
    <row r="664" spans="1:77" s="63" customFormat="1" ht="18" customHeight="1" outlineLevel="1" x14ac:dyDescent="0.2">
      <c r="A664" s="787"/>
      <c r="B664" s="787"/>
      <c r="C664" s="788"/>
      <c r="D664" s="932"/>
      <c r="E664" s="792"/>
      <c r="F664" s="788"/>
      <c r="G664" s="573" t="s">
        <v>15</v>
      </c>
      <c r="H664" s="729" t="s">
        <v>14</v>
      </c>
      <c r="I664" s="729" t="str">
        <f ca="1">Translations!$A$33</f>
        <v xml:space="preserve">Year </v>
      </c>
      <c r="J664" s="729" t="str">
        <f ca="1">Translations!$A$34</f>
        <v>Source</v>
      </c>
      <c r="K664" s="792"/>
      <c r="L664" s="788"/>
      <c r="M664" s="229" t="s">
        <v>15</v>
      </c>
      <c r="N664" s="777" t="s">
        <v>14</v>
      </c>
      <c r="O664" s="229" t="s">
        <v>15</v>
      </c>
      <c r="P664" s="777" t="s">
        <v>14</v>
      </c>
      <c r="Q664" s="229" t="s">
        <v>15</v>
      </c>
      <c r="R664" s="777" t="s">
        <v>14</v>
      </c>
      <c r="S664" s="229" t="s">
        <v>15</v>
      </c>
      <c r="T664" s="777" t="s">
        <v>14</v>
      </c>
      <c r="U664" s="229" t="s">
        <v>15</v>
      </c>
      <c r="V664" s="777" t="s">
        <v>14</v>
      </c>
      <c r="W664" s="799"/>
      <c r="X664" s="800"/>
      <c r="Y664" s="800"/>
      <c r="Z664" s="800"/>
      <c r="AA664" s="800"/>
      <c r="AB664" s="800"/>
      <c r="AC664" s="800"/>
      <c r="AD664" s="801"/>
      <c r="AE664" s="214"/>
      <c r="AF664" s="588"/>
      <c r="AG664" s="588"/>
      <c r="AH664" s="588"/>
      <c r="AI664" s="588"/>
      <c r="AJ664" s="588"/>
      <c r="AK664" s="588"/>
      <c r="AL664" s="585" t="e">
        <f t="shared" ref="AL664:AM706" ca="1" si="357">INDIRECT(ADDRESS(ROW()-1,COLUMN()))</f>
        <v>#N/A</v>
      </c>
      <c r="AM664" s="585">
        <f t="shared" ca="1" si="357"/>
        <v>0</v>
      </c>
      <c r="AN664" s="1045"/>
      <c r="AO664" s="273">
        <f t="shared" ref="AO664:AO714" ca="1" si="358">INDIRECT(ADDRESS(ROW()-1,COLUMN()))</f>
        <v>115</v>
      </c>
      <c r="AP664" s="588"/>
      <c r="AQ664" s="588"/>
      <c r="AR664" s="588"/>
      <c r="AS664" s="588"/>
      <c r="AT664" s="1046"/>
      <c r="AU664" s="1046"/>
      <c r="AV664" s="1046"/>
      <c r="AW664" s="1046"/>
      <c r="AX664" s="1046"/>
      <c r="AY664" s="177"/>
      <c r="AZ664" s="177"/>
      <c r="BA664" s="177"/>
      <c r="BB664" s="177"/>
      <c r="BC664" s="177"/>
      <c r="BD664" s="177"/>
      <c r="BE664" s="177"/>
      <c r="BF664" s="80"/>
      <c r="BG664" s="80"/>
      <c r="BH664" s="80"/>
      <c r="BI664" s="80"/>
      <c r="BJ664" s="80"/>
      <c r="BK664" s="80"/>
      <c r="BL664" s="80"/>
      <c r="BM664" s="80"/>
      <c r="BN664" s="80"/>
      <c r="BO664" s="80"/>
      <c r="BP664" s="80"/>
      <c r="BQ664" s="80"/>
      <c r="BR664" s="80"/>
      <c r="BS664" s="80"/>
      <c r="BT664" s="80"/>
      <c r="BU664" s="80"/>
      <c r="BV664" s="80"/>
      <c r="BW664" s="80"/>
      <c r="BX664" s="80"/>
    </row>
    <row r="665" spans="1:77" s="63" customFormat="1" ht="18" customHeight="1" outlineLevel="1" x14ac:dyDescent="0.2">
      <c r="A665" s="724"/>
      <c r="B665" s="724"/>
      <c r="C665" s="725"/>
      <c r="D665" s="730"/>
      <c r="E665" s="723"/>
      <c r="F665" s="725"/>
      <c r="G665" s="584" t="s">
        <v>13</v>
      </c>
      <c r="H665" s="730"/>
      <c r="I665" s="730"/>
      <c r="J665" s="730"/>
      <c r="K665" s="723"/>
      <c r="L665" s="725"/>
      <c r="M665" s="230" t="s">
        <v>13</v>
      </c>
      <c r="N665" s="778"/>
      <c r="O665" s="230" t="s">
        <v>13</v>
      </c>
      <c r="P665" s="778"/>
      <c r="Q665" s="230" t="s">
        <v>13</v>
      </c>
      <c r="R665" s="778"/>
      <c r="S665" s="230" t="s">
        <v>13</v>
      </c>
      <c r="T665" s="778"/>
      <c r="U665" s="230" t="s">
        <v>13</v>
      </c>
      <c r="V665" s="778"/>
      <c r="W665" s="802"/>
      <c r="X665" s="803"/>
      <c r="Y665" s="803"/>
      <c r="Z665" s="803"/>
      <c r="AA665" s="803"/>
      <c r="AB665" s="803"/>
      <c r="AC665" s="803"/>
      <c r="AD665" s="804"/>
      <c r="AE665" s="214"/>
      <c r="AF665" s="588"/>
      <c r="AG665" s="588"/>
      <c r="AH665" s="588"/>
      <c r="AI665" s="588"/>
      <c r="AJ665" s="588"/>
      <c r="AK665" s="588"/>
      <c r="AL665" s="585" t="e">
        <f t="shared" ca="1" si="357"/>
        <v>#N/A</v>
      </c>
      <c r="AM665" s="585">
        <f t="shared" ca="1" si="357"/>
        <v>0</v>
      </c>
      <c r="AN665" s="1045"/>
      <c r="AO665" s="273">
        <f t="shared" ca="1" si="358"/>
        <v>115</v>
      </c>
      <c r="AP665" s="588"/>
      <c r="AQ665" s="588"/>
      <c r="AR665" s="588"/>
      <c r="AS665" s="588"/>
      <c r="AT665" s="1046"/>
      <c r="AU665" s="1046"/>
      <c r="AV665" s="1046"/>
      <c r="AW665" s="1046"/>
      <c r="AX665" s="1046"/>
      <c r="AY665" s="177"/>
      <c r="AZ665" s="177"/>
      <c r="BA665" s="177"/>
      <c r="BB665" s="177"/>
      <c r="BC665" s="177"/>
      <c r="BD665" s="177"/>
      <c r="BE665" s="177"/>
      <c r="BF665" s="80"/>
      <c r="BG665" s="80"/>
      <c r="BH665" s="80"/>
      <c r="BI665" s="80"/>
      <c r="BJ665" s="80"/>
      <c r="BK665" s="80"/>
      <c r="BL665" s="80"/>
      <c r="BM665" s="80"/>
      <c r="BN665" s="80"/>
      <c r="BO665" s="80"/>
      <c r="BP665" s="80"/>
      <c r="BQ665" s="80"/>
      <c r="BR665" s="80"/>
      <c r="BS665" s="80"/>
      <c r="BT665" s="80"/>
      <c r="BU665" s="80"/>
      <c r="BV665" s="80"/>
      <c r="BW665" s="80"/>
      <c r="BX665" s="80"/>
    </row>
    <row r="666" spans="1:77" s="73" customFormat="1" ht="15" hidden="1" customHeight="1" outlineLevel="2" x14ac:dyDescent="0.2">
      <c r="A666" s="746" t="str">
        <f ca="1">IFERROR(INDIRECT(ADDRESS(AN666,4,1,TRUE,"CatCoverage")),"")</f>
        <v/>
      </c>
      <c r="B666" s="747"/>
      <c r="C666" s="1039"/>
      <c r="D666" s="1007" t="str">
        <f ca="1">Translations!$A$77</f>
        <v>Please select…</v>
      </c>
      <c r="E666" s="1164" t="str">
        <f ca="1">Translations!$A$77</f>
        <v>Please select…</v>
      </c>
      <c r="F666" s="759"/>
      <c r="G666" s="764"/>
      <c r="H666" s="731" t="str">
        <f>IF($G668&lt;&gt;"",$G666/$G668,"")</f>
        <v/>
      </c>
      <c r="I666" s="767"/>
      <c r="J666" s="770" t="str">
        <f ca="1">Translations!$A$77</f>
        <v>Please select…</v>
      </c>
      <c r="K666" s="1016" t="str">
        <f ca="1">Translations!$A$84</f>
        <v>Allocation + other sources</v>
      </c>
      <c r="L666" s="1017"/>
      <c r="M666" s="237"/>
      <c r="N666" s="1020" t="str">
        <f>IF(M667&lt;&gt;"",M666/M667,"")</f>
        <v/>
      </c>
      <c r="O666" s="239"/>
      <c r="P666" s="1020" t="str">
        <f>IF(O667&lt;&gt;"",O666/O667,"")</f>
        <v/>
      </c>
      <c r="Q666" s="239"/>
      <c r="R666" s="1020" t="str">
        <f>IF(Q667&lt;&gt;"",Q666/Q667,"")</f>
        <v/>
      </c>
      <c r="S666" s="239"/>
      <c r="T666" s="1020" t="str">
        <f>IF(S667&lt;&gt;"",S666/S667,"")</f>
        <v/>
      </c>
      <c r="U666" s="239"/>
      <c r="V666" s="1167" t="str">
        <f t="shared" ref="V666" si="359">IF(U667&lt;&gt;"",U666/U667,"")</f>
        <v/>
      </c>
      <c r="W666" s="1024"/>
      <c r="X666" s="1025"/>
      <c r="Y666" s="1025"/>
      <c r="Z666" s="1025"/>
      <c r="AA666" s="1025"/>
      <c r="AB666" s="1025"/>
      <c r="AC666" s="1025"/>
      <c r="AD666" s="1026"/>
      <c r="AE666" s="119"/>
      <c r="AF666" s="586"/>
      <c r="AG666" s="586"/>
      <c r="AH666" s="586"/>
      <c r="AI666" s="586"/>
      <c r="AJ666" s="166"/>
      <c r="AK666" s="166"/>
      <c r="AL666" s="585" t="e">
        <f t="shared" ca="1" si="357"/>
        <v>#N/A</v>
      </c>
      <c r="AM666" s="585">
        <f t="shared" ca="1" si="357"/>
        <v>0</v>
      </c>
      <c r="AN666" s="1033" t="str">
        <f ca="1">IFERROR(IF(INDIRECT(ADDRESS(ROW()-4,COLUMN()))+1&lt;=AL666+AM666,INDIRECT(ADDRESS(ROW()-4,COLUMN()))+1,""),"")</f>
        <v/>
      </c>
      <c r="AO666" s="273">
        <f ca="1">INDIRECT(ADDRESS(ROW()-1,COLUMN()))</f>
        <v>115</v>
      </c>
      <c r="AP666" s="586"/>
      <c r="AQ666" s="586"/>
      <c r="AR666" s="586"/>
      <c r="AS666" s="586"/>
      <c r="AT666" s="1034"/>
      <c r="AU666" s="1034"/>
      <c r="AV666" s="1034"/>
      <c r="AW666" s="1034"/>
      <c r="AX666" s="1034"/>
      <c r="AY666" s="177"/>
      <c r="AZ666" s="177"/>
      <c r="BA666" s="177"/>
      <c r="BB666" s="177"/>
      <c r="BC666" s="177"/>
      <c r="BD666" s="177"/>
      <c r="BE666" s="177"/>
    </row>
    <row r="667" spans="1:77" s="73" customFormat="1" hidden="1" outlineLevel="2" x14ac:dyDescent="0.2">
      <c r="A667" s="749"/>
      <c r="B667" s="750"/>
      <c r="C667" s="1040"/>
      <c r="D667" s="1008"/>
      <c r="E667" s="1165"/>
      <c r="F667" s="761"/>
      <c r="G667" s="765"/>
      <c r="H667" s="766"/>
      <c r="I667" s="768"/>
      <c r="J667" s="771"/>
      <c r="K667" s="1018"/>
      <c r="L667" s="1019"/>
      <c r="M667" s="238"/>
      <c r="N667" s="1021"/>
      <c r="O667" s="240"/>
      <c r="P667" s="1021"/>
      <c r="Q667" s="240"/>
      <c r="R667" s="1021"/>
      <c r="S667" s="240"/>
      <c r="T667" s="1021"/>
      <c r="U667" s="240"/>
      <c r="V667" s="1168"/>
      <c r="W667" s="1027"/>
      <c r="X667" s="1028"/>
      <c r="Y667" s="1028"/>
      <c r="Z667" s="1028"/>
      <c r="AA667" s="1028"/>
      <c r="AB667" s="1028"/>
      <c r="AC667" s="1028"/>
      <c r="AD667" s="1029"/>
      <c r="AE667" s="119"/>
      <c r="AF667" s="586"/>
      <c r="AG667" s="586"/>
      <c r="AH667" s="586"/>
      <c r="AI667" s="586"/>
      <c r="AJ667" s="166"/>
      <c r="AK667" s="166"/>
      <c r="AL667" s="585" t="e">
        <f t="shared" ca="1" si="357"/>
        <v>#N/A</v>
      </c>
      <c r="AM667" s="585">
        <f t="shared" ca="1" si="357"/>
        <v>0</v>
      </c>
      <c r="AN667" s="1033"/>
      <c r="AO667" s="273">
        <f t="shared" ca="1" si="358"/>
        <v>115</v>
      </c>
      <c r="AP667" s="586"/>
      <c r="AQ667" s="586"/>
      <c r="AR667" s="586"/>
      <c r="AS667" s="586"/>
      <c r="AT667" s="1034"/>
      <c r="AU667" s="1034"/>
      <c r="AV667" s="1034"/>
      <c r="AW667" s="1034"/>
      <c r="AX667" s="1034"/>
      <c r="AY667" s="177"/>
      <c r="AZ667" s="177"/>
      <c r="BA667" s="177"/>
      <c r="BB667" s="177"/>
      <c r="BC667" s="177"/>
      <c r="BD667" s="177"/>
      <c r="BE667" s="177"/>
    </row>
    <row r="668" spans="1:77" s="73" customFormat="1" ht="15" hidden="1" customHeight="1" outlineLevel="2" x14ac:dyDescent="0.2">
      <c r="A668" s="749"/>
      <c r="B668" s="750"/>
      <c r="C668" s="1040"/>
      <c r="D668" s="1008"/>
      <c r="E668" s="1165"/>
      <c r="F668" s="761"/>
      <c r="G668" s="764"/>
      <c r="H668" s="766"/>
      <c r="I668" s="768"/>
      <c r="J668" s="771"/>
      <c r="K668" s="1035" t="str">
        <f ca="1">Translations!$A$85</f>
        <v xml:space="preserve">Allocation + above + other </v>
      </c>
      <c r="L668" s="1036"/>
      <c r="M668" s="237"/>
      <c r="N668" s="1020" t="str">
        <f>IF(M669&lt;&gt;"",M668/M669,"")</f>
        <v/>
      </c>
      <c r="O668" s="239"/>
      <c r="P668" s="1020" t="str">
        <f>IF(O669&lt;&gt;"",O668/O669,"")</f>
        <v/>
      </c>
      <c r="Q668" s="239"/>
      <c r="R668" s="1020" t="str">
        <f>IF(Q669&lt;&gt;"",Q668/Q669,"")</f>
        <v/>
      </c>
      <c r="S668" s="239"/>
      <c r="T668" s="1020" t="str">
        <f>IF(S669&lt;&gt;"",S668/S669,"")</f>
        <v/>
      </c>
      <c r="U668" s="239"/>
      <c r="V668" s="1167" t="str">
        <f t="shared" ref="V668" si="360">IF(U669&lt;&gt;"",U668/U669,"")</f>
        <v/>
      </c>
      <c r="W668" s="1027"/>
      <c r="X668" s="1028"/>
      <c r="Y668" s="1028"/>
      <c r="Z668" s="1028"/>
      <c r="AA668" s="1028"/>
      <c r="AB668" s="1028"/>
      <c r="AC668" s="1028"/>
      <c r="AD668" s="1029"/>
      <c r="AE668" s="119"/>
      <c r="AF668" s="586"/>
      <c r="AG668" s="586"/>
      <c r="AH668" s="586"/>
      <c r="AI668" s="586"/>
      <c r="AJ668" s="586"/>
      <c r="AK668" s="586"/>
      <c r="AL668" s="585" t="e">
        <f t="shared" ca="1" si="357"/>
        <v>#N/A</v>
      </c>
      <c r="AM668" s="585">
        <f t="shared" ca="1" si="357"/>
        <v>0</v>
      </c>
      <c r="AN668" s="1033"/>
      <c r="AO668" s="273">
        <f t="shared" ca="1" si="358"/>
        <v>115</v>
      </c>
      <c r="AP668" s="586"/>
      <c r="AQ668" s="586"/>
      <c r="AR668" s="586"/>
      <c r="AS668" s="586"/>
      <c r="AT668" s="1034"/>
      <c r="AU668" s="1034"/>
      <c r="AV668" s="1034"/>
      <c r="AW668" s="1034"/>
      <c r="AX668" s="1034"/>
      <c r="AY668" s="177"/>
      <c r="AZ668" s="177"/>
      <c r="BA668" s="177"/>
      <c r="BB668" s="177"/>
      <c r="BC668" s="177"/>
      <c r="BD668" s="177"/>
      <c r="BE668" s="177"/>
    </row>
    <row r="669" spans="1:77" s="73" customFormat="1" hidden="1" outlineLevel="2" x14ac:dyDescent="0.2">
      <c r="A669" s="752"/>
      <c r="B669" s="753"/>
      <c r="C669" s="1041"/>
      <c r="D669" s="1009"/>
      <c r="E669" s="1166"/>
      <c r="F669" s="763"/>
      <c r="G669" s="765"/>
      <c r="H669" s="732"/>
      <c r="I669" s="769"/>
      <c r="J669" s="772"/>
      <c r="K669" s="1037"/>
      <c r="L669" s="1038"/>
      <c r="M669" s="238"/>
      <c r="N669" s="1021"/>
      <c r="O669" s="240"/>
      <c r="P669" s="1021"/>
      <c r="Q669" s="240"/>
      <c r="R669" s="1021"/>
      <c r="S669" s="240"/>
      <c r="T669" s="1021"/>
      <c r="U669" s="240"/>
      <c r="V669" s="1168"/>
      <c r="W669" s="1030"/>
      <c r="X669" s="1031"/>
      <c r="Y669" s="1031"/>
      <c r="Z669" s="1031"/>
      <c r="AA669" s="1031"/>
      <c r="AB669" s="1031"/>
      <c r="AC669" s="1031"/>
      <c r="AD669" s="1032"/>
      <c r="AE669" s="119"/>
      <c r="AF669" s="586"/>
      <c r="AG669" s="586"/>
      <c r="AH669" s="586"/>
      <c r="AI669" s="586"/>
      <c r="AJ669" s="586"/>
      <c r="AK669" s="586"/>
      <c r="AL669" s="585" t="e">
        <f t="shared" ca="1" si="357"/>
        <v>#N/A</v>
      </c>
      <c r="AM669" s="585">
        <f t="shared" ca="1" si="357"/>
        <v>0</v>
      </c>
      <c r="AN669" s="1033"/>
      <c r="AO669" s="273">
        <f t="shared" ca="1" si="358"/>
        <v>115</v>
      </c>
      <c r="AP669" s="586"/>
      <c r="AQ669" s="586"/>
      <c r="AR669" s="586"/>
      <c r="AS669" s="586"/>
      <c r="AT669" s="1034"/>
      <c r="AU669" s="1034"/>
      <c r="AV669" s="1034"/>
      <c r="AW669" s="1034"/>
      <c r="AX669" s="1034"/>
      <c r="AY669" s="177"/>
      <c r="AZ669" s="177"/>
      <c r="BA669" s="177"/>
      <c r="BB669" s="177"/>
      <c r="BC669" s="177"/>
      <c r="BD669" s="177"/>
      <c r="BE669" s="177"/>
    </row>
    <row r="670" spans="1:77" s="73" customFormat="1" ht="15" hidden="1" customHeight="1" outlineLevel="2" x14ac:dyDescent="0.2">
      <c r="A670" s="746" t="str">
        <f ca="1">IFERROR(INDIRECT(ADDRESS(AN670,4,1,TRUE,"CatCoverage")),"")</f>
        <v/>
      </c>
      <c r="B670" s="747"/>
      <c r="C670" s="1039"/>
      <c r="D670" s="1007" t="str">
        <f ca="1">Translations!$A$77</f>
        <v>Please select…</v>
      </c>
      <c r="E670" s="1164" t="str">
        <f ca="1">Translations!$A$77</f>
        <v>Please select…</v>
      </c>
      <c r="F670" s="759"/>
      <c r="G670" s="764"/>
      <c r="H670" s="731" t="str">
        <f>IF($G672&lt;&gt;"",$G670/$G672,"")</f>
        <v/>
      </c>
      <c r="I670" s="767"/>
      <c r="J670" s="770" t="str">
        <f ca="1">Translations!$A$77</f>
        <v>Please select…</v>
      </c>
      <c r="K670" s="1016" t="str">
        <f ca="1">Translations!$A$84</f>
        <v>Allocation + other sources</v>
      </c>
      <c r="L670" s="1017"/>
      <c r="M670" s="237"/>
      <c r="N670" s="1020"/>
      <c r="O670" s="239"/>
      <c r="P670" s="1020" t="str">
        <f>IF(O671&lt;&gt;"",O670/O671,"")</f>
        <v/>
      </c>
      <c r="Q670" s="239"/>
      <c r="R670" s="1020" t="str">
        <f>IF(Q671&lt;&gt;"",Q670/Q671,"")</f>
        <v/>
      </c>
      <c r="S670" s="239"/>
      <c r="T670" s="1020" t="str">
        <f>IF(S671&lt;&gt;"",S670/S671,"")</f>
        <v/>
      </c>
      <c r="U670" s="239"/>
      <c r="V670" s="1167" t="str">
        <f t="shared" ref="V670" si="361">IF(U671&lt;&gt;"",U670/U671,"")</f>
        <v/>
      </c>
      <c r="W670" s="1024"/>
      <c r="X670" s="1025"/>
      <c r="Y670" s="1025"/>
      <c r="Z670" s="1025"/>
      <c r="AA670" s="1025"/>
      <c r="AB670" s="1025"/>
      <c r="AC670" s="1025"/>
      <c r="AD670" s="1026"/>
      <c r="AE670" s="119"/>
      <c r="AF670" s="586"/>
      <c r="AG670" s="586"/>
      <c r="AH670" s="586"/>
      <c r="AI670" s="586"/>
      <c r="AJ670" s="586"/>
      <c r="AK670" s="586"/>
      <c r="AL670" s="585" t="e">
        <f t="shared" ca="1" si="357"/>
        <v>#N/A</v>
      </c>
      <c r="AM670" s="585">
        <f t="shared" ca="1" si="357"/>
        <v>0</v>
      </c>
      <c r="AN670" s="1033" t="str">
        <f t="shared" ref="AN670" ca="1" si="362">IFERROR(IF(INDIRECT(ADDRESS(ROW()-4,COLUMN()))+1&lt;=AL670+AM670,INDIRECT(ADDRESS(ROW()-4,COLUMN()))+1,""),"")</f>
        <v/>
      </c>
      <c r="AO670" s="273">
        <f t="shared" ca="1" si="358"/>
        <v>115</v>
      </c>
      <c r="AP670" s="586"/>
      <c r="AQ670" s="586"/>
      <c r="AR670" s="586"/>
      <c r="AS670" s="586"/>
      <c r="AT670" s="1034"/>
      <c r="AU670" s="1034"/>
      <c r="AV670" s="1034"/>
      <c r="AW670" s="1034"/>
      <c r="AX670" s="1034"/>
      <c r="AY670" s="177"/>
      <c r="AZ670" s="177"/>
      <c r="BA670" s="177"/>
      <c r="BB670" s="177"/>
      <c r="BC670" s="177"/>
      <c r="BD670" s="177"/>
      <c r="BE670" s="177"/>
    </row>
    <row r="671" spans="1:77" s="73" customFormat="1" hidden="1" outlineLevel="2" x14ac:dyDescent="0.2">
      <c r="A671" s="749"/>
      <c r="B671" s="750"/>
      <c r="C671" s="1040"/>
      <c r="D671" s="1008"/>
      <c r="E671" s="1165"/>
      <c r="F671" s="761"/>
      <c r="G671" s="765"/>
      <c r="H671" s="766"/>
      <c r="I671" s="768"/>
      <c r="J671" s="771"/>
      <c r="K671" s="1018"/>
      <c r="L671" s="1019"/>
      <c r="M671" s="238"/>
      <c r="N671" s="1021"/>
      <c r="O671" s="240"/>
      <c r="P671" s="1021"/>
      <c r="Q671" s="240"/>
      <c r="R671" s="1021"/>
      <c r="S671" s="240"/>
      <c r="T671" s="1021"/>
      <c r="U671" s="240"/>
      <c r="V671" s="1168"/>
      <c r="W671" s="1027"/>
      <c r="X671" s="1028"/>
      <c r="Y671" s="1028"/>
      <c r="Z671" s="1028"/>
      <c r="AA671" s="1028"/>
      <c r="AB671" s="1028"/>
      <c r="AC671" s="1028"/>
      <c r="AD671" s="1029"/>
      <c r="AE671" s="119"/>
      <c r="AF671" s="586"/>
      <c r="AG671" s="586"/>
      <c r="AH671" s="586"/>
      <c r="AI671" s="586"/>
      <c r="AJ671" s="586"/>
      <c r="AK671" s="586"/>
      <c r="AL671" s="585" t="e">
        <f t="shared" ca="1" si="357"/>
        <v>#N/A</v>
      </c>
      <c r="AM671" s="585">
        <f t="shared" ca="1" si="357"/>
        <v>0</v>
      </c>
      <c r="AN671" s="1033"/>
      <c r="AO671" s="273">
        <f t="shared" ca="1" si="358"/>
        <v>115</v>
      </c>
      <c r="AP671" s="586"/>
      <c r="AQ671" s="586"/>
      <c r="AR671" s="586"/>
      <c r="AS671" s="586"/>
      <c r="AT671" s="1034"/>
      <c r="AU671" s="1034"/>
      <c r="AV671" s="1034"/>
      <c r="AW671" s="1034"/>
      <c r="AX671" s="1034"/>
      <c r="AY671" s="177"/>
      <c r="AZ671" s="177"/>
      <c r="BA671" s="177"/>
      <c r="BB671" s="177"/>
      <c r="BC671" s="177"/>
      <c r="BD671" s="177"/>
      <c r="BE671" s="177"/>
    </row>
    <row r="672" spans="1:77" s="73" customFormat="1" ht="15" hidden="1" customHeight="1" outlineLevel="2" x14ac:dyDescent="0.2">
      <c r="A672" s="749"/>
      <c r="B672" s="750"/>
      <c r="C672" s="1040"/>
      <c r="D672" s="1008"/>
      <c r="E672" s="1165"/>
      <c r="F672" s="761"/>
      <c r="G672" s="764"/>
      <c r="H672" s="766"/>
      <c r="I672" s="768"/>
      <c r="J672" s="771"/>
      <c r="K672" s="1035" t="str">
        <f ca="1">Translations!$A$85</f>
        <v xml:space="preserve">Allocation + above + other </v>
      </c>
      <c r="L672" s="1036"/>
      <c r="M672" s="237"/>
      <c r="N672" s="1020" t="str">
        <f>IF(M673&lt;&gt;"",M672/M673,"")</f>
        <v/>
      </c>
      <c r="O672" s="239"/>
      <c r="P672" s="1020" t="str">
        <f>IF(O673&lt;&gt;"",O672/O673,"")</f>
        <v/>
      </c>
      <c r="Q672" s="239"/>
      <c r="R672" s="1020" t="str">
        <f>IF(Q673&lt;&gt;"",Q672/Q673,"")</f>
        <v/>
      </c>
      <c r="S672" s="239"/>
      <c r="T672" s="1020" t="str">
        <f>IF(S673&lt;&gt;"",S672/S673,"")</f>
        <v/>
      </c>
      <c r="U672" s="239"/>
      <c r="V672" s="1167" t="str">
        <f t="shared" ref="V672" si="363">IF(U673&lt;&gt;"",U672/U673,"")</f>
        <v/>
      </c>
      <c r="W672" s="1027"/>
      <c r="X672" s="1028"/>
      <c r="Y672" s="1028"/>
      <c r="Z672" s="1028"/>
      <c r="AA672" s="1028"/>
      <c r="AB672" s="1028"/>
      <c r="AC672" s="1028"/>
      <c r="AD672" s="1029"/>
      <c r="AE672" s="119"/>
      <c r="AF672" s="586"/>
      <c r="AG672" s="586"/>
      <c r="AH672" s="586"/>
      <c r="AI672" s="586"/>
      <c r="AJ672" s="586"/>
      <c r="AK672" s="586"/>
      <c r="AL672" s="585" t="e">
        <f t="shared" ca="1" si="357"/>
        <v>#N/A</v>
      </c>
      <c r="AM672" s="585">
        <f t="shared" ca="1" si="357"/>
        <v>0</v>
      </c>
      <c r="AN672" s="1033"/>
      <c r="AO672" s="273">
        <f t="shared" ca="1" si="358"/>
        <v>115</v>
      </c>
      <c r="AP672" s="586"/>
      <c r="AQ672" s="586"/>
      <c r="AR672" s="586"/>
      <c r="AS672" s="586"/>
      <c r="AT672" s="1034"/>
      <c r="AU672" s="1034"/>
      <c r="AV672" s="1034"/>
      <c r="AW672" s="1034"/>
      <c r="AX672" s="1034"/>
      <c r="AY672" s="177"/>
      <c r="AZ672" s="177"/>
      <c r="BA672" s="177"/>
      <c r="BB672" s="177"/>
      <c r="BC672" s="177"/>
      <c r="BD672" s="177"/>
      <c r="BE672" s="177"/>
    </row>
    <row r="673" spans="1:57" s="73" customFormat="1" hidden="1" outlineLevel="2" x14ac:dyDescent="0.2">
      <c r="A673" s="752"/>
      <c r="B673" s="753"/>
      <c r="C673" s="1041"/>
      <c r="D673" s="1009"/>
      <c r="E673" s="1166"/>
      <c r="F673" s="763"/>
      <c r="G673" s="765"/>
      <c r="H673" s="732"/>
      <c r="I673" s="769"/>
      <c r="J673" s="772"/>
      <c r="K673" s="1037"/>
      <c r="L673" s="1038"/>
      <c r="M673" s="238"/>
      <c r="N673" s="1021"/>
      <c r="O673" s="240"/>
      <c r="P673" s="1021"/>
      <c r="Q673" s="240"/>
      <c r="R673" s="1021"/>
      <c r="S673" s="240"/>
      <c r="T673" s="1021"/>
      <c r="U673" s="240"/>
      <c r="V673" s="1168"/>
      <c r="W673" s="1030"/>
      <c r="X673" s="1031"/>
      <c r="Y673" s="1031"/>
      <c r="Z673" s="1031"/>
      <c r="AA673" s="1031"/>
      <c r="AB673" s="1031"/>
      <c r="AC673" s="1031"/>
      <c r="AD673" s="1032"/>
      <c r="AE673" s="119"/>
      <c r="AF673" s="586"/>
      <c r="AG673" s="586"/>
      <c r="AH673" s="586"/>
      <c r="AI673" s="586"/>
      <c r="AJ673" s="586"/>
      <c r="AK673" s="586"/>
      <c r="AL673" s="585" t="e">
        <f t="shared" ca="1" si="357"/>
        <v>#N/A</v>
      </c>
      <c r="AM673" s="585">
        <f t="shared" ca="1" si="357"/>
        <v>0</v>
      </c>
      <c r="AN673" s="1033"/>
      <c r="AO673" s="273">
        <f t="shared" ca="1" si="358"/>
        <v>115</v>
      </c>
      <c r="AP673" s="586"/>
      <c r="AQ673" s="586"/>
      <c r="AR673" s="586"/>
      <c r="AS673" s="586"/>
      <c r="AT673" s="1034"/>
      <c r="AU673" s="1034"/>
      <c r="AV673" s="1034"/>
      <c r="AW673" s="1034"/>
      <c r="AX673" s="1034"/>
      <c r="AY673" s="177"/>
      <c r="AZ673" s="177"/>
      <c r="BA673" s="177"/>
      <c r="BB673" s="177"/>
      <c r="BC673" s="177"/>
      <c r="BD673" s="177"/>
      <c r="BE673" s="177"/>
    </row>
    <row r="674" spans="1:57" s="73" customFormat="1" ht="15" hidden="1" customHeight="1" outlineLevel="2" x14ac:dyDescent="0.2">
      <c r="A674" s="746" t="str">
        <f ca="1">IFERROR(INDIRECT(ADDRESS(AN674,4,1,TRUE,"CatCoverage")),"")</f>
        <v/>
      </c>
      <c r="B674" s="747"/>
      <c r="C674" s="1039"/>
      <c r="D674" s="1007" t="str">
        <f ca="1">Translations!$A$77</f>
        <v>Please select…</v>
      </c>
      <c r="E674" s="1164" t="str">
        <f ca="1">Translations!$A$77</f>
        <v>Please select…</v>
      </c>
      <c r="F674" s="759"/>
      <c r="G674" s="764"/>
      <c r="H674" s="731" t="str">
        <f>IF($G676&lt;&gt;"",$G674/$G676,"")</f>
        <v/>
      </c>
      <c r="I674" s="767"/>
      <c r="J674" s="770" t="str">
        <f ca="1">Translations!$A$77</f>
        <v>Please select…</v>
      </c>
      <c r="K674" s="1016" t="str">
        <f ca="1">Translations!$A$84</f>
        <v>Allocation + other sources</v>
      </c>
      <c r="L674" s="1017"/>
      <c r="M674" s="237"/>
      <c r="N674" s="1020" t="str">
        <f>IF(M675&lt;&gt;"",M674/M675,"")</f>
        <v/>
      </c>
      <c r="O674" s="239"/>
      <c r="P674" s="1020" t="str">
        <f>IF(O675&lt;&gt;"",O674/O675,"")</f>
        <v/>
      </c>
      <c r="Q674" s="239"/>
      <c r="R674" s="1020" t="str">
        <f>IF(Q675&lt;&gt;"",Q674/Q675,"")</f>
        <v/>
      </c>
      <c r="S674" s="239"/>
      <c r="T674" s="1020" t="str">
        <f>IF(S675&lt;&gt;"",S674/S675,"")</f>
        <v/>
      </c>
      <c r="U674" s="239"/>
      <c r="V674" s="1167" t="str">
        <f t="shared" ref="V674" si="364">IF(U675&lt;&gt;"",U674/U675,"")</f>
        <v/>
      </c>
      <c r="W674" s="1024"/>
      <c r="X674" s="1025"/>
      <c r="Y674" s="1025"/>
      <c r="Z674" s="1025"/>
      <c r="AA674" s="1025"/>
      <c r="AB674" s="1025"/>
      <c r="AC674" s="1025"/>
      <c r="AD674" s="1026"/>
      <c r="AE674" s="119"/>
      <c r="AF674" s="586"/>
      <c r="AG674" s="586"/>
      <c r="AH674" s="586"/>
      <c r="AI674" s="586"/>
      <c r="AJ674" s="586"/>
      <c r="AK674" s="586"/>
      <c r="AL674" s="585" t="e">
        <f t="shared" ca="1" si="357"/>
        <v>#N/A</v>
      </c>
      <c r="AM674" s="585">
        <f t="shared" ca="1" si="357"/>
        <v>0</v>
      </c>
      <c r="AN674" s="1033" t="str">
        <f t="shared" ref="AN674" ca="1" si="365">IFERROR(IF(INDIRECT(ADDRESS(ROW()-4,COLUMN()))+1&lt;=AL674+AM674,INDIRECT(ADDRESS(ROW()-4,COLUMN()))+1,""),"")</f>
        <v/>
      </c>
      <c r="AO674" s="273">
        <f t="shared" ca="1" si="358"/>
        <v>115</v>
      </c>
      <c r="AP674" s="586"/>
      <c r="AQ674" s="586"/>
      <c r="AR674" s="586"/>
      <c r="AS674" s="586"/>
      <c r="AT674" s="1034"/>
      <c r="AU674" s="1034"/>
      <c r="AV674" s="1034"/>
      <c r="AW674" s="1034"/>
      <c r="AX674" s="1034"/>
      <c r="AY674" s="177"/>
      <c r="AZ674" s="177"/>
      <c r="BA674" s="177"/>
      <c r="BB674" s="177"/>
      <c r="BC674" s="177"/>
      <c r="BD674" s="177"/>
      <c r="BE674" s="177"/>
    </row>
    <row r="675" spans="1:57" s="73" customFormat="1" hidden="1" outlineLevel="2" x14ac:dyDescent="0.2">
      <c r="A675" s="749"/>
      <c r="B675" s="750"/>
      <c r="C675" s="1040"/>
      <c r="D675" s="1008"/>
      <c r="E675" s="1165"/>
      <c r="F675" s="761"/>
      <c r="G675" s="765"/>
      <c r="H675" s="766"/>
      <c r="I675" s="768"/>
      <c r="J675" s="771"/>
      <c r="K675" s="1018"/>
      <c r="L675" s="1019"/>
      <c r="M675" s="238"/>
      <c r="N675" s="1021"/>
      <c r="O675" s="240"/>
      <c r="P675" s="1021"/>
      <c r="Q675" s="240"/>
      <c r="R675" s="1021"/>
      <c r="S675" s="240"/>
      <c r="T675" s="1021"/>
      <c r="U675" s="240"/>
      <c r="V675" s="1168"/>
      <c r="W675" s="1027"/>
      <c r="X675" s="1028"/>
      <c r="Y675" s="1028"/>
      <c r="Z675" s="1028"/>
      <c r="AA675" s="1028"/>
      <c r="AB675" s="1028"/>
      <c r="AC675" s="1028"/>
      <c r="AD675" s="1029"/>
      <c r="AE675" s="119"/>
      <c r="AF675" s="586"/>
      <c r="AG675" s="586"/>
      <c r="AH675" s="586"/>
      <c r="AI675" s="586"/>
      <c r="AJ675" s="586"/>
      <c r="AK675" s="586"/>
      <c r="AL675" s="585" t="e">
        <f t="shared" ca="1" si="357"/>
        <v>#N/A</v>
      </c>
      <c r="AM675" s="585">
        <f t="shared" ca="1" si="357"/>
        <v>0</v>
      </c>
      <c r="AN675" s="1033"/>
      <c r="AO675" s="273">
        <f t="shared" ca="1" si="358"/>
        <v>115</v>
      </c>
      <c r="AP675" s="586"/>
      <c r="AQ675" s="586"/>
      <c r="AR675" s="586"/>
      <c r="AS675" s="586"/>
      <c r="AT675" s="1034"/>
      <c r="AU675" s="1034"/>
      <c r="AV675" s="1034"/>
      <c r="AW675" s="1034"/>
      <c r="AX675" s="1034"/>
      <c r="AY675" s="177"/>
      <c r="AZ675" s="177"/>
      <c r="BA675" s="177"/>
      <c r="BB675" s="177"/>
      <c r="BC675" s="177"/>
      <c r="BD675" s="177"/>
      <c r="BE675" s="177"/>
    </row>
    <row r="676" spans="1:57" s="73" customFormat="1" ht="15" hidden="1" customHeight="1" outlineLevel="2" x14ac:dyDescent="0.2">
      <c r="A676" s="749"/>
      <c r="B676" s="750"/>
      <c r="C676" s="1040"/>
      <c r="D676" s="1008"/>
      <c r="E676" s="1165"/>
      <c r="F676" s="761"/>
      <c r="G676" s="764"/>
      <c r="H676" s="766"/>
      <c r="I676" s="768"/>
      <c r="J676" s="771"/>
      <c r="K676" s="1035" t="str">
        <f ca="1">Translations!$A$85</f>
        <v xml:space="preserve">Allocation + above + other </v>
      </c>
      <c r="L676" s="1036"/>
      <c r="M676" s="237"/>
      <c r="N676" s="1020" t="str">
        <f>IF(M677&lt;&gt;"",M676/M677,"")</f>
        <v/>
      </c>
      <c r="O676" s="239"/>
      <c r="P676" s="1020" t="str">
        <f>IF(O677&lt;&gt;"",O676/O677,"")</f>
        <v/>
      </c>
      <c r="Q676" s="239"/>
      <c r="R676" s="1020" t="str">
        <f>IF(Q677&lt;&gt;"",Q676/Q677,"")</f>
        <v/>
      </c>
      <c r="S676" s="239"/>
      <c r="T676" s="1020" t="str">
        <f>IF(S677&lt;&gt;"",S676/S677,"")</f>
        <v/>
      </c>
      <c r="U676" s="239"/>
      <c r="V676" s="1167" t="str">
        <f t="shared" ref="V676" si="366">IF(U677&lt;&gt;"",U676/U677,"")</f>
        <v/>
      </c>
      <c r="W676" s="1027"/>
      <c r="X676" s="1028"/>
      <c r="Y676" s="1028"/>
      <c r="Z676" s="1028"/>
      <c r="AA676" s="1028"/>
      <c r="AB676" s="1028"/>
      <c r="AC676" s="1028"/>
      <c r="AD676" s="1029"/>
      <c r="AE676" s="119"/>
      <c r="AF676" s="586"/>
      <c r="AG676" s="586"/>
      <c r="AH676" s="586"/>
      <c r="AI676" s="586"/>
      <c r="AJ676" s="586"/>
      <c r="AK676" s="586"/>
      <c r="AL676" s="585" t="e">
        <f t="shared" ca="1" si="357"/>
        <v>#N/A</v>
      </c>
      <c r="AM676" s="585">
        <f t="shared" ca="1" si="357"/>
        <v>0</v>
      </c>
      <c r="AN676" s="1033"/>
      <c r="AO676" s="273">
        <f t="shared" ca="1" si="358"/>
        <v>115</v>
      </c>
      <c r="AP676" s="586"/>
      <c r="AQ676" s="586"/>
      <c r="AR676" s="586"/>
      <c r="AS676" s="586"/>
      <c r="AT676" s="1034"/>
      <c r="AU676" s="1034"/>
      <c r="AV676" s="1034"/>
      <c r="AW676" s="1034"/>
      <c r="AX676" s="1034"/>
      <c r="AY676" s="177"/>
      <c r="AZ676" s="177"/>
      <c r="BA676" s="177"/>
      <c r="BB676" s="177"/>
      <c r="BC676" s="177"/>
      <c r="BD676" s="177"/>
      <c r="BE676" s="177"/>
    </row>
    <row r="677" spans="1:57" s="73" customFormat="1" hidden="1" outlineLevel="2" x14ac:dyDescent="0.2">
      <c r="A677" s="752"/>
      <c r="B677" s="753"/>
      <c r="C677" s="1041"/>
      <c r="D677" s="1009"/>
      <c r="E677" s="1166"/>
      <c r="F677" s="763"/>
      <c r="G677" s="765"/>
      <c r="H677" s="732"/>
      <c r="I677" s="769"/>
      <c r="J677" s="772"/>
      <c r="K677" s="1037"/>
      <c r="L677" s="1038"/>
      <c r="M677" s="238"/>
      <c r="N677" s="1021"/>
      <c r="O677" s="240"/>
      <c r="P677" s="1021"/>
      <c r="Q677" s="240"/>
      <c r="R677" s="1021"/>
      <c r="S677" s="240"/>
      <c r="T677" s="1021"/>
      <c r="U677" s="240"/>
      <c r="V677" s="1168"/>
      <c r="W677" s="1030"/>
      <c r="X677" s="1031"/>
      <c r="Y677" s="1031"/>
      <c r="Z677" s="1031"/>
      <c r="AA677" s="1031"/>
      <c r="AB677" s="1031"/>
      <c r="AC677" s="1031"/>
      <c r="AD677" s="1032"/>
      <c r="AE677" s="119"/>
      <c r="AF677" s="586"/>
      <c r="AG677" s="586"/>
      <c r="AH677" s="586"/>
      <c r="AI677" s="586"/>
      <c r="AJ677" s="586"/>
      <c r="AK677" s="586"/>
      <c r="AL677" s="585" t="e">
        <f t="shared" ca="1" si="357"/>
        <v>#N/A</v>
      </c>
      <c r="AM677" s="585">
        <f t="shared" ca="1" si="357"/>
        <v>0</v>
      </c>
      <c r="AN677" s="1033"/>
      <c r="AO677" s="273">
        <f t="shared" ca="1" si="358"/>
        <v>115</v>
      </c>
      <c r="AP677" s="586"/>
      <c r="AQ677" s="586"/>
      <c r="AR677" s="586"/>
      <c r="AS677" s="586"/>
      <c r="AT677" s="1034"/>
      <c r="AU677" s="1034"/>
      <c r="AV677" s="1034"/>
      <c r="AW677" s="1034"/>
      <c r="AX677" s="1034"/>
      <c r="AY677" s="177"/>
      <c r="AZ677" s="177"/>
      <c r="BA677" s="177"/>
      <c r="BB677" s="177"/>
      <c r="BC677" s="177"/>
      <c r="BD677" s="177"/>
      <c r="BE677" s="177"/>
    </row>
    <row r="678" spans="1:57" s="73" customFormat="1" ht="15" hidden="1" customHeight="1" outlineLevel="2" x14ac:dyDescent="0.2">
      <c r="A678" s="746" t="str">
        <f ca="1">IFERROR(INDIRECT(ADDRESS(AN678,4,1,TRUE,"CatCoverage")),"")</f>
        <v/>
      </c>
      <c r="B678" s="747"/>
      <c r="C678" s="1039"/>
      <c r="D678" s="1007" t="str">
        <f ca="1">Translations!$A$77</f>
        <v>Please select…</v>
      </c>
      <c r="E678" s="1164" t="str">
        <f ca="1">Translations!$A$77</f>
        <v>Please select…</v>
      </c>
      <c r="F678" s="759"/>
      <c r="G678" s="764"/>
      <c r="H678" s="731" t="str">
        <f>IF($G680&lt;&gt;"",$G678/$G680,"")</f>
        <v/>
      </c>
      <c r="I678" s="767"/>
      <c r="J678" s="770" t="str">
        <f ca="1">Translations!$A$77</f>
        <v>Please select…</v>
      </c>
      <c r="K678" s="1016" t="str">
        <f ca="1">Translations!$A$84</f>
        <v>Allocation + other sources</v>
      </c>
      <c r="L678" s="1017"/>
      <c r="M678" s="237"/>
      <c r="N678" s="1020" t="str">
        <f>IF(M679&lt;&gt;"",M678/M679,"")</f>
        <v/>
      </c>
      <c r="O678" s="239"/>
      <c r="P678" s="1020" t="str">
        <f>IF(O679&lt;&gt;"",O678/O679,"")</f>
        <v/>
      </c>
      <c r="Q678" s="239"/>
      <c r="R678" s="1020" t="str">
        <f>IF(Q679&lt;&gt;"",Q678/Q679,"")</f>
        <v/>
      </c>
      <c r="S678" s="239"/>
      <c r="T678" s="1020" t="str">
        <f>IF(S679&lt;&gt;"",S678/S679,"")</f>
        <v/>
      </c>
      <c r="U678" s="239"/>
      <c r="V678" s="1167" t="str">
        <f t="shared" ref="V678" si="367">IF(U679&lt;&gt;"",U678/U679,"")</f>
        <v/>
      </c>
      <c r="W678" s="1024"/>
      <c r="X678" s="1025"/>
      <c r="Y678" s="1025"/>
      <c r="Z678" s="1025"/>
      <c r="AA678" s="1025"/>
      <c r="AB678" s="1025"/>
      <c r="AC678" s="1025"/>
      <c r="AD678" s="1026"/>
      <c r="AE678" s="119"/>
      <c r="AF678" s="586"/>
      <c r="AG678" s="586"/>
      <c r="AH678" s="586"/>
      <c r="AI678" s="586"/>
      <c r="AJ678" s="586"/>
      <c r="AK678" s="586"/>
      <c r="AL678" s="585" t="e">
        <f t="shared" ca="1" si="357"/>
        <v>#N/A</v>
      </c>
      <c r="AM678" s="585">
        <f t="shared" ca="1" si="357"/>
        <v>0</v>
      </c>
      <c r="AN678" s="1033" t="str">
        <f t="shared" ref="AN678" ca="1" si="368">IFERROR(IF(INDIRECT(ADDRESS(ROW()-4,COLUMN()))+1&lt;=AL678+AM678,INDIRECT(ADDRESS(ROW()-4,COLUMN()))+1,""),"")</f>
        <v/>
      </c>
      <c r="AO678" s="273">
        <f t="shared" ca="1" si="358"/>
        <v>115</v>
      </c>
      <c r="AP678" s="586"/>
      <c r="AQ678" s="586"/>
      <c r="AR678" s="586"/>
      <c r="AS678" s="586"/>
      <c r="AT678" s="1034"/>
      <c r="AU678" s="1034"/>
      <c r="AV678" s="1034"/>
      <c r="AW678" s="1034"/>
      <c r="AX678" s="1034"/>
      <c r="AY678" s="177"/>
      <c r="AZ678" s="177"/>
      <c r="BA678" s="177"/>
      <c r="BB678" s="177"/>
      <c r="BC678" s="177"/>
      <c r="BD678" s="177"/>
      <c r="BE678" s="177"/>
    </row>
    <row r="679" spans="1:57" s="73" customFormat="1" hidden="1" outlineLevel="2" x14ac:dyDescent="0.2">
      <c r="A679" s="749"/>
      <c r="B679" s="750"/>
      <c r="C679" s="1040"/>
      <c r="D679" s="1008"/>
      <c r="E679" s="1165"/>
      <c r="F679" s="761"/>
      <c r="G679" s="765"/>
      <c r="H679" s="766"/>
      <c r="I679" s="768"/>
      <c r="J679" s="771"/>
      <c r="K679" s="1018"/>
      <c r="L679" s="1019"/>
      <c r="M679" s="238"/>
      <c r="N679" s="1021"/>
      <c r="O679" s="240"/>
      <c r="P679" s="1021"/>
      <c r="Q679" s="240"/>
      <c r="R679" s="1021"/>
      <c r="S679" s="240"/>
      <c r="T679" s="1021"/>
      <c r="U679" s="240"/>
      <c r="V679" s="1168"/>
      <c r="W679" s="1027"/>
      <c r="X679" s="1028"/>
      <c r="Y679" s="1028"/>
      <c r="Z679" s="1028"/>
      <c r="AA679" s="1028"/>
      <c r="AB679" s="1028"/>
      <c r="AC679" s="1028"/>
      <c r="AD679" s="1029"/>
      <c r="AE679" s="119"/>
      <c r="AF679" s="586"/>
      <c r="AG679" s="586"/>
      <c r="AH679" s="586"/>
      <c r="AI679" s="586"/>
      <c r="AJ679" s="586"/>
      <c r="AK679" s="586"/>
      <c r="AL679" s="585" t="e">
        <f t="shared" ca="1" si="357"/>
        <v>#N/A</v>
      </c>
      <c r="AM679" s="585">
        <f t="shared" ca="1" si="357"/>
        <v>0</v>
      </c>
      <c r="AN679" s="1033"/>
      <c r="AO679" s="273">
        <f t="shared" ca="1" si="358"/>
        <v>115</v>
      </c>
      <c r="AP679" s="586"/>
      <c r="AQ679" s="586"/>
      <c r="AR679" s="586"/>
      <c r="AS679" s="586"/>
      <c r="AT679" s="1034"/>
      <c r="AU679" s="1034"/>
      <c r="AV679" s="1034"/>
      <c r="AW679" s="1034"/>
      <c r="AX679" s="1034"/>
      <c r="AY679" s="177"/>
      <c r="AZ679" s="177"/>
      <c r="BA679" s="177"/>
      <c r="BB679" s="177"/>
      <c r="BC679" s="177"/>
      <c r="BD679" s="177"/>
      <c r="BE679" s="177"/>
    </row>
    <row r="680" spans="1:57" s="73" customFormat="1" ht="15" hidden="1" customHeight="1" outlineLevel="2" x14ac:dyDescent="0.2">
      <c r="A680" s="749"/>
      <c r="B680" s="750"/>
      <c r="C680" s="1040"/>
      <c r="D680" s="1008"/>
      <c r="E680" s="1165"/>
      <c r="F680" s="761"/>
      <c r="G680" s="764"/>
      <c r="H680" s="766"/>
      <c r="I680" s="768"/>
      <c r="J680" s="771"/>
      <c r="K680" s="1035" t="str">
        <f ca="1">Translations!$A$85</f>
        <v xml:space="preserve">Allocation + above + other </v>
      </c>
      <c r="L680" s="1036"/>
      <c r="M680" s="237"/>
      <c r="N680" s="1020" t="str">
        <f>IF(M681&lt;&gt;"",M680/M681,"")</f>
        <v/>
      </c>
      <c r="O680" s="239"/>
      <c r="P680" s="1020" t="str">
        <f>IF(O681&lt;&gt;"",O680/O681,"")</f>
        <v/>
      </c>
      <c r="Q680" s="239"/>
      <c r="R680" s="1020" t="str">
        <f>IF(Q681&lt;&gt;"",Q680/Q681,"")</f>
        <v/>
      </c>
      <c r="S680" s="239"/>
      <c r="T680" s="1020" t="str">
        <f>IF(S681&lt;&gt;"",S680/S681,"")</f>
        <v/>
      </c>
      <c r="U680" s="239"/>
      <c r="V680" s="1167" t="str">
        <f t="shared" ref="V680" si="369">IF(U681&lt;&gt;"",U680/U681,"")</f>
        <v/>
      </c>
      <c r="W680" s="1027"/>
      <c r="X680" s="1028"/>
      <c r="Y680" s="1028"/>
      <c r="Z680" s="1028"/>
      <c r="AA680" s="1028"/>
      <c r="AB680" s="1028"/>
      <c r="AC680" s="1028"/>
      <c r="AD680" s="1029"/>
      <c r="AE680" s="119"/>
      <c r="AF680" s="586"/>
      <c r="AG680" s="586"/>
      <c r="AH680" s="586"/>
      <c r="AI680" s="586"/>
      <c r="AJ680" s="586"/>
      <c r="AK680" s="586"/>
      <c r="AL680" s="585" t="e">
        <f t="shared" ca="1" si="357"/>
        <v>#N/A</v>
      </c>
      <c r="AM680" s="585">
        <f t="shared" ca="1" si="357"/>
        <v>0</v>
      </c>
      <c r="AN680" s="1033"/>
      <c r="AO680" s="273">
        <f t="shared" ca="1" si="358"/>
        <v>115</v>
      </c>
      <c r="AP680" s="586"/>
      <c r="AQ680" s="586"/>
      <c r="AR680" s="586"/>
      <c r="AS680" s="586"/>
      <c r="AT680" s="1034"/>
      <c r="AU680" s="1034"/>
      <c r="AV680" s="1034"/>
      <c r="AW680" s="1034"/>
      <c r="AX680" s="1034"/>
      <c r="AY680" s="177"/>
      <c r="AZ680" s="177"/>
      <c r="BA680" s="177"/>
      <c r="BB680" s="177"/>
      <c r="BC680" s="177"/>
      <c r="BD680" s="177"/>
      <c r="BE680" s="177"/>
    </row>
    <row r="681" spans="1:57" s="73" customFormat="1" hidden="1" outlineLevel="2" x14ac:dyDescent="0.2">
      <c r="A681" s="752"/>
      <c r="B681" s="753"/>
      <c r="C681" s="1041"/>
      <c r="D681" s="1009"/>
      <c r="E681" s="1166"/>
      <c r="F681" s="763"/>
      <c r="G681" s="765"/>
      <c r="H681" s="732"/>
      <c r="I681" s="769"/>
      <c r="J681" s="772"/>
      <c r="K681" s="1037"/>
      <c r="L681" s="1038"/>
      <c r="M681" s="238"/>
      <c r="N681" s="1021"/>
      <c r="O681" s="240"/>
      <c r="P681" s="1021"/>
      <c r="Q681" s="240"/>
      <c r="R681" s="1021"/>
      <c r="S681" s="240"/>
      <c r="T681" s="1021"/>
      <c r="U681" s="240"/>
      <c r="V681" s="1168"/>
      <c r="W681" s="1030"/>
      <c r="X681" s="1031"/>
      <c r="Y681" s="1031"/>
      <c r="Z681" s="1031"/>
      <c r="AA681" s="1031"/>
      <c r="AB681" s="1031"/>
      <c r="AC681" s="1031"/>
      <c r="AD681" s="1032"/>
      <c r="AE681" s="119"/>
      <c r="AF681" s="586"/>
      <c r="AG681" s="586"/>
      <c r="AH681" s="586"/>
      <c r="AI681" s="586"/>
      <c r="AJ681" s="586"/>
      <c r="AK681" s="586"/>
      <c r="AL681" s="585" t="e">
        <f t="shared" ca="1" si="357"/>
        <v>#N/A</v>
      </c>
      <c r="AM681" s="585">
        <f t="shared" ca="1" si="357"/>
        <v>0</v>
      </c>
      <c r="AN681" s="1033"/>
      <c r="AO681" s="273">
        <f t="shared" ca="1" si="358"/>
        <v>115</v>
      </c>
      <c r="AP681" s="586"/>
      <c r="AQ681" s="586"/>
      <c r="AR681" s="586"/>
      <c r="AS681" s="586"/>
      <c r="AT681" s="1034"/>
      <c r="AU681" s="1034"/>
      <c r="AV681" s="1034"/>
      <c r="AW681" s="1034"/>
      <c r="AX681" s="1034"/>
      <c r="AY681" s="177"/>
      <c r="AZ681" s="177"/>
      <c r="BA681" s="177"/>
      <c r="BB681" s="177"/>
      <c r="BC681" s="177"/>
      <c r="BD681" s="177"/>
      <c r="BE681" s="177"/>
    </row>
    <row r="682" spans="1:57" s="73" customFormat="1" ht="15" hidden="1" customHeight="1" outlineLevel="2" x14ac:dyDescent="0.2">
      <c r="A682" s="746" t="str">
        <f ca="1">IFERROR(INDIRECT(ADDRESS(AN682,4,1,TRUE,"CatCoverage")),"")</f>
        <v/>
      </c>
      <c r="B682" s="747"/>
      <c r="C682" s="1039"/>
      <c r="D682" s="1007" t="str">
        <f ca="1">Translations!$A$77</f>
        <v>Please select…</v>
      </c>
      <c r="E682" s="1164" t="str">
        <f ca="1">Translations!$A$77</f>
        <v>Please select…</v>
      </c>
      <c r="F682" s="759"/>
      <c r="G682" s="764"/>
      <c r="H682" s="731" t="str">
        <f>IF($G684&lt;&gt;"",$G682/$G684,"")</f>
        <v/>
      </c>
      <c r="I682" s="767"/>
      <c r="J682" s="770" t="str">
        <f ca="1">Translations!$A$77</f>
        <v>Please select…</v>
      </c>
      <c r="K682" s="1016" t="str">
        <f ca="1">Translations!$A$84</f>
        <v>Allocation + other sources</v>
      </c>
      <c r="L682" s="1017"/>
      <c r="M682" s="237"/>
      <c r="N682" s="1020" t="str">
        <f>IF(M683&lt;&gt;"",M682/M683,"")</f>
        <v/>
      </c>
      <c r="O682" s="239"/>
      <c r="P682" s="1020" t="str">
        <f>IF(O683&lt;&gt;"",O682/O683,"")</f>
        <v/>
      </c>
      <c r="Q682" s="239"/>
      <c r="R682" s="1020" t="str">
        <f>IF(Q683&lt;&gt;"",Q682/Q683,"")</f>
        <v/>
      </c>
      <c r="S682" s="239"/>
      <c r="T682" s="1020" t="str">
        <f>IF(S683&lt;&gt;"",S682/S683,"")</f>
        <v/>
      </c>
      <c r="U682" s="239"/>
      <c r="V682" s="1167" t="str">
        <f t="shared" ref="V682" si="370">IF(U683&lt;&gt;"",U682/U683,"")</f>
        <v/>
      </c>
      <c r="W682" s="1024"/>
      <c r="X682" s="1025"/>
      <c r="Y682" s="1025"/>
      <c r="Z682" s="1025"/>
      <c r="AA682" s="1025"/>
      <c r="AB682" s="1025"/>
      <c r="AC682" s="1025"/>
      <c r="AD682" s="1026"/>
      <c r="AE682" s="119"/>
      <c r="AF682" s="586"/>
      <c r="AG682" s="586"/>
      <c r="AH682" s="586"/>
      <c r="AI682" s="586"/>
      <c r="AJ682" s="586"/>
      <c r="AK682" s="586"/>
      <c r="AL682" s="585" t="e">
        <f t="shared" ca="1" si="357"/>
        <v>#N/A</v>
      </c>
      <c r="AM682" s="585">
        <f t="shared" ca="1" si="357"/>
        <v>0</v>
      </c>
      <c r="AN682" s="1033" t="str">
        <f t="shared" ref="AN682" ca="1" si="371">IFERROR(IF(INDIRECT(ADDRESS(ROW()-4,COLUMN()))+1&lt;=AL682+AM682,INDIRECT(ADDRESS(ROW()-4,COLUMN()))+1,""),"")</f>
        <v/>
      </c>
      <c r="AO682" s="273">
        <f t="shared" ca="1" si="358"/>
        <v>115</v>
      </c>
      <c r="AP682" s="586"/>
      <c r="AQ682" s="586"/>
      <c r="AR682" s="586"/>
      <c r="AS682" s="586"/>
      <c r="AT682" s="1034"/>
      <c r="AU682" s="1034"/>
      <c r="AV682" s="1034"/>
      <c r="AW682" s="1034"/>
      <c r="AX682" s="1034"/>
      <c r="AY682" s="177"/>
      <c r="AZ682" s="177"/>
      <c r="BA682" s="177"/>
      <c r="BB682" s="177"/>
      <c r="BC682" s="177"/>
      <c r="BD682" s="177"/>
      <c r="BE682" s="177"/>
    </row>
    <row r="683" spans="1:57" s="73" customFormat="1" hidden="1" outlineLevel="2" x14ac:dyDescent="0.2">
      <c r="A683" s="749"/>
      <c r="B683" s="750"/>
      <c r="C683" s="1040"/>
      <c r="D683" s="1008"/>
      <c r="E683" s="1165"/>
      <c r="F683" s="761"/>
      <c r="G683" s="765"/>
      <c r="H683" s="766"/>
      <c r="I683" s="768"/>
      <c r="J683" s="771"/>
      <c r="K683" s="1018"/>
      <c r="L683" s="1019"/>
      <c r="M683" s="238"/>
      <c r="N683" s="1021"/>
      <c r="O683" s="240"/>
      <c r="P683" s="1021"/>
      <c r="Q683" s="240"/>
      <c r="R683" s="1021"/>
      <c r="S683" s="240"/>
      <c r="T683" s="1021"/>
      <c r="U683" s="240"/>
      <c r="V683" s="1168"/>
      <c r="W683" s="1027"/>
      <c r="X683" s="1028"/>
      <c r="Y683" s="1028"/>
      <c r="Z683" s="1028"/>
      <c r="AA683" s="1028"/>
      <c r="AB683" s="1028"/>
      <c r="AC683" s="1028"/>
      <c r="AD683" s="1029"/>
      <c r="AE683" s="119"/>
      <c r="AF683" s="586"/>
      <c r="AG683" s="586"/>
      <c r="AH683" s="586"/>
      <c r="AI683" s="586"/>
      <c r="AJ683" s="586"/>
      <c r="AK683" s="586"/>
      <c r="AL683" s="585" t="e">
        <f t="shared" ca="1" si="357"/>
        <v>#N/A</v>
      </c>
      <c r="AM683" s="585">
        <f t="shared" ca="1" si="357"/>
        <v>0</v>
      </c>
      <c r="AN683" s="1033"/>
      <c r="AO683" s="273">
        <f t="shared" ca="1" si="358"/>
        <v>115</v>
      </c>
      <c r="AP683" s="586"/>
      <c r="AQ683" s="586"/>
      <c r="AR683" s="586"/>
      <c r="AS683" s="586"/>
      <c r="AT683" s="1034"/>
      <c r="AU683" s="1034"/>
      <c r="AV683" s="1034"/>
      <c r="AW683" s="1034"/>
      <c r="AX683" s="1034"/>
      <c r="AY683" s="177"/>
      <c r="AZ683" s="177"/>
      <c r="BA683" s="177"/>
      <c r="BB683" s="177"/>
      <c r="BC683" s="177"/>
      <c r="BD683" s="177"/>
      <c r="BE683" s="177"/>
    </row>
    <row r="684" spans="1:57" s="73" customFormat="1" ht="15" hidden="1" customHeight="1" outlineLevel="2" x14ac:dyDescent="0.2">
      <c r="A684" s="749"/>
      <c r="B684" s="750"/>
      <c r="C684" s="1040"/>
      <c r="D684" s="1008"/>
      <c r="E684" s="1165"/>
      <c r="F684" s="761"/>
      <c r="G684" s="764"/>
      <c r="H684" s="766"/>
      <c r="I684" s="768"/>
      <c r="J684" s="771"/>
      <c r="K684" s="1035" t="str">
        <f ca="1">Translations!$A$85</f>
        <v xml:space="preserve">Allocation + above + other </v>
      </c>
      <c r="L684" s="1036"/>
      <c r="M684" s="237"/>
      <c r="N684" s="1020" t="str">
        <f>IF(M685&lt;&gt;"",M684/M685,"")</f>
        <v/>
      </c>
      <c r="O684" s="239"/>
      <c r="P684" s="1020" t="str">
        <f>IF(O685&lt;&gt;"",O684/O685,"")</f>
        <v/>
      </c>
      <c r="Q684" s="239"/>
      <c r="R684" s="1020" t="str">
        <f>IF(Q685&lt;&gt;"",Q684/Q685,"")</f>
        <v/>
      </c>
      <c r="S684" s="239"/>
      <c r="T684" s="1020" t="str">
        <f>IF(S685&lt;&gt;"",S684/S685,"")</f>
        <v/>
      </c>
      <c r="U684" s="239"/>
      <c r="V684" s="1167" t="str">
        <f t="shared" ref="V684" si="372">IF(U685&lt;&gt;"",U684/U685,"")</f>
        <v/>
      </c>
      <c r="W684" s="1027"/>
      <c r="X684" s="1028"/>
      <c r="Y684" s="1028"/>
      <c r="Z684" s="1028"/>
      <c r="AA684" s="1028"/>
      <c r="AB684" s="1028"/>
      <c r="AC684" s="1028"/>
      <c r="AD684" s="1029"/>
      <c r="AE684" s="119"/>
      <c r="AF684" s="586"/>
      <c r="AG684" s="586"/>
      <c r="AH684" s="586"/>
      <c r="AI684" s="586"/>
      <c r="AJ684" s="586"/>
      <c r="AK684" s="586"/>
      <c r="AL684" s="585" t="e">
        <f t="shared" ca="1" si="357"/>
        <v>#N/A</v>
      </c>
      <c r="AM684" s="585">
        <f t="shared" ca="1" si="357"/>
        <v>0</v>
      </c>
      <c r="AN684" s="1033"/>
      <c r="AO684" s="273">
        <f t="shared" ca="1" si="358"/>
        <v>115</v>
      </c>
      <c r="AP684" s="586"/>
      <c r="AQ684" s="586"/>
      <c r="AR684" s="586"/>
      <c r="AS684" s="586"/>
      <c r="AT684" s="1034"/>
      <c r="AU684" s="1034"/>
      <c r="AV684" s="1034"/>
      <c r="AW684" s="1034"/>
      <c r="AX684" s="1034"/>
      <c r="AY684" s="177"/>
      <c r="AZ684" s="177"/>
      <c r="BA684" s="177"/>
      <c r="BB684" s="177"/>
      <c r="BC684" s="177"/>
      <c r="BD684" s="177"/>
      <c r="BE684" s="177"/>
    </row>
    <row r="685" spans="1:57" s="73" customFormat="1" hidden="1" outlineLevel="2" x14ac:dyDescent="0.2">
      <c r="A685" s="752"/>
      <c r="B685" s="753"/>
      <c r="C685" s="1041"/>
      <c r="D685" s="1009"/>
      <c r="E685" s="1166"/>
      <c r="F685" s="763"/>
      <c r="G685" s="765"/>
      <c r="H685" s="732"/>
      <c r="I685" s="769"/>
      <c r="J685" s="772"/>
      <c r="K685" s="1037"/>
      <c r="L685" s="1038"/>
      <c r="M685" s="238"/>
      <c r="N685" s="1021"/>
      <c r="O685" s="240"/>
      <c r="P685" s="1021"/>
      <c r="Q685" s="240"/>
      <c r="R685" s="1021"/>
      <c r="S685" s="240"/>
      <c r="T685" s="1021"/>
      <c r="U685" s="240"/>
      <c r="V685" s="1168"/>
      <c r="W685" s="1030"/>
      <c r="X685" s="1031"/>
      <c r="Y685" s="1031"/>
      <c r="Z685" s="1031"/>
      <c r="AA685" s="1031"/>
      <c r="AB685" s="1031"/>
      <c r="AC685" s="1031"/>
      <c r="AD685" s="1032"/>
      <c r="AE685" s="119"/>
      <c r="AF685" s="586"/>
      <c r="AG685" s="586"/>
      <c r="AH685" s="586"/>
      <c r="AI685" s="586"/>
      <c r="AJ685" s="586"/>
      <c r="AK685" s="586"/>
      <c r="AL685" s="585" t="e">
        <f t="shared" ca="1" si="357"/>
        <v>#N/A</v>
      </c>
      <c r="AM685" s="585">
        <f t="shared" ca="1" si="357"/>
        <v>0</v>
      </c>
      <c r="AN685" s="1033"/>
      <c r="AO685" s="273">
        <f t="shared" ca="1" si="358"/>
        <v>115</v>
      </c>
      <c r="AP685" s="586"/>
      <c r="AQ685" s="586"/>
      <c r="AR685" s="586"/>
      <c r="AS685" s="586"/>
      <c r="AT685" s="1034"/>
      <c r="AU685" s="1034"/>
      <c r="AV685" s="1034"/>
      <c r="AW685" s="1034"/>
      <c r="AX685" s="1034"/>
      <c r="AY685" s="177"/>
      <c r="AZ685" s="177"/>
      <c r="BA685" s="177"/>
      <c r="BB685" s="177"/>
      <c r="BC685" s="177"/>
      <c r="BD685" s="177"/>
      <c r="BE685" s="177"/>
    </row>
    <row r="686" spans="1:57" s="73" customFormat="1" ht="15" hidden="1" customHeight="1" outlineLevel="2" x14ac:dyDescent="0.2">
      <c r="A686" s="746" t="str">
        <f ca="1">IFERROR(INDIRECT(ADDRESS(AN686,4,1,TRUE,"CatCoverage")),"")</f>
        <v/>
      </c>
      <c r="B686" s="747"/>
      <c r="C686" s="1039"/>
      <c r="D686" s="1007" t="str">
        <f ca="1">Translations!$A$77</f>
        <v>Please select…</v>
      </c>
      <c r="E686" s="1164" t="str">
        <f ca="1">Translations!$A$77</f>
        <v>Please select…</v>
      </c>
      <c r="F686" s="759"/>
      <c r="G686" s="764"/>
      <c r="H686" s="731" t="str">
        <f>IF($G688&lt;&gt;"",$G686/$G688,"")</f>
        <v/>
      </c>
      <c r="I686" s="767"/>
      <c r="J686" s="770" t="str">
        <f ca="1">Translations!$A$77</f>
        <v>Please select…</v>
      </c>
      <c r="K686" s="1016" t="str">
        <f ca="1">Translations!$A$84</f>
        <v>Allocation + other sources</v>
      </c>
      <c r="L686" s="1017"/>
      <c r="M686" s="237"/>
      <c r="N686" s="1020" t="str">
        <f>IF(M687&lt;&gt;"",M686/M687,"")</f>
        <v/>
      </c>
      <c r="O686" s="239"/>
      <c r="P686" s="1020" t="str">
        <f>IF(O687&lt;&gt;"",O686/O687,"")</f>
        <v/>
      </c>
      <c r="Q686" s="239"/>
      <c r="R686" s="1020" t="str">
        <f>IF(Q687&lt;&gt;"",Q686/Q687,"")</f>
        <v/>
      </c>
      <c r="S686" s="239"/>
      <c r="T686" s="1020" t="str">
        <f>IF(S687&lt;&gt;"",S686/S687,"")</f>
        <v/>
      </c>
      <c r="U686" s="239"/>
      <c r="V686" s="1167" t="str">
        <f t="shared" ref="V686" si="373">IF(U687&lt;&gt;"",U686/U687,"")</f>
        <v/>
      </c>
      <c r="W686" s="1024"/>
      <c r="X686" s="1025"/>
      <c r="Y686" s="1025"/>
      <c r="Z686" s="1025"/>
      <c r="AA686" s="1025"/>
      <c r="AB686" s="1025"/>
      <c r="AC686" s="1025"/>
      <c r="AD686" s="1026"/>
      <c r="AE686" s="119"/>
      <c r="AF686" s="586"/>
      <c r="AG686" s="586"/>
      <c r="AH686" s="586"/>
      <c r="AI686" s="586"/>
      <c r="AJ686" s="586"/>
      <c r="AK686" s="586"/>
      <c r="AL686" s="585" t="e">
        <f t="shared" ca="1" si="357"/>
        <v>#N/A</v>
      </c>
      <c r="AM686" s="585">
        <f t="shared" ca="1" si="357"/>
        <v>0</v>
      </c>
      <c r="AN686" s="1033" t="str">
        <f t="shared" ref="AN686" ca="1" si="374">IFERROR(IF(INDIRECT(ADDRESS(ROW()-4,COLUMN()))+1&lt;=AL686+AM686,INDIRECT(ADDRESS(ROW()-4,COLUMN()))+1,""),"")</f>
        <v/>
      </c>
      <c r="AO686" s="273">
        <f t="shared" ca="1" si="358"/>
        <v>115</v>
      </c>
      <c r="AP686" s="586"/>
      <c r="AQ686" s="586"/>
      <c r="AR686" s="586"/>
      <c r="AS686" s="586"/>
      <c r="AT686" s="1034"/>
      <c r="AU686" s="1034"/>
      <c r="AV686" s="1034"/>
      <c r="AW686" s="1034"/>
      <c r="AX686" s="1034"/>
      <c r="AY686" s="177"/>
      <c r="AZ686" s="177"/>
      <c r="BA686" s="177"/>
      <c r="BB686" s="177"/>
      <c r="BC686" s="177"/>
      <c r="BD686" s="177"/>
      <c r="BE686" s="177"/>
    </row>
    <row r="687" spans="1:57" s="73" customFormat="1" hidden="1" outlineLevel="2" x14ac:dyDescent="0.2">
      <c r="A687" s="749"/>
      <c r="B687" s="750"/>
      <c r="C687" s="1040"/>
      <c r="D687" s="1008"/>
      <c r="E687" s="1165"/>
      <c r="F687" s="761"/>
      <c r="G687" s="765"/>
      <c r="H687" s="766"/>
      <c r="I687" s="768"/>
      <c r="J687" s="771"/>
      <c r="K687" s="1018"/>
      <c r="L687" s="1019"/>
      <c r="M687" s="238"/>
      <c r="N687" s="1021"/>
      <c r="O687" s="240"/>
      <c r="P687" s="1021"/>
      <c r="Q687" s="240"/>
      <c r="R687" s="1021"/>
      <c r="S687" s="240"/>
      <c r="T687" s="1021"/>
      <c r="U687" s="240"/>
      <c r="V687" s="1168"/>
      <c r="W687" s="1027"/>
      <c r="X687" s="1028"/>
      <c r="Y687" s="1028"/>
      <c r="Z687" s="1028"/>
      <c r="AA687" s="1028"/>
      <c r="AB687" s="1028"/>
      <c r="AC687" s="1028"/>
      <c r="AD687" s="1029"/>
      <c r="AE687" s="119"/>
      <c r="AF687" s="586"/>
      <c r="AG687" s="586"/>
      <c r="AH687" s="586"/>
      <c r="AI687" s="586"/>
      <c r="AJ687" s="586"/>
      <c r="AK687" s="586"/>
      <c r="AL687" s="585" t="e">
        <f t="shared" ca="1" si="357"/>
        <v>#N/A</v>
      </c>
      <c r="AM687" s="585">
        <f t="shared" ca="1" si="357"/>
        <v>0</v>
      </c>
      <c r="AN687" s="1033"/>
      <c r="AO687" s="273">
        <f t="shared" ca="1" si="358"/>
        <v>115</v>
      </c>
      <c r="AP687" s="586"/>
      <c r="AQ687" s="586"/>
      <c r="AR687" s="586"/>
      <c r="AS687" s="586"/>
      <c r="AT687" s="1034"/>
      <c r="AU687" s="1034"/>
      <c r="AV687" s="1034"/>
      <c r="AW687" s="1034"/>
      <c r="AX687" s="1034"/>
      <c r="AY687" s="177"/>
      <c r="AZ687" s="177"/>
      <c r="BA687" s="177"/>
      <c r="BB687" s="177"/>
      <c r="BC687" s="177"/>
      <c r="BD687" s="177"/>
      <c r="BE687" s="177"/>
    </row>
    <row r="688" spans="1:57" s="73" customFormat="1" ht="15" hidden="1" customHeight="1" outlineLevel="2" x14ac:dyDescent="0.2">
      <c r="A688" s="749"/>
      <c r="B688" s="750"/>
      <c r="C688" s="1040"/>
      <c r="D688" s="1008"/>
      <c r="E688" s="1165"/>
      <c r="F688" s="761"/>
      <c r="G688" s="764"/>
      <c r="H688" s="766"/>
      <c r="I688" s="768"/>
      <c r="J688" s="771"/>
      <c r="K688" s="1035" t="str">
        <f ca="1">Translations!$A$85</f>
        <v xml:space="preserve">Allocation + above + other </v>
      </c>
      <c r="L688" s="1036"/>
      <c r="M688" s="237"/>
      <c r="N688" s="1020" t="str">
        <f>IF(M689&lt;&gt;"",M688/M689,"")</f>
        <v/>
      </c>
      <c r="O688" s="239"/>
      <c r="P688" s="1020" t="str">
        <f>IF(O689&lt;&gt;"",O688/O689,"")</f>
        <v/>
      </c>
      <c r="Q688" s="239"/>
      <c r="R688" s="1020" t="str">
        <f>IF(Q689&lt;&gt;"",Q688/Q689,"")</f>
        <v/>
      </c>
      <c r="S688" s="239"/>
      <c r="T688" s="1020" t="str">
        <f>IF(S689&lt;&gt;"",S688/S689,"")</f>
        <v/>
      </c>
      <c r="U688" s="239"/>
      <c r="V688" s="1167" t="str">
        <f t="shared" ref="V688" si="375">IF(U689&lt;&gt;"",U688/U689,"")</f>
        <v/>
      </c>
      <c r="W688" s="1027"/>
      <c r="X688" s="1028"/>
      <c r="Y688" s="1028"/>
      <c r="Z688" s="1028"/>
      <c r="AA688" s="1028"/>
      <c r="AB688" s="1028"/>
      <c r="AC688" s="1028"/>
      <c r="AD688" s="1029"/>
      <c r="AE688" s="119"/>
      <c r="AF688" s="586"/>
      <c r="AG688" s="586"/>
      <c r="AH688" s="586"/>
      <c r="AI688" s="586"/>
      <c r="AJ688" s="586"/>
      <c r="AK688" s="586"/>
      <c r="AL688" s="585" t="e">
        <f t="shared" ca="1" si="357"/>
        <v>#N/A</v>
      </c>
      <c r="AM688" s="585">
        <f t="shared" ca="1" si="357"/>
        <v>0</v>
      </c>
      <c r="AN688" s="1033"/>
      <c r="AO688" s="273">
        <f t="shared" ca="1" si="358"/>
        <v>115</v>
      </c>
      <c r="AP688" s="586"/>
      <c r="AQ688" s="586"/>
      <c r="AR688" s="586"/>
      <c r="AS688" s="586"/>
      <c r="AT688" s="1034"/>
      <c r="AU688" s="1034"/>
      <c r="AV688" s="1034"/>
      <c r="AW688" s="1034"/>
      <c r="AX688" s="1034"/>
      <c r="AY688" s="177"/>
      <c r="AZ688" s="177"/>
      <c r="BA688" s="177"/>
      <c r="BB688" s="177"/>
      <c r="BC688" s="177"/>
      <c r="BD688" s="177"/>
      <c r="BE688" s="177"/>
    </row>
    <row r="689" spans="1:57" s="73" customFormat="1" hidden="1" outlineLevel="2" x14ac:dyDescent="0.2">
      <c r="A689" s="752"/>
      <c r="B689" s="753"/>
      <c r="C689" s="1041"/>
      <c r="D689" s="1009"/>
      <c r="E689" s="1166"/>
      <c r="F689" s="763"/>
      <c r="G689" s="765"/>
      <c r="H689" s="732"/>
      <c r="I689" s="769"/>
      <c r="J689" s="772"/>
      <c r="K689" s="1037"/>
      <c r="L689" s="1038"/>
      <c r="M689" s="238"/>
      <c r="N689" s="1021"/>
      <c r="O689" s="240"/>
      <c r="P689" s="1021"/>
      <c r="Q689" s="240"/>
      <c r="R689" s="1021"/>
      <c r="S689" s="240"/>
      <c r="T689" s="1021"/>
      <c r="U689" s="240"/>
      <c r="V689" s="1168"/>
      <c r="W689" s="1030"/>
      <c r="X689" s="1031"/>
      <c r="Y689" s="1031"/>
      <c r="Z689" s="1031"/>
      <c r="AA689" s="1031"/>
      <c r="AB689" s="1031"/>
      <c r="AC689" s="1031"/>
      <c r="AD689" s="1032"/>
      <c r="AE689" s="119"/>
      <c r="AF689" s="586"/>
      <c r="AG689" s="586"/>
      <c r="AH689" s="586"/>
      <c r="AI689" s="586"/>
      <c r="AJ689" s="586"/>
      <c r="AK689" s="586"/>
      <c r="AL689" s="585" t="e">
        <f t="shared" ca="1" si="357"/>
        <v>#N/A</v>
      </c>
      <c r="AM689" s="585">
        <f t="shared" ca="1" si="357"/>
        <v>0</v>
      </c>
      <c r="AN689" s="1033"/>
      <c r="AO689" s="273">
        <f t="shared" ca="1" si="358"/>
        <v>115</v>
      </c>
      <c r="AP689" s="586"/>
      <c r="AQ689" s="586"/>
      <c r="AR689" s="586"/>
      <c r="AS689" s="586"/>
      <c r="AT689" s="1034"/>
      <c r="AU689" s="1034"/>
      <c r="AV689" s="1034"/>
      <c r="AW689" s="1034"/>
      <c r="AX689" s="1034"/>
      <c r="AY689" s="177"/>
      <c r="AZ689" s="177"/>
      <c r="BA689" s="177"/>
      <c r="BB689" s="177"/>
      <c r="BC689" s="177"/>
      <c r="BD689" s="177"/>
      <c r="BE689" s="177"/>
    </row>
    <row r="690" spans="1:57" s="73" customFormat="1" ht="15" hidden="1" customHeight="1" outlineLevel="2" x14ac:dyDescent="0.2">
      <c r="A690" s="746" t="str">
        <f ca="1">IFERROR(INDIRECT(ADDRESS(AN690,4,1,TRUE,"CatCoverage")),"")</f>
        <v/>
      </c>
      <c r="B690" s="747"/>
      <c r="C690" s="1039"/>
      <c r="D690" s="1007" t="str">
        <f ca="1">Translations!$A$77</f>
        <v>Please select…</v>
      </c>
      <c r="E690" s="1164" t="str">
        <f ca="1">Translations!$A$77</f>
        <v>Please select…</v>
      </c>
      <c r="F690" s="759"/>
      <c r="G690" s="764"/>
      <c r="H690" s="731" t="str">
        <f>IF($G692&lt;&gt;"",$G690/$G692,"")</f>
        <v/>
      </c>
      <c r="I690" s="767"/>
      <c r="J690" s="770" t="str">
        <f ca="1">Translations!$A$77</f>
        <v>Please select…</v>
      </c>
      <c r="K690" s="1016" t="str">
        <f ca="1">Translations!$A$84</f>
        <v>Allocation + other sources</v>
      </c>
      <c r="L690" s="1017"/>
      <c r="M690" s="237"/>
      <c r="N690" s="1020" t="str">
        <f>IF(M691&lt;&gt;"",M690/M691,"")</f>
        <v/>
      </c>
      <c r="O690" s="239"/>
      <c r="P690" s="1020" t="str">
        <f>IF(O691&lt;&gt;"",O690/O691,"")</f>
        <v/>
      </c>
      <c r="Q690" s="239"/>
      <c r="R690" s="1020" t="str">
        <f>IF(Q691&lt;&gt;"",Q690/Q691,"")</f>
        <v/>
      </c>
      <c r="S690" s="239"/>
      <c r="T690" s="1020" t="str">
        <f>IF(S691&lt;&gt;"",S690/S691,"")</f>
        <v/>
      </c>
      <c r="U690" s="239"/>
      <c r="V690" s="1167" t="str">
        <f t="shared" ref="V690" si="376">IF(U691&lt;&gt;"",U690/U691,"")</f>
        <v/>
      </c>
      <c r="W690" s="1024"/>
      <c r="X690" s="1025"/>
      <c r="Y690" s="1025"/>
      <c r="Z690" s="1025"/>
      <c r="AA690" s="1025"/>
      <c r="AB690" s="1025"/>
      <c r="AC690" s="1025"/>
      <c r="AD690" s="1026"/>
      <c r="AE690" s="119"/>
      <c r="AF690" s="586"/>
      <c r="AG690" s="586"/>
      <c r="AH690" s="586"/>
      <c r="AI690" s="586"/>
      <c r="AJ690" s="586"/>
      <c r="AK690" s="586"/>
      <c r="AL690" s="585" t="e">
        <f t="shared" ca="1" si="357"/>
        <v>#N/A</v>
      </c>
      <c r="AM690" s="585">
        <f t="shared" ca="1" si="357"/>
        <v>0</v>
      </c>
      <c r="AN690" s="1033" t="str">
        <f t="shared" ref="AN690" ca="1" si="377">IFERROR(IF(INDIRECT(ADDRESS(ROW()-4,COLUMN()))+1&lt;=AL690+AM690,INDIRECT(ADDRESS(ROW()-4,COLUMN()))+1,""),"")</f>
        <v/>
      </c>
      <c r="AO690" s="273">
        <f t="shared" ca="1" si="358"/>
        <v>115</v>
      </c>
      <c r="AP690" s="586"/>
      <c r="AQ690" s="586"/>
      <c r="AR690" s="586"/>
      <c r="AS690" s="586"/>
      <c r="AT690" s="1034"/>
      <c r="AU690" s="1034"/>
      <c r="AV690" s="1034"/>
      <c r="AW690" s="1034"/>
      <c r="AX690" s="1034"/>
      <c r="AY690" s="177"/>
      <c r="AZ690" s="177"/>
      <c r="BA690" s="177"/>
      <c r="BB690" s="177"/>
      <c r="BC690" s="177"/>
      <c r="BD690" s="177"/>
      <c r="BE690" s="177"/>
    </row>
    <row r="691" spans="1:57" s="73" customFormat="1" hidden="1" outlineLevel="2" x14ac:dyDescent="0.2">
      <c r="A691" s="749"/>
      <c r="B691" s="750"/>
      <c r="C691" s="1040"/>
      <c r="D691" s="1008"/>
      <c r="E691" s="1165"/>
      <c r="F691" s="761"/>
      <c r="G691" s="765"/>
      <c r="H691" s="766"/>
      <c r="I691" s="768"/>
      <c r="J691" s="771"/>
      <c r="K691" s="1018"/>
      <c r="L691" s="1019"/>
      <c r="M691" s="238"/>
      <c r="N691" s="1021"/>
      <c r="O691" s="240"/>
      <c r="P691" s="1021"/>
      <c r="Q691" s="240"/>
      <c r="R691" s="1021"/>
      <c r="S691" s="240"/>
      <c r="T691" s="1021"/>
      <c r="U691" s="240"/>
      <c r="V691" s="1168"/>
      <c r="W691" s="1027"/>
      <c r="X691" s="1028"/>
      <c r="Y691" s="1028"/>
      <c r="Z691" s="1028"/>
      <c r="AA691" s="1028"/>
      <c r="AB691" s="1028"/>
      <c r="AC691" s="1028"/>
      <c r="AD691" s="1029"/>
      <c r="AE691" s="119"/>
      <c r="AF691" s="586"/>
      <c r="AG691" s="586"/>
      <c r="AH691" s="586"/>
      <c r="AI691" s="586"/>
      <c r="AJ691" s="586"/>
      <c r="AK691" s="586"/>
      <c r="AL691" s="585" t="e">
        <f t="shared" ca="1" si="357"/>
        <v>#N/A</v>
      </c>
      <c r="AM691" s="585">
        <f t="shared" ca="1" si="357"/>
        <v>0</v>
      </c>
      <c r="AN691" s="1033"/>
      <c r="AO691" s="273">
        <f t="shared" ca="1" si="358"/>
        <v>115</v>
      </c>
      <c r="AP691" s="586"/>
      <c r="AQ691" s="586"/>
      <c r="AR691" s="586"/>
      <c r="AS691" s="586"/>
      <c r="AT691" s="1034"/>
      <c r="AU691" s="1034"/>
      <c r="AV691" s="1034"/>
      <c r="AW691" s="1034"/>
      <c r="AX691" s="1034"/>
      <c r="AY691" s="177"/>
      <c r="AZ691" s="177"/>
      <c r="BA691" s="177"/>
      <c r="BB691" s="177"/>
      <c r="BC691" s="177"/>
      <c r="BD691" s="177"/>
      <c r="BE691" s="177"/>
    </row>
    <row r="692" spans="1:57" s="73" customFormat="1" ht="15" hidden="1" customHeight="1" outlineLevel="2" x14ac:dyDescent="0.2">
      <c r="A692" s="749"/>
      <c r="B692" s="750"/>
      <c r="C692" s="1040"/>
      <c r="D692" s="1008"/>
      <c r="E692" s="1165"/>
      <c r="F692" s="761"/>
      <c r="G692" s="764"/>
      <c r="H692" s="766"/>
      <c r="I692" s="768"/>
      <c r="J692" s="771"/>
      <c r="K692" s="1035" t="str">
        <f ca="1">Translations!$A$85</f>
        <v xml:space="preserve">Allocation + above + other </v>
      </c>
      <c r="L692" s="1036"/>
      <c r="M692" s="237"/>
      <c r="N692" s="1020" t="str">
        <f>IF(M693&lt;&gt;"",M692/M693,"")</f>
        <v/>
      </c>
      <c r="O692" s="239"/>
      <c r="P692" s="1020" t="str">
        <f>IF(O693&lt;&gt;"",O692/O693,"")</f>
        <v/>
      </c>
      <c r="Q692" s="239"/>
      <c r="R692" s="1020" t="str">
        <f>IF(Q693&lt;&gt;"",Q692/Q693,"")</f>
        <v/>
      </c>
      <c r="S692" s="239"/>
      <c r="T692" s="1020" t="str">
        <f>IF(S693&lt;&gt;"",S692/S693,"")</f>
        <v/>
      </c>
      <c r="U692" s="239"/>
      <c r="V692" s="1167" t="str">
        <f t="shared" ref="V692" si="378">IF(U693&lt;&gt;"",U692/U693,"")</f>
        <v/>
      </c>
      <c r="W692" s="1027"/>
      <c r="X692" s="1028"/>
      <c r="Y692" s="1028"/>
      <c r="Z692" s="1028"/>
      <c r="AA692" s="1028"/>
      <c r="AB692" s="1028"/>
      <c r="AC692" s="1028"/>
      <c r="AD692" s="1029"/>
      <c r="AE692" s="119"/>
      <c r="AF692" s="586"/>
      <c r="AG692" s="586"/>
      <c r="AH692" s="586"/>
      <c r="AI692" s="586"/>
      <c r="AJ692" s="586"/>
      <c r="AK692" s="586"/>
      <c r="AL692" s="585" t="e">
        <f t="shared" ca="1" si="357"/>
        <v>#N/A</v>
      </c>
      <c r="AM692" s="585">
        <f t="shared" ca="1" si="357"/>
        <v>0</v>
      </c>
      <c r="AN692" s="1033"/>
      <c r="AO692" s="273">
        <f t="shared" ca="1" si="358"/>
        <v>115</v>
      </c>
      <c r="AP692" s="586"/>
      <c r="AQ692" s="586"/>
      <c r="AR692" s="586"/>
      <c r="AS692" s="586"/>
      <c r="AT692" s="1034"/>
      <c r="AU692" s="1034"/>
      <c r="AV692" s="1034"/>
      <c r="AW692" s="1034"/>
      <c r="AX692" s="1034"/>
      <c r="AY692" s="177"/>
      <c r="AZ692" s="177"/>
      <c r="BA692" s="177"/>
      <c r="BB692" s="177"/>
      <c r="BC692" s="177"/>
      <c r="BD692" s="177"/>
      <c r="BE692" s="177"/>
    </row>
    <row r="693" spans="1:57" s="73" customFormat="1" hidden="1" outlineLevel="2" x14ac:dyDescent="0.2">
      <c r="A693" s="752"/>
      <c r="B693" s="753"/>
      <c r="C693" s="1041"/>
      <c r="D693" s="1009"/>
      <c r="E693" s="1166"/>
      <c r="F693" s="763"/>
      <c r="G693" s="765"/>
      <c r="H693" s="732"/>
      <c r="I693" s="769"/>
      <c r="J693" s="772"/>
      <c r="K693" s="1037"/>
      <c r="L693" s="1038"/>
      <c r="M693" s="238"/>
      <c r="N693" s="1021"/>
      <c r="O693" s="240"/>
      <c r="P693" s="1021"/>
      <c r="Q693" s="240"/>
      <c r="R693" s="1021"/>
      <c r="S693" s="240"/>
      <c r="T693" s="1021"/>
      <c r="U693" s="240"/>
      <c r="V693" s="1168"/>
      <c r="W693" s="1030"/>
      <c r="X693" s="1031"/>
      <c r="Y693" s="1031"/>
      <c r="Z693" s="1031"/>
      <c r="AA693" s="1031"/>
      <c r="AB693" s="1031"/>
      <c r="AC693" s="1031"/>
      <c r="AD693" s="1032"/>
      <c r="AE693" s="119"/>
      <c r="AF693" s="586"/>
      <c r="AG693" s="586"/>
      <c r="AH693" s="586"/>
      <c r="AI693" s="586"/>
      <c r="AJ693" s="586"/>
      <c r="AK693" s="586"/>
      <c r="AL693" s="585" t="e">
        <f t="shared" ca="1" si="357"/>
        <v>#N/A</v>
      </c>
      <c r="AM693" s="585">
        <f t="shared" ca="1" si="357"/>
        <v>0</v>
      </c>
      <c r="AN693" s="1033"/>
      <c r="AO693" s="273">
        <f t="shared" ca="1" si="358"/>
        <v>115</v>
      </c>
      <c r="AP693" s="586"/>
      <c r="AQ693" s="586"/>
      <c r="AR693" s="586"/>
      <c r="AS693" s="586"/>
      <c r="AT693" s="1034"/>
      <c r="AU693" s="1034"/>
      <c r="AV693" s="1034"/>
      <c r="AW693" s="1034"/>
      <c r="AX693" s="1034"/>
      <c r="AY693" s="177"/>
      <c r="AZ693" s="177"/>
      <c r="BA693" s="177"/>
      <c r="BB693" s="177"/>
      <c r="BC693" s="177"/>
      <c r="BD693" s="177"/>
      <c r="BE693" s="177"/>
    </row>
    <row r="694" spans="1:57" s="73" customFormat="1" ht="15" hidden="1" customHeight="1" outlineLevel="2" x14ac:dyDescent="0.2">
      <c r="A694" s="746" t="str">
        <f ca="1">IFERROR(INDIRECT(ADDRESS(AN694,4,1,TRUE,"CatCoverage")),"")</f>
        <v/>
      </c>
      <c r="B694" s="747"/>
      <c r="C694" s="1039"/>
      <c r="D694" s="1007" t="str">
        <f ca="1">Translations!$A$77</f>
        <v>Please select…</v>
      </c>
      <c r="E694" s="1164" t="str">
        <f ca="1">Translations!$A$77</f>
        <v>Please select…</v>
      </c>
      <c r="F694" s="759"/>
      <c r="G694" s="764"/>
      <c r="H694" s="731" t="str">
        <f>IF($G696&lt;&gt;"",$G694/$G696,"")</f>
        <v/>
      </c>
      <c r="I694" s="767"/>
      <c r="J694" s="770" t="str">
        <f ca="1">Translations!$A$77</f>
        <v>Please select…</v>
      </c>
      <c r="K694" s="1016" t="str">
        <f ca="1">Translations!$A$84</f>
        <v>Allocation + other sources</v>
      </c>
      <c r="L694" s="1017"/>
      <c r="M694" s="237"/>
      <c r="N694" s="1020" t="str">
        <f>IF(M695&lt;&gt;"",M694/M695,"")</f>
        <v/>
      </c>
      <c r="O694" s="239"/>
      <c r="P694" s="1020" t="str">
        <f>IF(O695&lt;&gt;"",O694/O695,"")</f>
        <v/>
      </c>
      <c r="Q694" s="239"/>
      <c r="R694" s="1020" t="str">
        <f>IF(Q695&lt;&gt;"",Q694/Q695,"")</f>
        <v/>
      </c>
      <c r="S694" s="239"/>
      <c r="T694" s="1022" t="str">
        <f>IF(S695&lt;&gt;"",S694/S695,"")</f>
        <v/>
      </c>
      <c r="U694" s="239"/>
      <c r="V694" s="1167" t="str">
        <f t="shared" ref="V694" si="379">IF(U695&lt;&gt;"",U694/U695,"")</f>
        <v/>
      </c>
      <c r="W694" s="1024"/>
      <c r="X694" s="1025"/>
      <c r="Y694" s="1025"/>
      <c r="Z694" s="1025"/>
      <c r="AA694" s="1025"/>
      <c r="AB694" s="1025"/>
      <c r="AC694" s="1025"/>
      <c r="AD694" s="1026"/>
      <c r="AE694" s="119"/>
      <c r="AF694" s="586"/>
      <c r="AG694" s="586"/>
      <c r="AH694" s="586"/>
      <c r="AI694" s="586"/>
      <c r="AJ694" s="586"/>
      <c r="AK694" s="586"/>
      <c r="AL694" s="585" t="e">
        <f t="shared" ca="1" si="357"/>
        <v>#N/A</v>
      </c>
      <c r="AM694" s="585">
        <f t="shared" ca="1" si="357"/>
        <v>0</v>
      </c>
      <c r="AN694" s="1033" t="str">
        <f t="shared" ref="AN694" ca="1" si="380">IFERROR(IF(INDIRECT(ADDRESS(ROW()-4,COLUMN()))+1&lt;=AL694+AM694,INDIRECT(ADDRESS(ROW()-4,COLUMN()))+1,""),"")</f>
        <v/>
      </c>
      <c r="AO694" s="273">
        <f t="shared" ca="1" si="358"/>
        <v>115</v>
      </c>
      <c r="AP694" s="586"/>
      <c r="AQ694" s="586"/>
      <c r="AR694" s="586"/>
      <c r="AS694" s="586"/>
      <c r="AT694" s="1034"/>
      <c r="AU694" s="1034"/>
      <c r="AV694" s="1034"/>
      <c r="AW694" s="1034"/>
      <c r="AX694" s="1034"/>
      <c r="AY694" s="177"/>
      <c r="AZ694" s="177"/>
      <c r="BA694" s="177"/>
      <c r="BB694" s="177"/>
      <c r="BC694" s="177"/>
      <c r="BD694" s="177"/>
      <c r="BE694" s="177"/>
    </row>
    <row r="695" spans="1:57" s="73" customFormat="1" hidden="1" outlineLevel="2" x14ac:dyDescent="0.2">
      <c r="A695" s="749"/>
      <c r="B695" s="750"/>
      <c r="C695" s="1040"/>
      <c r="D695" s="1008"/>
      <c r="E695" s="1165"/>
      <c r="F695" s="761"/>
      <c r="G695" s="765"/>
      <c r="H695" s="766"/>
      <c r="I695" s="768"/>
      <c r="J695" s="771"/>
      <c r="K695" s="1018"/>
      <c r="L695" s="1019"/>
      <c r="M695" s="238"/>
      <c r="N695" s="1021"/>
      <c r="O695" s="240"/>
      <c r="P695" s="1021"/>
      <c r="Q695" s="240"/>
      <c r="R695" s="1021"/>
      <c r="S695" s="240"/>
      <c r="T695" s="1023"/>
      <c r="U695" s="240"/>
      <c r="V695" s="1168"/>
      <c r="W695" s="1027"/>
      <c r="X695" s="1028"/>
      <c r="Y695" s="1028"/>
      <c r="Z695" s="1028"/>
      <c r="AA695" s="1028"/>
      <c r="AB695" s="1028"/>
      <c r="AC695" s="1028"/>
      <c r="AD695" s="1029"/>
      <c r="AE695" s="119"/>
      <c r="AF695" s="586"/>
      <c r="AG695" s="586"/>
      <c r="AH695" s="586"/>
      <c r="AI695" s="586"/>
      <c r="AJ695" s="586"/>
      <c r="AK695" s="586"/>
      <c r="AL695" s="585" t="e">
        <f t="shared" ca="1" si="357"/>
        <v>#N/A</v>
      </c>
      <c r="AM695" s="585">
        <f t="shared" ca="1" si="357"/>
        <v>0</v>
      </c>
      <c r="AN695" s="1033"/>
      <c r="AO695" s="273">
        <f t="shared" ca="1" si="358"/>
        <v>115</v>
      </c>
      <c r="AP695" s="586"/>
      <c r="AQ695" s="586"/>
      <c r="AR695" s="586"/>
      <c r="AS695" s="586"/>
      <c r="AT695" s="1034"/>
      <c r="AU695" s="1034"/>
      <c r="AV695" s="1034"/>
      <c r="AW695" s="1034"/>
      <c r="AX695" s="1034"/>
      <c r="AY695" s="177"/>
      <c r="AZ695" s="177"/>
      <c r="BA695" s="177"/>
      <c r="BB695" s="177"/>
      <c r="BC695" s="177"/>
      <c r="BD695" s="177"/>
      <c r="BE695" s="177"/>
    </row>
    <row r="696" spans="1:57" s="73" customFormat="1" ht="15" hidden="1" customHeight="1" outlineLevel="2" x14ac:dyDescent="0.2">
      <c r="A696" s="749"/>
      <c r="B696" s="750"/>
      <c r="C696" s="1040"/>
      <c r="D696" s="1008"/>
      <c r="E696" s="1165"/>
      <c r="F696" s="761"/>
      <c r="G696" s="764"/>
      <c r="H696" s="766"/>
      <c r="I696" s="768"/>
      <c r="J696" s="771"/>
      <c r="K696" s="1035" t="str">
        <f ca="1">Translations!$A$85</f>
        <v xml:space="preserve">Allocation + above + other </v>
      </c>
      <c r="L696" s="1036"/>
      <c r="M696" s="237"/>
      <c r="N696" s="1020" t="str">
        <f>IF(M697&lt;&gt;"",M696/M697,"")</f>
        <v/>
      </c>
      <c r="O696" s="239"/>
      <c r="P696" s="1020" t="str">
        <f>IF(O697&lt;&gt;"",O696/O697,"")</f>
        <v/>
      </c>
      <c r="Q696" s="239"/>
      <c r="R696" s="1020" t="str">
        <f>IF(Q697&lt;&gt;"",Q696/Q697,"")</f>
        <v/>
      </c>
      <c r="S696" s="239"/>
      <c r="T696" s="1022" t="str">
        <f>IF(S697&lt;&gt;"",S696/S697,"")</f>
        <v/>
      </c>
      <c r="U696" s="239"/>
      <c r="V696" s="1167" t="str">
        <f t="shared" ref="V696" si="381">IF(U697&lt;&gt;"",U696/U697,"")</f>
        <v/>
      </c>
      <c r="W696" s="1027"/>
      <c r="X696" s="1028"/>
      <c r="Y696" s="1028"/>
      <c r="Z696" s="1028"/>
      <c r="AA696" s="1028"/>
      <c r="AB696" s="1028"/>
      <c r="AC696" s="1028"/>
      <c r="AD696" s="1029"/>
      <c r="AE696" s="119"/>
      <c r="AF696" s="586"/>
      <c r="AG696" s="586"/>
      <c r="AH696" s="586"/>
      <c r="AI696" s="586"/>
      <c r="AJ696" s="586"/>
      <c r="AK696" s="586"/>
      <c r="AL696" s="585" t="e">
        <f t="shared" ca="1" si="357"/>
        <v>#N/A</v>
      </c>
      <c r="AM696" s="585">
        <f t="shared" ca="1" si="357"/>
        <v>0</v>
      </c>
      <c r="AN696" s="1033"/>
      <c r="AO696" s="273">
        <f t="shared" ca="1" si="358"/>
        <v>115</v>
      </c>
      <c r="AP696" s="586"/>
      <c r="AQ696" s="586"/>
      <c r="AR696" s="586"/>
      <c r="AS696" s="586"/>
      <c r="AT696" s="1034"/>
      <c r="AU696" s="1034"/>
      <c r="AV696" s="1034"/>
      <c r="AW696" s="1034"/>
      <c r="AX696" s="1034"/>
      <c r="AY696" s="177"/>
      <c r="AZ696" s="177"/>
      <c r="BA696" s="177"/>
      <c r="BB696" s="177"/>
      <c r="BC696" s="177"/>
      <c r="BD696" s="177"/>
      <c r="BE696" s="177"/>
    </row>
    <row r="697" spans="1:57" s="73" customFormat="1" hidden="1" outlineLevel="2" x14ac:dyDescent="0.2">
      <c r="A697" s="752"/>
      <c r="B697" s="753"/>
      <c r="C697" s="1041"/>
      <c r="D697" s="1009"/>
      <c r="E697" s="1166"/>
      <c r="F697" s="763"/>
      <c r="G697" s="765"/>
      <c r="H697" s="732"/>
      <c r="I697" s="769"/>
      <c r="J697" s="772"/>
      <c r="K697" s="1037"/>
      <c r="L697" s="1038"/>
      <c r="M697" s="238"/>
      <c r="N697" s="1021"/>
      <c r="O697" s="240"/>
      <c r="P697" s="1021"/>
      <c r="Q697" s="240"/>
      <c r="R697" s="1021"/>
      <c r="S697" s="240"/>
      <c r="T697" s="1023"/>
      <c r="U697" s="240"/>
      <c r="V697" s="1168"/>
      <c r="W697" s="1030"/>
      <c r="X697" s="1031"/>
      <c r="Y697" s="1031"/>
      <c r="Z697" s="1031"/>
      <c r="AA697" s="1031"/>
      <c r="AB697" s="1031"/>
      <c r="AC697" s="1031"/>
      <c r="AD697" s="1032"/>
      <c r="AE697" s="119"/>
      <c r="AF697" s="586"/>
      <c r="AG697" s="586"/>
      <c r="AH697" s="586"/>
      <c r="AI697" s="586"/>
      <c r="AJ697" s="586"/>
      <c r="AK697" s="586"/>
      <c r="AL697" s="585" t="e">
        <f t="shared" ca="1" si="357"/>
        <v>#N/A</v>
      </c>
      <c r="AM697" s="585">
        <f t="shared" ca="1" si="357"/>
        <v>0</v>
      </c>
      <c r="AN697" s="1033"/>
      <c r="AO697" s="273">
        <f t="shared" ca="1" si="358"/>
        <v>115</v>
      </c>
      <c r="AP697" s="586"/>
      <c r="AQ697" s="586"/>
      <c r="AR697" s="586"/>
      <c r="AS697" s="586"/>
      <c r="AT697" s="1034"/>
      <c r="AU697" s="1034"/>
      <c r="AV697" s="1034"/>
      <c r="AW697" s="1034"/>
      <c r="AX697" s="1034"/>
      <c r="AY697" s="177"/>
      <c r="AZ697" s="177"/>
      <c r="BA697" s="177"/>
      <c r="BB697" s="177"/>
      <c r="BC697" s="177"/>
      <c r="BD697" s="177"/>
      <c r="BE697" s="177"/>
    </row>
    <row r="698" spans="1:57" s="73" customFormat="1" ht="15" hidden="1" customHeight="1" outlineLevel="2" x14ac:dyDescent="0.2">
      <c r="A698" s="746" t="str">
        <f ca="1">IFERROR(INDIRECT(ADDRESS(AN698,4,1,TRUE,"CatCoverage")),"")</f>
        <v/>
      </c>
      <c r="B698" s="747"/>
      <c r="C698" s="1039"/>
      <c r="D698" s="1007" t="str">
        <f ca="1">Translations!$A$77</f>
        <v>Please select…</v>
      </c>
      <c r="E698" s="1164" t="str">
        <f ca="1">Translations!$A$77</f>
        <v>Please select…</v>
      </c>
      <c r="F698" s="759"/>
      <c r="G698" s="764"/>
      <c r="H698" s="731" t="str">
        <f>IF($G700&lt;&gt;"",$G698/$G700,"")</f>
        <v/>
      </c>
      <c r="I698" s="767"/>
      <c r="J698" s="770" t="str">
        <f ca="1">Translations!$A$77</f>
        <v>Please select…</v>
      </c>
      <c r="K698" s="1016" t="str">
        <f ca="1">Translations!$A$84</f>
        <v>Allocation + other sources</v>
      </c>
      <c r="L698" s="1017"/>
      <c r="M698" s="237"/>
      <c r="N698" s="1020" t="str">
        <f>IF(M699&lt;&gt;"",M698/M699,"")</f>
        <v/>
      </c>
      <c r="O698" s="239"/>
      <c r="P698" s="1020" t="str">
        <f>IF(O699&lt;&gt;"",O698/O699,"")</f>
        <v/>
      </c>
      <c r="Q698" s="239"/>
      <c r="R698" s="1020" t="str">
        <f>IF(Q699&lt;&gt;"",Q698/Q699,"")</f>
        <v/>
      </c>
      <c r="S698" s="239"/>
      <c r="T698" s="1022" t="str">
        <f>IF(S699&lt;&gt;"",S698/S699,"")</f>
        <v/>
      </c>
      <c r="U698" s="239"/>
      <c r="V698" s="1167" t="str">
        <f t="shared" ref="V698" si="382">IF(U699&lt;&gt;"",U698/U699,"")</f>
        <v/>
      </c>
      <c r="W698" s="1024"/>
      <c r="X698" s="1025"/>
      <c r="Y698" s="1025"/>
      <c r="Z698" s="1025"/>
      <c r="AA698" s="1025"/>
      <c r="AB698" s="1025"/>
      <c r="AC698" s="1025"/>
      <c r="AD698" s="1026"/>
      <c r="AE698" s="119"/>
      <c r="AF698" s="586"/>
      <c r="AG698" s="586"/>
      <c r="AH698" s="586"/>
      <c r="AI698" s="586"/>
      <c r="AJ698" s="586"/>
      <c r="AK698" s="586"/>
      <c r="AL698" s="585" t="e">
        <f t="shared" ca="1" si="357"/>
        <v>#N/A</v>
      </c>
      <c r="AM698" s="585">
        <f t="shared" ca="1" si="357"/>
        <v>0</v>
      </c>
      <c r="AN698" s="1033" t="str">
        <f t="shared" ref="AN698" ca="1" si="383">IFERROR(IF(INDIRECT(ADDRESS(ROW()-4,COLUMN()))+1&lt;=AL698+AM698,INDIRECT(ADDRESS(ROW()-4,COLUMN()))+1,""),"")</f>
        <v/>
      </c>
      <c r="AO698" s="273">
        <f t="shared" ca="1" si="358"/>
        <v>115</v>
      </c>
      <c r="AP698" s="586"/>
      <c r="AQ698" s="586"/>
      <c r="AR698" s="586"/>
      <c r="AS698" s="586"/>
      <c r="AT698" s="1034"/>
      <c r="AU698" s="1034"/>
      <c r="AV698" s="1034"/>
      <c r="AW698" s="1034"/>
      <c r="AX698" s="1034"/>
      <c r="AY698" s="177"/>
      <c r="AZ698" s="177"/>
      <c r="BA698" s="177"/>
      <c r="BB698" s="177"/>
      <c r="BC698" s="177"/>
      <c r="BD698" s="177"/>
      <c r="BE698" s="177"/>
    </row>
    <row r="699" spans="1:57" s="73" customFormat="1" hidden="1" outlineLevel="2" x14ac:dyDescent="0.2">
      <c r="A699" s="749"/>
      <c r="B699" s="750"/>
      <c r="C699" s="1040"/>
      <c r="D699" s="1008"/>
      <c r="E699" s="1165"/>
      <c r="F699" s="761"/>
      <c r="G699" s="765"/>
      <c r="H699" s="766"/>
      <c r="I699" s="768"/>
      <c r="J699" s="771"/>
      <c r="K699" s="1018"/>
      <c r="L699" s="1019"/>
      <c r="M699" s="238"/>
      <c r="N699" s="1021"/>
      <c r="O699" s="240"/>
      <c r="P699" s="1021"/>
      <c r="Q699" s="240"/>
      <c r="R699" s="1021"/>
      <c r="S699" s="240"/>
      <c r="T699" s="1023"/>
      <c r="U699" s="240"/>
      <c r="V699" s="1168"/>
      <c r="W699" s="1027"/>
      <c r="X699" s="1028"/>
      <c r="Y699" s="1028"/>
      <c r="Z699" s="1028"/>
      <c r="AA699" s="1028"/>
      <c r="AB699" s="1028"/>
      <c r="AC699" s="1028"/>
      <c r="AD699" s="1029"/>
      <c r="AE699" s="119"/>
      <c r="AF699" s="586"/>
      <c r="AG699" s="586"/>
      <c r="AH699" s="586"/>
      <c r="AI699" s="586"/>
      <c r="AJ699" s="586"/>
      <c r="AK699" s="586"/>
      <c r="AL699" s="585" t="e">
        <f t="shared" ca="1" si="357"/>
        <v>#N/A</v>
      </c>
      <c r="AM699" s="585">
        <f t="shared" ca="1" si="357"/>
        <v>0</v>
      </c>
      <c r="AN699" s="1033"/>
      <c r="AO699" s="273">
        <f t="shared" ca="1" si="358"/>
        <v>115</v>
      </c>
      <c r="AP699" s="586"/>
      <c r="AQ699" s="586"/>
      <c r="AR699" s="586"/>
      <c r="AS699" s="586"/>
      <c r="AT699" s="1034"/>
      <c r="AU699" s="1034"/>
      <c r="AV699" s="1034"/>
      <c r="AW699" s="1034"/>
      <c r="AX699" s="1034"/>
      <c r="AY699" s="177"/>
      <c r="AZ699" s="177"/>
      <c r="BA699" s="177"/>
      <c r="BB699" s="177"/>
      <c r="BC699" s="177"/>
      <c r="BD699" s="177"/>
      <c r="BE699" s="177"/>
    </row>
    <row r="700" spans="1:57" s="73" customFormat="1" ht="15" hidden="1" customHeight="1" outlineLevel="2" x14ac:dyDescent="0.2">
      <c r="A700" s="749"/>
      <c r="B700" s="750"/>
      <c r="C700" s="1040"/>
      <c r="D700" s="1008"/>
      <c r="E700" s="1165"/>
      <c r="F700" s="761"/>
      <c r="G700" s="764"/>
      <c r="H700" s="766"/>
      <c r="I700" s="768"/>
      <c r="J700" s="771"/>
      <c r="K700" s="1035" t="str">
        <f ca="1">Translations!$A$85</f>
        <v xml:space="preserve">Allocation + above + other </v>
      </c>
      <c r="L700" s="1036"/>
      <c r="M700" s="237"/>
      <c r="N700" s="1020" t="str">
        <f>IF(M701&lt;&gt;"",M700/M701,"")</f>
        <v/>
      </c>
      <c r="O700" s="239"/>
      <c r="P700" s="1020" t="str">
        <f>IF(O701&lt;&gt;"",O700/O701,"")</f>
        <v/>
      </c>
      <c r="Q700" s="239"/>
      <c r="R700" s="1020" t="str">
        <f>IF(Q701&lt;&gt;"",Q700/Q701,"")</f>
        <v/>
      </c>
      <c r="S700" s="239"/>
      <c r="T700" s="1022" t="str">
        <f>IF(S701&lt;&gt;"",S700/S701,"")</f>
        <v/>
      </c>
      <c r="U700" s="239"/>
      <c r="V700" s="1167" t="str">
        <f t="shared" ref="V700" si="384">IF(U701&lt;&gt;"",U700/U701,"")</f>
        <v/>
      </c>
      <c r="W700" s="1027"/>
      <c r="X700" s="1028"/>
      <c r="Y700" s="1028"/>
      <c r="Z700" s="1028"/>
      <c r="AA700" s="1028"/>
      <c r="AB700" s="1028"/>
      <c r="AC700" s="1028"/>
      <c r="AD700" s="1029"/>
      <c r="AE700" s="119"/>
      <c r="AF700" s="586"/>
      <c r="AG700" s="586"/>
      <c r="AH700" s="586"/>
      <c r="AI700" s="586"/>
      <c r="AJ700" s="586"/>
      <c r="AK700" s="586"/>
      <c r="AL700" s="585" t="e">
        <f t="shared" ca="1" si="357"/>
        <v>#N/A</v>
      </c>
      <c r="AM700" s="585">
        <f t="shared" ca="1" si="357"/>
        <v>0</v>
      </c>
      <c r="AN700" s="1033"/>
      <c r="AO700" s="273">
        <f t="shared" ca="1" si="358"/>
        <v>115</v>
      </c>
      <c r="AP700" s="586"/>
      <c r="AQ700" s="586"/>
      <c r="AR700" s="586"/>
      <c r="AS700" s="586"/>
      <c r="AT700" s="1034"/>
      <c r="AU700" s="1034"/>
      <c r="AV700" s="1034"/>
      <c r="AW700" s="1034"/>
      <c r="AX700" s="1034"/>
      <c r="AY700" s="177"/>
      <c r="AZ700" s="177"/>
      <c r="BA700" s="177"/>
      <c r="BB700" s="177"/>
      <c r="BC700" s="177"/>
      <c r="BD700" s="177"/>
      <c r="BE700" s="177"/>
    </row>
    <row r="701" spans="1:57" s="73" customFormat="1" hidden="1" outlineLevel="2" x14ac:dyDescent="0.2">
      <c r="A701" s="752"/>
      <c r="B701" s="753"/>
      <c r="C701" s="1041"/>
      <c r="D701" s="1009"/>
      <c r="E701" s="1166"/>
      <c r="F701" s="763"/>
      <c r="G701" s="765"/>
      <c r="H701" s="732"/>
      <c r="I701" s="769"/>
      <c r="J701" s="772"/>
      <c r="K701" s="1037"/>
      <c r="L701" s="1038"/>
      <c r="M701" s="238"/>
      <c r="N701" s="1021"/>
      <c r="O701" s="240"/>
      <c r="P701" s="1021"/>
      <c r="Q701" s="240"/>
      <c r="R701" s="1021"/>
      <c r="S701" s="240"/>
      <c r="T701" s="1023"/>
      <c r="U701" s="240"/>
      <c r="V701" s="1168"/>
      <c r="W701" s="1030"/>
      <c r="X701" s="1031"/>
      <c r="Y701" s="1031"/>
      <c r="Z701" s="1031"/>
      <c r="AA701" s="1031"/>
      <c r="AB701" s="1031"/>
      <c r="AC701" s="1031"/>
      <c r="AD701" s="1032"/>
      <c r="AE701" s="119"/>
      <c r="AF701" s="586"/>
      <c r="AG701" s="586"/>
      <c r="AH701" s="586"/>
      <c r="AI701" s="586"/>
      <c r="AJ701" s="586"/>
      <c r="AK701" s="586"/>
      <c r="AL701" s="585" t="e">
        <f t="shared" ca="1" si="357"/>
        <v>#N/A</v>
      </c>
      <c r="AM701" s="585">
        <f t="shared" ca="1" si="357"/>
        <v>0</v>
      </c>
      <c r="AN701" s="1033"/>
      <c r="AO701" s="273">
        <f t="shared" ca="1" si="358"/>
        <v>115</v>
      </c>
      <c r="AP701" s="586"/>
      <c r="AQ701" s="586"/>
      <c r="AR701" s="586"/>
      <c r="AS701" s="586"/>
      <c r="AT701" s="1034"/>
      <c r="AU701" s="1034"/>
      <c r="AV701" s="1034"/>
      <c r="AW701" s="1034"/>
      <c r="AX701" s="1034"/>
      <c r="AY701" s="177"/>
      <c r="AZ701" s="177"/>
      <c r="BA701" s="177"/>
      <c r="BB701" s="177"/>
      <c r="BC701" s="177"/>
      <c r="BD701" s="177"/>
      <c r="BE701" s="177"/>
    </row>
    <row r="702" spans="1:57" s="73" customFormat="1" ht="15" hidden="1" customHeight="1" outlineLevel="2" x14ac:dyDescent="0.2">
      <c r="A702" s="746" t="str">
        <f ca="1">IFERROR(INDIRECT(ADDRESS(AN702,4,1,TRUE,"CatCoverage")),"")</f>
        <v/>
      </c>
      <c r="B702" s="747"/>
      <c r="C702" s="1039"/>
      <c r="D702" s="1007" t="str">
        <f ca="1">Translations!$A$77</f>
        <v>Please select…</v>
      </c>
      <c r="E702" s="1164" t="str">
        <f ca="1">Translations!$A$77</f>
        <v>Please select…</v>
      </c>
      <c r="F702" s="759"/>
      <c r="G702" s="764"/>
      <c r="H702" s="731" t="str">
        <f>IF($G704&lt;&gt;"",$G702/$G704,"")</f>
        <v/>
      </c>
      <c r="I702" s="767"/>
      <c r="J702" s="770" t="str">
        <f ca="1">Translations!$A$77</f>
        <v>Please select…</v>
      </c>
      <c r="K702" s="1016" t="str">
        <f ca="1">Translations!$A$84</f>
        <v>Allocation + other sources</v>
      </c>
      <c r="L702" s="1017"/>
      <c r="M702" s="237"/>
      <c r="N702" s="1020" t="str">
        <f>IF(M703&lt;&gt;"",M702/M703,"")</f>
        <v/>
      </c>
      <c r="O702" s="239"/>
      <c r="P702" s="1020" t="str">
        <f>IF(O703&lt;&gt;"",O702/O703,"")</f>
        <v/>
      </c>
      <c r="Q702" s="239"/>
      <c r="R702" s="1020" t="str">
        <f>IF(Q703&lt;&gt;"",Q702/Q703,"")</f>
        <v/>
      </c>
      <c r="S702" s="239"/>
      <c r="T702" s="1022" t="str">
        <f>IF(S703&lt;&gt;"",S702/S703,"")</f>
        <v/>
      </c>
      <c r="U702" s="239"/>
      <c r="V702" s="1167" t="str">
        <f t="shared" ref="V702" si="385">IF(U703&lt;&gt;"",U702/U703,"")</f>
        <v/>
      </c>
      <c r="W702" s="1024"/>
      <c r="X702" s="1025"/>
      <c r="Y702" s="1025"/>
      <c r="Z702" s="1025"/>
      <c r="AA702" s="1025"/>
      <c r="AB702" s="1025"/>
      <c r="AC702" s="1025"/>
      <c r="AD702" s="1026"/>
      <c r="AE702" s="119"/>
      <c r="AF702" s="586"/>
      <c r="AG702" s="586"/>
      <c r="AH702" s="586"/>
      <c r="AI702" s="586"/>
      <c r="AJ702" s="586"/>
      <c r="AK702" s="586"/>
      <c r="AL702" s="585" t="e">
        <f t="shared" ca="1" si="357"/>
        <v>#N/A</v>
      </c>
      <c r="AM702" s="585">
        <f t="shared" ca="1" si="357"/>
        <v>0</v>
      </c>
      <c r="AN702" s="1033" t="str">
        <f t="shared" ref="AN702" ca="1" si="386">IFERROR(IF(INDIRECT(ADDRESS(ROW()-4,COLUMN()))+1&lt;=AL702+AM702,INDIRECT(ADDRESS(ROW()-4,COLUMN()))+1,""),"")</f>
        <v/>
      </c>
      <c r="AO702" s="273">
        <f t="shared" ca="1" si="358"/>
        <v>115</v>
      </c>
      <c r="AP702" s="586"/>
      <c r="AQ702" s="586"/>
      <c r="AR702" s="586"/>
      <c r="AS702" s="586"/>
      <c r="AT702" s="1034"/>
      <c r="AU702" s="1034"/>
      <c r="AV702" s="1034"/>
      <c r="AW702" s="1034"/>
      <c r="AX702" s="1034"/>
      <c r="AY702" s="177"/>
      <c r="AZ702" s="177"/>
      <c r="BA702" s="177"/>
      <c r="BB702" s="177"/>
      <c r="BC702" s="177"/>
      <c r="BD702" s="177"/>
      <c r="BE702" s="177"/>
    </row>
    <row r="703" spans="1:57" s="73" customFormat="1" hidden="1" outlineLevel="2" x14ac:dyDescent="0.2">
      <c r="A703" s="749"/>
      <c r="B703" s="750"/>
      <c r="C703" s="1040"/>
      <c r="D703" s="1008"/>
      <c r="E703" s="1165"/>
      <c r="F703" s="761"/>
      <c r="G703" s="765"/>
      <c r="H703" s="766"/>
      <c r="I703" s="768"/>
      <c r="J703" s="771"/>
      <c r="K703" s="1018"/>
      <c r="L703" s="1019"/>
      <c r="M703" s="238"/>
      <c r="N703" s="1021"/>
      <c r="O703" s="240"/>
      <c r="P703" s="1021"/>
      <c r="Q703" s="240"/>
      <c r="R703" s="1021"/>
      <c r="S703" s="240"/>
      <c r="T703" s="1023"/>
      <c r="U703" s="240"/>
      <c r="V703" s="1168"/>
      <c r="W703" s="1027"/>
      <c r="X703" s="1028"/>
      <c r="Y703" s="1028"/>
      <c r="Z703" s="1028"/>
      <c r="AA703" s="1028"/>
      <c r="AB703" s="1028"/>
      <c r="AC703" s="1028"/>
      <c r="AD703" s="1029"/>
      <c r="AE703" s="119"/>
      <c r="AF703" s="586"/>
      <c r="AG703" s="586"/>
      <c r="AH703" s="586"/>
      <c r="AI703" s="586"/>
      <c r="AJ703" s="586"/>
      <c r="AK703" s="586"/>
      <c r="AL703" s="585" t="e">
        <f t="shared" ca="1" si="357"/>
        <v>#N/A</v>
      </c>
      <c r="AM703" s="585">
        <f t="shared" ca="1" si="357"/>
        <v>0</v>
      </c>
      <c r="AN703" s="1033"/>
      <c r="AO703" s="273">
        <f t="shared" ca="1" si="358"/>
        <v>115</v>
      </c>
      <c r="AP703" s="586"/>
      <c r="AQ703" s="586"/>
      <c r="AR703" s="586"/>
      <c r="AS703" s="586"/>
      <c r="AT703" s="1034"/>
      <c r="AU703" s="1034"/>
      <c r="AV703" s="1034"/>
      <c r="AW703" s="1034"/>
      <c r="AX703" s="1034"/>
      <c r="AY703" s="177"/>
      <c r="AZ703" s="177"/>
      <c r="BA703" s="177"/>
      <c r="BB703" s="177"/>
      <c r="BC703" s="177"/>
      <c r="BD703" s="177"/>
      <c r="BE703" s="177"/>
    </row>
    <row r="704" spans="1:57" s="73" customFormat="1" ht="15" hidden="1" customHeight="1" outlineLevel="2" x14ac:dyDescent="0.2">
      <c r="A704" s="749"/>
      <c r="B704" s="750"/>
      <c r="C704" s="1040"/>
      <c r="D704" s="1008"/>
      <c r="E704" s="1165"/>
      <c r="F704" s="761"/>
      <c r="G704" s="764"/>
      <c r="H704" s="766"/>
      <c r="I704" s="768"/>
      <c r="J704" s="771"/>
      <c r="K704" s="1035" t="str">
        <f ca="1">Translations!$A$85</f>
        <v xml:space="preserve">Allocation + above + other </v>
      </c>
      <c r="L704" s="1036"/>
      <c r="M704" s="237"/>
      <c r="N704" s="1020" t="str">
        <f>IF(M705&lt;&gt;"",M704/M705,"")</f>
        <v/>
      </c>
      <c r="O704" s="239"/>
      <c r="P704" s="1020" t="str">
        <f>IF(O705&lt;&gt;"",O704/O705,"")</f>
        <v/>
      </c>
      <c r="Q704" s="239"/>
      <c r="R704" s="1020" t="str">
        <f>IF(Q705&lt;&gt;"",Q704/Q705,"")</f>
        <v/>
      </c>
      <c r="S704" s="239"/>
      <c r="T704" s="1022" t="str">
        <f>IF(S705&lt;&gt;"",S704/S705,"")</f>
        <v/>
      </c>
      <c r="U704" s="239"/>
      <c r="V704" s="1167" t="str">
        <f t="shared" ref="V704" si="387">IF(U705&lt;&gt;"",U704/U705,"")</f>
        <v/>
      </c>
      <c r="W704" s="1027"/>
      <c r="X704" s="1028"/>
      <c r="Y704" s="1028"/>
      <c r="Z704" s="1028"/>
      <c r="AA704" s="1028"/>
      <c r="AB704" s="1028"/>
      <c r="AC704" s="1028"/>
      <c r="AD704" s="1029"/>
      <c r="AE704" s="119"/>
      <c r="AF704" s="586"/>
      <c r="AG704" s="586"/>
      <c r="AH704" s="586"/>
      <c r="AI704" s="586"/>
      <c r="AJ704" s="586"/>
      <c r="AK704" s="586"/>
      <c r="AL704" s="585" t="e">
        <f t="shared" ca="1" si="357"/>
        <v>#N/A</v>
      </c>
      <c r="AM704" s="585">
        <f t="shared" ca="1" si="357"/>
        <v>0</v>
      </c>
      <c r="AN704" s="1033"/>
      <c r="AO704" s="273">
        <f t="shared" ca="1" si="358"/>
        <v>115</v>
      </c>
      <c r="AP704" s="586"/>
      <c r="AQ704" s="586"/>
      <c r="AR704" s="586"/>
      <c r="AS704" s="586"/>
      <c r="AT704" s="1034"/>
      <c r="AU704" s="1034"/>
      <c r="AV704" s="1034"/>
      <c r="AW704" s="1034"/>
      <c r="AX704" s="1034"/>
      <c r="AY704" s="177"/>
      <c r="AZ704" s="177"/>
      <c r="BA704" s="177"/>
      <c r="BB704" s="177"/>
      <c r="BC704" s="177"/>
      <c r="BD704" s="177"/>
      <c r="BE704" s="177"/>
    </row>
    <row r="705" spans="1:77" s="73" customFormat="1" hidden="1" outlineLevel="2" x14ac:dyDescent="0.2">
      <c r="A705" s="752"/>
      <c r="B705" s="753"/>
      <c r="C705" s="1041"/>
      <c r="D705" s="1009"/>
      <c r="E705" s="1166"/>
      <c r="F705" s="763"/>
      <c r="G705" s="765"/>
      <c r="H705" s="732"/>
      <c r="I705" s="769"/>
      <c r="J705" s="772"/>
      <c r="K705" s="1037"/>
      <c r="L705" s="1038"/>
      <c r="M705" s="238"/>
      <c r="N705" s="1021"/>
      <c r="O705" s="240"/>
      <c r="P705" s="1021"/>
      <c r="Q705" s="240"/>
      <c r="R705" s="1021"/>
      <c r="S705" s="240"/>
      <c r="T705" s="1023"/>
      <c r="U705" s="240"/>
      <c r="V705" s="1168"/>
      <c r="W705" s="1030"/>
      <c r="X705" s="1031"/>
      <c r="Y705" s="1031"/>
      <c r="Z705" s="1031"/>
      <c r="AA705" s="1031"/>
      <c r="AB705" s="1031"/>
      <c r="AC705" s="1031"/>
      <c r="AD705" s="1032"/>
      <c r="AE705" s="119"/>
      <c r="AF705" s="586"/>
      <c r="AG705" s="586"/>
      <c r="AH705" s="586"/>
      <c r="AI705" s="586"/>
      <c r="AJ705" s="586"/>
      <c r="AK705" s="586"/>
      <c r="AL705" s="585" t="e">
        <f t="shared" ca="1" si="357"/>
        <v>#N/A</v>
      </c>
      <c r="AM705" s="585">
        <f t="shared" ca="1" si="357"/>
        <v>0</v>
      </c>
      <c r="AN705" s="1033"/>
      <c r="AO705" s="273">
        <f t="shared" ca="1" si="358"/>
        <v>115</v>
      </c>
      <c r="AP705" s="586"/>
      <c r="AQ705" s="586"/>
      <c r="AR705" s="586"/>
      <c r="AS705" s="586"/>
      <c r="AT705" s="1034"/>
      <c r="AU705" s="1034"/>
      <c r="AV705" s="1034"/>
      <c r="AW705" s="1034"/>
      <c r="AX705" s="1034"/>
      <c r="AY705" s="177"/>
      <c r="AZ705" s="177"/>
      <c r="BA705" s="177"/>
      <c r="BB705" s="177"/>
      <c r="BC705" s="177"/>
      <c r="BD705" s="177"/>
      <c r="BE705" s="177"/>
    </row>
    <row r="706" spans="1:77" s="73" customFormat="1" ht="15" hidden="1" customHeight="1" outlineLevel="2" x14ac:dyDescent="0.2">
      <c r="A706" s="746" t="str">
        <f ca="1">IFERROR(INDIRECT(ADDRESS(AN706,4,1,TRUE,"CatCoverage")),"")</f>
        <v/>
      </c>
      <c r="B706" s="747"/>
      <c r="C706" s="1039"/>
      <c r="D706" s="1007" t="str">
        <f ca="1">Translations!$A$77</f>
        <v>Please select…</v>
      </c>
      <c r="E706" s="1164" t="str">
        <f ca="1">Translations!$A$77</f>
        <v>Please select…</v>
      </c>
      <c r="F706" s="759"/>
      <c r="G706" s="764"/>
      <c r="H706" s="731" t="str">
        <f>IF($G708&lt;&gt;"",$G706/$G708,"")</f>
        <v/>
      </c>
      <c r="I706" s="767"/>
      <c r="J706" s="770" t="str">
        <f ca="1">Translations!$A$77</f>
        <v>Please select…</v>
      </c>
      <c r="K706" s="1016" t="str">
        <f ca="1">Translations!$A$84</f>
        <v>Allocation + other sources</v>
      </c>
      <c r="L706" s="1017"/>
      <c r="M706" s="237"/>
      <c r="N706" s="1020" t="str">
        <f>IF(M707&lt;&gt;"",M706/M707,"")</f>
        <v/>
      </c>
      <c r="O706" s="239"/>
      <c r="P706" s="1020" t="str">
        <f>IF(O707&lt;&gt;"",O706/O707,"")</f>
        <v/>
      </c>
      <c r="Q706" s="239"/>
      <c r="R706" s="1020" t="str">
        <f>IF(Q707&lt;&gt;"",Q706/Q707,"")</f>
        <v/>
      </c>
      <c r="S706" s="239"/>
      <c r="T706" s="1022" t="str">
        <f>IF(S707&lt;&gt;"",S706/S707,"")</f>
        <v/>
      </c>
      <c r="U706" s="239"/>
      <c r="V706" s="1167" t="str">
        <f t="shared" ref="V706" si="388">IF(U707&lt;&gt;"",U706/U707,"")</f>
        <v/>
      </c>
      <c r="W706" s="1024"/>
      <c r="X706" s="1025"/>
      <c r="Y706" s="1025"/>
      <c r="Z706" s="1025"/>
      <c r="AA706" s="1025"/>
      <c r="AB706" s="1025"/>
      <c r="AC706" s="1025"/>
      <c r="AD706" s="1026"/>
      <c r="AE706" s="119"/>
      <c r="AF706" s="586"/>
      <c r="AG706" s="586"/>
      <c r="AH706" s="586"/>
      <c r="AI706" s="586"/>
      <c r="AJ706" s="586"/>
      <c r="AK706" s="586"/>
      <c r="AL706" s="585" t="e">
        <f t="shared" ca="1" si="357"/>
        <v>#N/A</v>
      </c>
      <c r="AM706" s="585">
        <f t="shared" ca="1" si="357"/>
        <v>0</v>
      </c>
      <c r="AN706" s="1033" t="str">
        <f t="shared" ref="AN706" ca="1" si="389">IFERROR(IF(INDIRECT(ADDRESS(ROW()-4,COLUMN()))+1&lt;=AL706+AM706,INDIRECT(ADDRESS(ROW()-4,COLUMN()))+1,""),"")</f>
        <v/>
      </c>
      <c r="AO706" s="273">
        <f t="shared" ca="1" si="358"/>
        <v>115</v>
      </c>
      <c r="AP706" s="586"/>
      <c r="AQ706" s="586"/>
      <c r="AR706" s="586"/>
      <c r="AS706" s="586"/>
      <c r="AT706" s="1034"/>
      <c r="AU706" s="1034"/>
      <c r="AV706" s="1034"/>
      <c r="AW706" s="1034"/>
      <c r="AX706" s="1034"/>
      <c r="AY706" s="177"/>
      <c r="AZ706" s="177"/>
      <c r="BA706" s="177"/>
      <c r="BB706" s="177"/>
      <c r="BC706" s="177"/>
      <c r="BD706" s="177"/>
      <c r="BE706" s="177"/>
    </row>
    <row r="707" spans="1:77" s="73" customFormat="1" hidden="1" outlineLevel="2" x14ac:dyDescent="0.2">
      <c r="A707" s="749"/>
      <c r="B707" s="750"/>
      <c r="C707" s="1040"/>
      <c r="D707" s="1008"/>
      <c r="E707" s="1165"/>
      <c r="F707" s="761"/>
      <c r="G707" s="765"/>
      <c r="H707" s="766"/>
      <c r="I707" s="768"/>
      <c r="J707" s="771"/>
      <c r="K707" s="1018"/>
      <c r="L707" s="1019"/>
      <c r="M707" s="238"/>
      <c r="N707" s="1021"/>
      <c r="O707" s="240"/>
      <c r="P707" s="1021"/>
      <c r="Q707" s="240"/>
      <c r="R707" s="1021"/>
      <c r="S707" s="240"/>
      <c r="T707" s="1023"/>
      <c r="U707" s="240"/>
      <c r="V707" s="1168"/>
      <c r="W707" s="1027"/>
      <c r="X707" s="1028"/>
      <c r="Y707" s="1028"/>
      <c r="Z707" s="1028"/>
      <c r="AA707" s="1028"/>
      <c r="AB707" s="1028"/>
      <c r="AC707" s="1028"/>
      <c r="AD707" s="1029"/>
      <c r="AE707" s="119"/>
      <c r="AF707" s="586"/>
      <c r="AG707" s="586"/>
      <c r="AH707" s="586"/>
      <c r="AI707" s="586"/>
      <c r="AJ707" s="586"/>
      <c r="AK707" s="586"/>
      <c r="AL707" s="585" t="e">
        <f t="shared" ref="AL707:AM709" ca="1" si="390">INDIRECT(ADDRESS(ROW()-1,COLUMN()))</f>
        <v>#N/A</v>
      </c>
      <c r="AM707" s="585">
        <f t="shared" ca="1" si="390"/>
        <v>0</v>
      </c>
      <c r="AN707" s="1033"/>
      <c r="AO707" s="273">
        <f t="shared" ca="1" si="358"/>
        <v>115</v>
      </c>
      <c r="AP707" s="586"/>
      <c r="AQ707" s="586"/>
      <c r="AR707" s="586"/>
      <c r="AS707" s="586"/>
      <c r="AT707" s="1034"/>
      <c r="AU707" s="1034"/>
      <c r="AV707" s="1034"/>
      <c r="AW707" s="1034"/>
      <c r="AX707" s="1034"/>
      <c r="AY707" s="177"/>
      <c r="AZ707" s="177"/>
      <c r="BA707" s="177"/>
      <c r="BB707" s="177"/>
      <c r="BC707" s="177"/>
      <c r="BD707" s="177"/>
      <c r="BE707" s="177"/>
    </row>
    <row r="708" spans="1:77" s="73" customFormat="1" ht="15" hidden="1" customHeight="1" outlineLevel="2" x14ac:dyDescent="0.2">
      <c r="A708" s="749"/>
      <c r="B708" s="750"/>
      <c r="C708" s="1040"/>
      <c r="D708" s="1008"/>
      <c r="E708" s="1165"/>
      <c r="F708" s="761"/>
      <c r="G708" s="764"/>
      <c r="H708" s="766"/>
      <c r="I708" s="768"/>
      <c r="J708" s="771"/>
      <c r="K708" s="1035" t="str">
        <f ca="1">Translations!$A$85</f>
        <v xml:space="preserve">Allocation + above + other </v>
      </c>
      <c r="L708" s="1036"/>
      <c r="M708" s="237"/>
      <c r="N708" s="1020" t="str">
        <f>IF(M709&lt;&gt;"",M708/M709,"")</f>
        <v/>
      </c>
      <c r="O708" s="239"/>
      <c r="P708" s="1020" t="str">
        <f>IF(O709&lt;&gt;"",O708/O709,"")</f>
        <v/>
      </c>
      <c r="Q708" s="239"/>
      <c r="R708" s="1020" t="str">
        <f>IF(Q709&lt;&gt;"",Q708/Q709,"")</f>
        <v/>
      </c>
      <c r="S708" s="239"/>
      <c r="T708" s="1022" t="str">
        <f>IF(S709&lt;&gt;"",S708/S709,"")</f>
        <v/>
      </c>
      <c r="U708" s="239"/>
      <c r="V708" s="1167" t="str">
        <f t="shared" ref="V708" si="391">IF(U709&lt;&gt;"",U708/U709,"")</f>
        <v/>
      </c>
      <c r="W708" s="1027"/>
      <c r="X708" s="1028"/>
      <c r="Y708" s="1028"/>
      <c r="Z708" s="1028"/>
      <c r="AA708" s="1028"/>
      <c r="AB708" s="1028"/>
      <c r="AC708" s="1028"/>
      <c r="AD708" s="1029"/>
      <c r="AE708" s="119"/>
      <c r="AF708" s="586"/>
      <c r="AG708" s="586"/>
      <c r="AH708" s="586"/>
      <c r="AI708" s="586"/>
      <c r="AJ708" s="586"/>
      <c r="AK708" s="586"/>
      <c r="AL708" s="585" t="e">
        <f t="shared" ca="1" si="390"/>
        <v>#N/A</v>
      </c>
      <c r="AM708" s="585">
        <f t="shared" ca="1" si="390"/>
        <v>0</v>
      </c>
      <c r="AN708" s="1033"/>
      <c r="AO708" s="273">
        <f t="shared" ca="1" si="358"/>
        <v>115</v>
      </c>
      <c r="AP708" s="586"/>
      <c r="AQ708" s="586"/>
      <c r="AR708" s="586"/>
      <c r="AS708" s="586"/>
      <c r="AT708" s="1034"/>
      <c r="AU708" s="1034"/>
      <c r="AV708" s="1034"/>
      <c r="AW708" s="1034"/>
      <c r="AX708" s="1034"/>
      <c r="AY708" s="177"/>
      <c r="AZ708" s="177"/>
      <c r="BA708" s="177"/>
      <c r="BB708" s="177"/>
      <c r="BC708" s="177"/>
      <c r="BD708" s="177"/>
      <c r="BE708" s="177"/>
    </row>
    <row r="709" spans="1:77" s="73" customFormat="1" hidden="1" outlineLevel="2" x14ac:dyDescent="0.2">
      <c r="A709" s="752"/>
      <c r="B709" s="753"/>
      <c r="C709" s="1041"/>
      <c r="D709" s="1009"/>
      <c r="E709" s="1166"/>
      <c r="F709" s="763"/>
      <c r="G709" s="765"/>
      <c r="H709" s="732"/>
      <c r="I709" s="769"/>
      <c r="J709" s="772"/>
      <c r="K709" s="1037"/>
      <c r="L709" s="1038"/>
      <c r="M709" s="238"/>
      <c r="N709" s="1021"/>
      <c r="O709" s="240"/>
      <c r="P709" s="1021"/>
      <c r="Q709" s="240"/>
      <c r="R709" s="1021"/>
      <c r="S709" s="240"/>
      <c r="T709" s="1023"/>
      <c r="U709" s="240"/>
      <c r="V709" s="1168"/>
      <c r="W709" s="1030"/>
      <c r="X709" s="1031"/>
      <c r="Y709" s="1031"/>
      <c r="Z709" s="1031"/>
      <c r="AA709" s="1031"/>
      <c r="AB709" s="1031"/>
      <c r="AC709" s="1031"/>
      <c r="AD709" s="1032"/>
      <c r="AE709" s="119"/>
      <c r="AF709" s="586"/>
      <c r="AG709" s="586"/>
      <c r="AH709" s="586"/>
      <c r="AI709" s="586"/>
      <c r="AJ709" s="586"/>
      <c r="AK709" s="586"/>
      <c r="AL709" s="585" t="e">
        <f t="shared" ca="1" si="390"/>
        <v>#N/A</v>
      </c>
      <c r="AM709" s="585">
        <f t="shared" ca="1" si="390"/>
        <v>0</v>
      </c>
      <c r="AN709" s="1033"/>
      <c r="AO709" s="273">
        <f t="shared" ca="1" si="358"/>
        <v>115</v>
      </c>
      <c r="AP709" s="586"/>
      <c r="AQ709" s="586"/>
      <c r="AR709" s="586"/>
      <c r="AS709" s="586"/>
      <c r="AT709" s="1034"/>
      <c r="AU709" s="1034"/>
      <c r="AV709" s="1034"/>
      <c r="AW709" s="1034"/>
      <c r="AX709" s="1034"/>
      <c r="AY709" s="177"/>
      <c r="AZ709" s="177"/>
      <c r="BA709" s="177"/>
      <c r="BB709" s="177"/>
      <c r="BC709" s="177"/>
      <c r="BD709" s="177"/>
      <c r="BE709" s="177"/>
    </row>
    <row r="710" spans="1:77" s="73" customFormat="1" outlineLevel="1" collapsed="1" x14ac:dyDescent="0.2">
      <c r="A710" s="1083" t="str">
        <f ca="1">Translations!$A$125</f>
        <v>* Indicators with an (*) will require disaggregated results during grant implementation.</v>
      </c>
      <c r="B710" s="1084"/>
      <c r="C710" s="1084"/>
      <c r="D710" s="1084"/>
      <c r="E710" s="1084"/>
      <c r="F710" s="1084"/>
      <c r="G710" s="1084"/>
      <c r="H710" s="1084"/>
      <c r="I710" s="1084"/>
      <c r="J710" s="1084"/>
      <c r="K710" s="1084"/>
      <c r="L710" s="1084"/>
      <c r="M710" s="1084"/>
      <c r="N710" s="1084"/>
      <c r="O710" s="1084"/>
      <c r="P710" s="1084"/>
      <c r="Q710" s="1084"/>
      <c r="R710" s="1084"/>
      <c r="S710" s="1084"/>
      <c r="T710" s="1084"/>
      <c r="U710" s="1084"/>
      <c r="V710" s="1084"/>
      <c r="W710" s="1084"/>
      <c r="X710" s="1084"/>
      <c r="Y710" s="1084"/>
      <c r="Z710" s="1084"/>
      <c r="AA710" s="1084"/>
      <c r="AB710" s="1084"/>
      <c r="AC710" s="1084"/>
      <c r="AD710" s="1085"/>
      <c r="AE710" s="586"/>
      <c r="AF710" s="586"/>
      <c r="AG710" s="586"/>
      <c r="AH710" s="586"/>
      <c r="AI710" s="586"/>
      <c r="AJ710" s="586"/>
      <c r="AK710" s="586"/>
      <c r="AL710" s="585"/>
      <c r="AM710" s="585"/>
      <c r="AN710" s="585"/>
      <c r="AO710" s="273">
        <f t="shared" ca="1" si="358"/>
        <v>115</v>
      </c>
      <c r="AP710" s="586"/>
      <c r="AQ710" s="586"/>
      <c r="AR710" s="586"/>
      <c r="AS710" s="586"/>
      <c r="AT710" s="586"/>
      <c r="AU710" s="586"/>
      <c r="AV710" s="586"/>
      <c r="AW710" s="586"/>
      <c r="AX710" s="586"/>
      <c r="AY710" s="177"/>
      <c r="AZ710" s="177"/>
      <c r="BA710" s="177"/>
      <c r="BB710" s="177"/>
      <c r="BC710" s="177"/>
      <c r="BD710" s="177"/>
      <c r="BE710" s="177"/>
    </row>
    <row r="711" spans="1:77" s="138" customFormat="1" ht="18" customHeight="1" outlineLevel="1" x14ac:dyDescent="0.2">
      <c r="A711" s="217" t="str">
        <f ca="1">Translations!$A$94</f>
        <v>Module budget</v>
      </c>
      <c r="B711" s="577"/>
      <c r="C711" s="577"/>
      <c r="D711" s="577"/>
      <c r="E711" s="577"/>
      <c r="F711" s="577"/>
      <c r="G711" s="577"/>
      <c r="H711" s="577"/>
      <c r="I711" s="577"/>
      <c r="J711" s="577"/>
      <c r="K711" s="577"/>
      <c r="L711" s="577"/>
      <c r="M711" s="577"/>
      <c r="N711" s="577"/>
      <c r="O711" s="577"/>
      <c r="P711" s="577"/>
      <c r="Q711" s="577"/>
      <c r="R711" s="577"/>
      <c r="S711" s="577"/>
      <c r="T711" s="577"/>
      <c r="U711" s="577"/>
      <c r="V711" s="577"/>
      <c r="W711" s="577"/>
      <c r="X711" s="577"/>
      <c r="Y711" s="577"/>
      <c r="Z711" s="577"/>
      <c r="AA711" s="577"/>
      <c r="AB711" s="577"/>
      <c r="AC711" s="577"/>
      <c r="AD711" s="578"/>
      <c r="AE711" s="178"/>
      <c r="AF711" s="178"/>
      <c r="AG711" s="178"/>
      <c r="AH711" s="178"/>
      <c r="AI711" s="178"/>
      <c r="AJ711" s="178"/>
      <c r="AK711" s="178"/>
      <c r="AL711" s="81"/>
      <c r="AM711" s="81"/>
      <c r="AN711" s="167"/>
      <c r="AO711" s="81">
        <f t="shared" ca="1" si="358"/>
        <v>115</v>
      </c>
      <c r="AP711" s="81"/>
      <c r="AQ711" s="81"/>
      <c r="AR711" s="178"/>
      <c r="AS711" s="178"/>
      <c r="AT711" s="178"/>
      <c r="AU711" s="178"/>
      <c r="AV711" s="178"/>
      <c r="AW711" s="178"/>
      <c r="AX711" s="136"/>
      <c r="AY711" s="136"/>
      <c r="AZ711" s="136"/>
      <c r="BA711" s="136"/>
      <c r="BB711" s="136"/>
      <c r="BC711" s="136"/>
      <c r="BD711" s="136"/>
      <c r="BE711" s="137"/>
      <c r="BF711" s="137"/>
      <c r="BG711" s="137"/>
      <c r="BH711" s="137"/>
      <c r="BI711" s="137"/>
      <c r="BJ711" s="137"/>
      <c r="BK711" s="137"/>
      <c r="BL711" s="137"/>
      <c r="BM711" s="137"/>
      <c r="BN711" s="137"/>
      <c r="BO711" s="137"/>
      <c r="BP711" s="137"/>
      <c r="BQ711" s="137"/>
      <c r="BR711" s="137"/>
      <c r="BS711" s="137"/>
      <c r="BT711" s="137"/>
      <c r="BU711" s="137"/>
      <c r="BV711" s="137"/>
      <c r="BW711" s="137"/>
    </row>
    <row r="712" spans="1:77" s="134" customFormat="1" ht="18" customHeight="1" outlineLevel="1" x14ac:dyDescent="0.2">
      <c r="A712" s="995" t="str">
        <f ca="1">Translations!$A$91</f>
        <v>Request from the allocation amount per module</v>
      </c>
      <c r="B712" s="996"/>
      <c r="C712" s="996"/>
      <c r="D712" s="996"/>
      <c r="E712" s="997"/>
      <c r="F712" s="235">
        <f ca="1">SUMIF($K715:$K734,Translations!$A$83,$M715:$M734)+SUMIF($K715:$K734,Translations!$A$83,$O715:$O734)+SUMIF($K715:$K734,Translations!$A$83,$Q715:$Q734)+SUMIF($K715:$K734,Translations!$A$83,$S715:$S734)+SUMIF($K715:$K734,Translations!$A$83,$U715:$U734)</f>
        <v>474256.00000000006</v>
      </c>
      <c r="G712" s="583"/>
      <c r="H712" s="583"/>
      <c r="I712" s="232"/>
      <c r="J712" s="998" t="str">
        <f ca="1">Translations!$A$92</f>
        <v>Request from the amount above the allocation per module</v>
      </c>
      <c r="K712" s="999"/>
      <c r="L712" s="999"/>
      <c r="M712" s="999"/>
      <c r="N712" s="999"/>
      <c r="O712" s="999"/>
      <c r="P712" s="999"/>
      <c r="Q712" s="999"/>
      <c r="R712" s="999"/>
      <c r="S712" s="719"/>
      <c r="T712" s="1000"/>
      <c r="U712" s="583"/>
      <c r="V712" s="583"/>
      <c r="W712" s="235">
        <f ca="1">SUMIF($K715:$K734,Translations!$A$86,$M715:$M734)+SUMIF($K715:$K734,Translations!$A$86,$O715:$O734)+SUMIF($K715:$K734,Translations!$A$86,$Q715:$Q734)+SUMIF($K715:$K734,Translations!$A$86,$S715:$S734)+SUMIF($K715:$K734,Translations!$A$86,$U715:$U734)</f>
        <v>0</v>
      </c>
      <c r="X712" s="583"/>
      <c r="Y712" s="583"/>
      <c r="Z712" s="232"/>
      <c r="AA712" s="232"/>
      <c r="AB712" s="232"/>
      <c r="AC712" s="232"/>
      <c r="AD712" s="233"/>
      <c r="AE712" s="81"/>
      <c r="AF712" s="81"/>
      <c r="AG712" s="81"/>
      <c r="AH712" s="81"/>
      <c r="AI712" s="81"/>
      <c r="AJ712" s="81"/>
      <c r="AK712" s="81"/>
      <c r="AL712" s="81"/>
      <c r="AM712" s="81"/>
      <c r="AN712" s="167"/>
      <c r="AO712" s="273">
        <f t="shared" ca="1" si="358"/>
        <v>115</v>
      </c>
      <c r="AP712" s="274">
        <f ca="1">F712</f>
        <v>474256.00000000006</v>
      </c>
      <c r="AQ712" s="274">
        <f ca="1">W712</f>
        <v>0</v>
      </c>
      <c r="AR712" s="81"/>
      <c r="AS712" s="81"/>
      <c r="AT712" s="81"/>
      <c r="AU712" s="81"/>
      <c r="AV712" s="81"/>
      <c r="AW712" s="81"/>
      <c r="AX712" s="101"/>
      <c r="AY712" s="101"/>
      <c r="AZ712" s="101"/>
      <c r="BA712" s="101"/>
      <c r="BB712" s="101"/>
      <c r="BC712" s="101"/>
      <c r="BD712" s="101"/>
      <c r="BE712" s="133"/>
      <c r="BF712" s="133"/>
      <c r="BG712" s="133"/>
      <c r="BH712" s="133"/>
      <c r="BI712" s="133"/>
      <c r="BJ712" s="133"/>
      <c r="BK712" s="133"/>
      <c r="BL712" s="133"/>
      <c r="BM712" s="133"/>
      <c r="BN712" s="133"/>
      <c r="BO712" s="133"/>
      <c r="BP712" s="133"/>
      <c r="BQ712" s="133"/>
      <c r="BR712" s="133"/>
      <c r="BS712" s="133"/>
      <c r="BT712" s="133"/>
      <c r="BU712" s="133"/>
      <c r="BV712" s="133"/>
      <c r="BW712" s="133"/>
    </row>
    <row r="713" spans="1:77" s="89" customFormat="1" ht="36.950000000000003" customHeight="1" outlineLevel="1" x14ac:dyDescent="0.2">
      <c r="A713" s="720" t="str">
        <f ca="1">Translations!$A$93</f>
        <v>Intervention</v>
      </c>
      <c r="B713" s="721"/>
      <c r="C713" s="722"/>
      <c r="D713" s="726" t="str">
        <f ca="1">Translations!$A$95</f>
        <v>Description of Intervention</v>
      </c>
      <c r="E713" s="727"/>
      <c r="F713" s="727"/>
      <c r="G713" s="727"/>
      <c r="H713" s="727"/>
      <c r="I713" s="728"/>
      <c r="J713" s="729" t="str">
        <f ca="1">Translations!$A$71</f>
        <v>Responsible Principal Recipient(s)</v>
      </c>
      <c r="K713" s="709" t="str">
        <f ca="1">Translations!$A$97</f>
        <v>Intervention budget (request to the Global Fund only)</v>
      </c>
      <c r="L713" s="795"/>
      <c r="M713" s="795"/>
      <c r="N713" s="795"/>
      <c r="O713" s="795"/>
      <c r="P713" s="795"/>
      <c r="Q713" s="795"/>
      <c r="R713" s="795"/>
      <c r="S713" s="795"/>
      <c r="T713" s="710"/>
      <c r="U713" s="572"/>
      <c r="V713" s="572"/>
      <c r="W713" s="726" t="str">
        <f ca="1">Translations!$A$98</f>
        <v>Cost Assumptions for the request to the Global Fund</v>
      </c>
      <c r="X713" s="727"/>
      <c r="Y713" s="727"/>
      <c r="Z713" s="727"/>
      <c r="AA713" s="728"/>
      <c r="AB713" s="720" t="str">
        <f ca="1">Translations!$A$100</f>
        <v>Other funding received for this intervention (including scope of activities funded)</v>
      </c>
      <c r="AC713" s="721"/>
      <c r="AD713" s="722"/>
      <c r="AE713" s="178"/>
      <c r="AF713" s="178"/>
      <c r="AG713" s="178"/>
      <c r="AH713" s="178"/>
      <c r="AI713" s="178"/>
      <c r="AJ713" s="178"/>
      <c r="AK713" s="178"/>
      <c r="AL713" s="81"/>
      <c r="AM713" s="81"/>
      <c r="AN713" s="167"/>
      <c r="AO713" s="273">
        <f t="shared" ca="1" si="358"/>
        <v>115</v>
      </c>
      <c r="AP713" s="81"/>
      <c r="AQ713" s="81"/>
      <c r="AR713" s="178"/>
      <c r="AS713" s="178"/>
      <c r="AT713" s="178"/>
      <c r="AU713" s="178"/>
      <c r="AV713" s="178"/>
      <c r="AW713" s="178"/>
      <c r="AX713" s="178"/>
      <c r="AY713" s="178"/>
      <c r="AZ713" s="177"/>
      <c r="BA713" s="177"/>
      <c r="BB713" s="177"/>
      <c r="BC713" s="177"/>
      <c r="BD713" s="177"/>
      <c r="BE713" s="177"/>
      <c r="BF713" s="177"/>
      <c r="BG713" s="77"/>
      <c r="BH713" s="77"/>
      <c r="BI713" s="77"/>
      <c r="BJ713" s="77"/>
      <c r="BK713" s="77"/>
      <c r="BL713" s="77"/>
      <c r="BM713" s="77"/>
      <c r="BN713" s="77"/>
      <c r="BO713" s="77"/>
      <c r="BP713" s="77"/>
      <c r="BQ713" s="77"/>
      <c r="BR713" s="77"/>
      <c r="BS713" s="77"/>
      <c r="BT713" s="77"/>
      <c r="BU713" s="77"/>
      <c r="BV713" s="77"/>
      <c r="BW713" s="77"/>
      <c r="BX713" s="77"/>
      <c r="BY713" s="77"/>
    </row>
    <row r="714" spans="1:77" s="89" customFormat="1" ht="75" customHeight="1" outlineLevel="1" x14ac:dyDescent="0.2">
      <c r="A714" s="723"/>
      <c r="B714" s="724"/>
      <c r="C714" s="725"/>
      <c r="D714" s="706" t="str">
        <f ca="1">Translations!$A$96</f>
        <v>Please describe 1) target population &amp; geographic scope,  2) implementation approach, and 3) other relevant information. Please differentiate between scope of allocation and above allocation request</v>
      </c>
      <c r="E714" s="707"/>
      <c r="F714" s="707"/>
      <c r="G714" s="707"/>
      <c r="H714" s="707"/>
      <c r="I714" s="708"/>
      <c r="J714" s="730"/>
      <c r="K714" s="709" t="str">
        <f ca="1">Translations!$A$107</f>
        <v>Allocation or above allocation</v>
      </c>
      <c r="L714" s="710"/>
      <c r="M714" s="709" t="str">
        <f ca="1">Translations!$A$35&amp;" 1"</f>
        <v>Year  1</v>
      </c>
      <c r="N714" s="710"/>
      <c r="O714" s="709" t="str">
        <f ca="1">Translations!$A$35&amp;" 2"</f>
        <v>Year  2</v>
      </c>
      <c r="P714" s="710"/>
      <c r="Q714" s="709" t="str">
        <f ca="1">Translations!$A$35&amp;" 3"</f>
        <v>Year  3</v>
      </c>
      <c r="R714" s="710"/>
      <c r="S714" s="709" t="str">
        <f ca="1">Translations!$A$35&amp;" 4"</f>
        <v>Year  4</v>
      </c>
      <c r="T714" s="710"/>
      <c r="U714" s="709" t="str">
        <f ca="1">Translations!$A$35&amp;" 5"</f>
        <v>Year  5</v>
      </c>
      <c r="V714" s="710"/>
      <c r="W714" s="706" t="str">
        <f ca="1">Translations!$A$99</f>
        <v>Please describe 1) sources of cost assumptions, 2) key activities, 3) other relevant information. Please differentiate between scope of allocation and above allocation request</v>
      </c>
      <c r="X714" s="707"/>
      <c r="Y714" s="707"/>
      <c r="Z714" s="707"/>
      <c r="AA714" s="708"/>
      <c r="AB714" s="723"/>
      <c r="AC714" s="724"/>
      <c r="AD714" s="725"/>
      <c r="AE714" s="178"/>
      <c r="AF714" s="178"/>
      <c r="AG714" s="178"/>
      <c r="AH714" s="178"/>
      <c r="AI714" s="178"/>
      <c r="AJ714" s="178"/>
      <c r="AK714" s="178"/>
      <c r="AL714" s="81"/>
      <c r="AM714" s="81"/>
      <c r="AN714" s="167"/>
      <c r="AO714" s="273">
        <f t="shared" ca="1" si="358"/>
        <v>115</v>
      </c>
      <c r="AP714" s="81"/>
      <c r="AQ714" s="81"/>
      <c r="AR714" s="178"/>
      <c r="AS714" s="178"/>
      <c r="AT714" s="178"/>
      <c r="AU714" s="178"/>
      <c r="AV714" s="178"/>
      <c r="AW714" s="178"/>
      <c r="AX714" s="178"/>
      <c r="AY714" s="178"/>
      <c r="AZ714" s="177"/>
      <c r="BA714" s="177"/>
      <c r="BB714" s="177"/>
      <c r="BC714" s="177"/>
      <c r="BD714" s="177"/>
      <c r="BE714" s="177"/>
      <c r="BF714" s="177"/>
      <c r="BG714" s="77"/>
      <c r="BH714" s="77"/>
      <c r="BI714" s="77"/>
      <c r="BJ714" s="77"/>
      <c r="BK714" s="77"/>
      <c r="BL714" s="77"/>
      <c r="BM714" s="77"/>
      <c r="BN714" s="77"/>
      <c r="BO714" s="77"/>
      <c r="BP714" s="77"/>
      <c r="BQ714" s="77"/>
      <c r="BR714" s="77"/>
      <c r="BS714" s="77"/>
      <c r="BT714" s="77"/>
      <c r="BU714" s="77"/>
      <c r="BV714" s="77"/>
      <c r="BW714" s="77"/>
      <c r="BX714" s="77"/>
      <c r="BY714" s="77"/>
    </row>
    <row r="715" spans="1:77" s="197" customFormat="1" ht="36" customHeight="1" outlineLevel="1" x14ac:dyDescent="0.2">
      <c r="A715" s="938" t="s">
        <v>1372</v>
      </c>
      <c r="B715" s="939"/>
      <c r="C715" s="940"/>
      <c r="D715" s="947"/>
      <c r="E715" s="948"/>
      <c r="F715" s="948"/>
      <c r="G715" s="948"/>
      <c r="H715" s="948"/>
      <c r="I715" s="949"/>
      <c r="J715" s="956" t="s">
        <v>989</v>
      </c>
      <c r="K715" s="958" t="str">
        <f ca="1">Translations!$A$83</f>
        <v>Allocation</v>
      </c>
      <c r="L715" s="959"/>
      <c r="M715" s="960">
        <f ca="1">SUMIFS('Cost assumptions - optional'!$R:$R,'Cost assumptions - optional'!$D:$D,A715,'Cost assumptions - optional'!$A:$A,$K715,'Cost assumptions - optional'!$C:$C,'Concept Note'!$D$660)</f>
        <v>98451.200000000012</v>
      </c>
      <c r="N715" s="960"/>
      <c r="O715" s="960">
        <f ca="1">SUMIFS('Cost assumptions - optional'!$S:$S,'Cost assumptions - optional'!$D:$D,A715,'Cost assumptions - optional'!$A:$A,$K715,'Cost assumptions - optional'!$C:$C,'Concept Note'!$D$660)</f>
        <v>187902.40000000002</v>
      </c>
      <c r="P715" s="960"/>
      <c r="Q715" s="960">
        <f ca="1">SUMIFS('Cost assumptions - optional'!$T:$T,'Cost assumptions - optional'!$D:$D,A715,'Cost assumptions - optional'!$A:$A,$K715,'Cost assumptions - optional'!$C:$C,'Concept Note'!$D$660)</f>
        <v>187902.40000000002</v>
      </c>
      <c r="R715" s="960"/>
      <c r="S715" s="961"/>
      <c r="T715" s="962"/>
      <c r="U715" s="963"/>
      <c r="V715" s="964"/>
      <c r="W715" s="947" t="s">
        <v>4180</v>
      </c>
      <c r="X715" s="948"/>
      <c r="Y715" s="948"/>
      <c r="Z715" s="948"/>
      <c r="AA715" s="949"/>
      <c r="AB715" s="947"/>
      <c r="AC715" s="948"/>
      <c r="AD715" s="965"/>
      <c r="AE715" s="121"/>
      <c r="AF715" s="121"/>
      <c r="AG715" s="121"/>
      <c r="AH715" s="81"/>
      <c r="AI715" s="81"/>
      <c r="AJ715" s="81"/>
      <c r="AK715" s="81"/>
      <c r="AL715" s="81"/>
      <c r="AM715" s="81"/>
      <c r="AN715" s="167"/>
      <c r="AO715" s="81"/>
      <c r="AP715" s="342">
        <f ca="1">SUM(M715:V715)</f>
        <v>474256.00000000006</v>
      </c>
      <c r="AQ715" s="342">
        <f ca="1">SUM(M716:V716)</f>
        <v>0</v>
      </c>
      <c r="AR715" s="342">
        <f ca="1">M715</f>
        <v>98451.200000000012</v>
      </c>
      <c r="AS715" s="342">
        <f ca="1">O715</f>
        <v>187902.40000000002</v>
      </c>
      <c r="AT715" s="342">
        <f ca="1">Q715</f>
        <v>187902.40000000002</v>
      </c>
      <c r="AU715" s="342">
        <f>S715</f>
        <v>0</v>
      </c>
      <c r="AV715" s="342">
        <f>U715</f>
        <v>0</v>
      </c>
      <c r="BB715" s="101"/>
      <c r="BC715" s="101"/>
      <c r="BD715" s="101"/>
      <c r="BE715" s="101"/>
      <c r="BF715" s="101"/>
      <c r="BG715" s="101"/>
      <c r="BH715" s="101"/>
      <c r="BI715" s="101"/>
      <c r="BJ715" s="101"/>
      <c r="BK715" s="101"/>
      <c r="BL715" s="101"/>
      <c r="BM715" s="101"/>
      <c r="BN715" s="101"/>
      <c r="BO715" s="101"/>
      <c r="BP715" s="101"/>
      <c r="BQ715" s="101"/>
      <c r="BR715" s="101"/>
      <c r="BS715" s="101"/>
      <c r="BT715" s="101"/>
      <c r="BU715" s="101"/>
      <c r="BV715" s="101"/>
      <c r="BW715" s="101"/>
      <c r="BX715" s="101"/>
      <c r="BY715" s="101"/>
    </row>
    <row r="716" spans="1:77" s="197" customFormat="1" ht="42" customHeight="1" outlineLevel="1" x14ac:dyDescent="0.2">
      <c r="A716" s="941"/>
      <c r="B716" s="942"/>
      <c r="C716" s="943"/>
      <c r="D716" s="950"/>
      <c r="E716" s="951"/>
      <c r="F716" s="951"/>
      <c r="G716" s="951"/>
      <c r="H716" s="951"/>
      <c r="I716" s="952"/>
      <c r="J716" s="957"/>
      <c r="K716" s="967" t="str">
        <f ca="1">Translations!$A$86</f>
        <v>Above</v>
      </c>
      <c r="L716" s="968"/>
      <c r="M716" s="969">
        <f ca="1">SUMIFS('Cost assumptions - optional'!$R:$R,'Cost assumptions - optional'!$D:$D,A715,'Cost assumptions - optional'!$A:$A,$K716,'Cost assumptions - optional'!$C:$C,'Concept Note'!$D$660)</f>
        <v>0</v>
      </c>
      <c r="N716" s="969"/>
      <c r="O716" s="970">
        <f ca="1">SUMIFS('Cost assumptions - optional'!$S:$S,'Cost assumptions - optional'!$D:$D,A715,'Cost assumptions - optional'!$A:$A,$K716,'Cost assumptions - optional'!$C:$C,'Concept Note'!$D$660)</f>
        <v>0</v>
      </c>
      <c r="P716" s="970"/>
      <c r="Q716" s="970">
        <f ca="1">SUMIFS('Cost assumptions - optional'!$T:$T,'Cost assumptions - optional'!$D:$D,A715,'Cost assumptions - optional'!$A:$A,$K716,'Cost assumptions - optional'!$C:$C,'Concept Note'!$D$660)</f>
        <v>0</v>
      </c>
      <c r="R716" s="970"/>
      <c r="S716" s="936"/>
      <c r="T716" s="937"/>
      <c r="U716" s="934"/>
      <c r="V716" s="935"/>
      <c r="W716" s="953"/>
      <c r="X716" s="954"/>
      <c r="Y716" s="954"/>
      <c r="Z716" s="954"/>
      <c r="AA716" s="955"/>
      <c r="AB716" s="953"/>
      <c r="AC716" s="954"/>
      <c r="AD716" s="966"/>
      <c r="AE716" s="81"/>
      <c r="AF716" s="81"/>
      <c r="AG716" s="81"/>
      <c r="AH716" s="81"/>
      <c r="AI716" s="81"/>
      <c r="AJ716" s="81"/>
      <c r="AK716" s="81"/>
      <c r="AL716" s="81"/>
      <c r="AM716" s="81"/>
      <c r="AN716" s="167"/>
      <c r="AO716" s="81"/>
      <c r="AP716" s="342"/>
      <c r="AQ716" s="342"/>
      <c r="AR716" s="81"/>
      <c r="AS716" s="81"/>
      <c r="AT716" s="81"/>
      <c r="AU716" s="81"/>
      <c r="AV716" s="81"/>
      <c r="AW716" s="342">
        <f ca="1">M716</f>
        <v>0</v>
      </c>
      <c r="AX716" s="342">
        <f ca="1">O716</f>
        <v>0</v>
      </c>
      <c r="AY716" s="342">
        <f ca="1">Q716</f>
        <v>0</v>
      </c>
      <c r="AZ716" s="342">
        <f>S716</f>
        <v>0</v>
      </c>
      <c r="BA716" s="342">
        <f>U716</f>
        <v>0</v>
      </c>
      <c r="BB716" s="101"/>
      <c r="BC716" s="101"/>
      <c r="BD716" s="101"/>
      <c r="BE716" s="101"/>
      <c r="BF716" s="101"/>
      <c r="BG716" s="101"/>
      <c r="BH716" s="101"/>
      <c r="BI716" s="101"/>
      <c r="BJ716" s="101"/>
      <c r="BK716" s="101"/>
      <c r="BL716" s="101"/>
      <c r="BM716" s="101"/>
      <c r="BN716" s="101"/>
      <c r="BO716" s="101"/>
      <c r="BP716" s="101"/>
      <c r="BQ716" s="101"/>
      <c r="BR716" s="101"/>
      <c r="BS716" s="101"/>
      <c r="BT716" s="101"/>
      <c r="BU716" s="101"/>
      <c r="BV716" s="101"/>
      <c r="BW716" s="101"/>
      <c r="BX716" s="101"/>
      <c r="BY716" s="101"/>
    </row>
    <row r="717" spans="1:77" s="197" customFormat="1" ht="24" customHeight="1" outlineLevel="1" x14ac:dyDescent="0.2">
      <c r="A717" s="941"/>
      <c r="B717" s="942"/>
      <c r="C717" s="943"/>
      <c r="D717" s="950"/>
      <c r="E717" s="951"/>
      <c r="F717" s="951"/>
      <c r="G717" s="951"/>
      <c r="H717" s="951"/>
      <c r="I717" s="952"/>
      <c r="J717" s="956" t="str">
        <f ca="1">Translations!$A$77</f>
        <v>Please select…</v>
      </c>
      <c r="K717" s="958" t="str">
        <f ca="1">Translations!$A$83</f>
        <v>Allocation</v>
      </c>
      <c r="L717" s="959"/>
      <c r="M717" s="971"/>
      <c r="N717" s="972"/>
      <c r="O717" s="963"/>
      <c r="P717" s="964"/>
      <c r="Q717" s="963"/>
      <c r="R717" s="964"/>
      <c r="S717" s="961"/>
      <c r="T717" s="962"/>
      <c r="U717" s="963"/>
      <c r="V717" s="964"/>
      <c r="W717" s="947"/>
      <c r="X717" s="948"/>
      <c r="Y717" s="948"/>
      <c r="Z717" s="948"/>
      <c r="AA717" s="949"/>
      <c r="AB717" s="947"/>
      <c r="AC717" s="948"/>
      <c r="AD717" s="965"/>
      <c r="AE717" s="121"/>
      <c r="AF717" s="121"/>
      <c r="AG717" s="121"/>
      <c r="AH717" s="81"/>
      <c r="AI717" s="81"/>
      <c r="AJ717" s="81"/>
      <c r="AK717" s="81"/>
      <c r="AL717" s="81"/>
      <c r="AM717" s="81"/>
      <c r="AN717" s="167"/>
      <c r="AO717" s="81"/>
      <c r="AP717" s="342">
        <f t="shared" ref="AP717" si="392">SUM(M717:V717)</f>
        <v>0</v>
      </c>
      <c r="AQ717" s="342">
        <f t="shared" ref="AQ717" si="393">SUM(M718:V718)</f>
        <v>0</v>
      </c>
      <c r="AR717" s="342">
        <f>M717</f>
        <v>0</v>
      </c>
      <c r="AS717" s="342">
        <f>O717</f>
        <v>0</v>
      </c>
      <c r="AT717" s="342">
        <f>Q717</f>
        <v>0</v>
      </c>
      <c r="AU717" s="342">
        <f>S717</f>
        <v>0</v>
      </c>
      <c r="AV717" s="342">
        <f>U717</f>
        <v>0</v>
      </c>
      <c r="BB717" s="101"/>
      <c r="BC717" s="101"/>
      <c r="BD717" s="101"/>
      <c r="BE717" s="101"/>
      <c r="BF717" s="101"/>
      <c r="BG717" s="101"/>
      <c r="BH717" s="101"/>
      <c r="BI717" s="101"/>
      <c r="BJ717" s="101"/>
      <c r="BK717" s="101"/>
      <c r="BL717" s="101"/>
      <c r="BM717" s="101"/>
      <c r="BN717" s="101"/>
      <c r="BO717" s="101"/>
      <c r="BP717" s="101"/>
      <c r="BQ717" s="101"/>
      <c r="BR717" s="101"/>
      <c r="BS717" s="101"/>
      <c r="BT717" s="101"/>
      <c r="BU717" s="101"/>
      <c r="BV717" s="101"/>
      <c r="BW717" s="101"/>
      <c r="BX717" s="101"/>
      <c r="BY717" s="101"/>
    </row>
    <row r="718" spans="1:77" s="197" customFormat="1" ht="24" customHeight="1" outlineLevel="1" x14ac:dyDescent="0.2">
      <c r="A718" s="944"/>
      <c r="B718" s="945"/>
      <c r="C718" s="946"/>
      <c r="D718" s="953"/>
      <c r="E718" s="954"/>
      <c r="F718" s="954"/>
      <c r="G718" s="954"/>
      <c r="H718" s="954"/>
      <c r="I718" s="955"/>
      <c r="J718" s="957"/>
      <c r="K718" s="967" t="str">
        <f ca="1">Translations!$A$86</f>
        <v>Above</v>
      </c>
      <c r="L718" s="968"/>
      <c r="M718" s="934"/>
      <c r="N718" s="935"/>
      <c r="O718" s="934"/>
      <c r="P718" s="935"/>
      <c r="Q718" s="934"/>
      <c r="R718" s="935"/>
      <c r="S718" s="936"/>
      <c r="T718" s="937"/>
      <c r="U718" s="934"/>
      <c r="V718" s="935"/>
      <c r="W718" s="953"/>
      <c r="X718" s="954"/>
      <c r="Y718" s="954"/>
      <c r="Z718" s="954"/>
      <c r="AA718" s="955"/>
      <c r="AB718" s="953"/>
      <c r="AC718" s="954"/>
      <c r="AD718" s="966"/>
      <c r="AE718" s="81"/>
      <c r="AF718" s="81"/>
      <c r="AG718" s="81"/>
      <c r="AH718" s="81"/>
      <c r="AI718" s="81"/>
      <c r="AJ718" s="81"/>
      <c r="AK718" s="81"/>
      <c r="AL718" s="81"/>
      <c r="AM718" s="81"/>
      <c r="AN718" s="167"/>
      <c r="AO718" s="81"/>
      <c r="AP718" s="342"/>
      <c r="AQ718" s="342"/>
      <c r="AR718" s="81"/>
      <c r="AS718" s="81"/>
      <c r="AT718" s="81"/>
      <c r="AU718" s="81"/>
      <c r="AV718" s="81"/>
      <c r="AW718" s="342">
        <f>M718</f>
        <v>0</v>
      </c>
      <c r="AX718" s="342">
        <f>O718</f>
        <v>0</v>
      </c>
      <c r="AY718" s="342">
        <f>Q718</f>
        <v>0</v>
      </c>
      <c r="AZ718" s="342">
        <f>S718</f>
        <v>0</v>
      </c>
      <c r="BA718" s="342">
        <f>U718</f>
        <v>0</v>
      </c>
      <c r="BB718" s="101"/>
      <c r="BC718" s="101"/>
      <c r="BD718" s="101"/>
      <c r="BE718" s="101"/>
      <c r="BF718" s="101"/>
      <c r="BG718" s="101"/>
      <c r="BH718" s="101"/>
      <c r="BI718" s="101"/>
      <c r="BJ718" s="101"/>
      <c r="BK718" s="101"/>
      <c r="BL718" s="101"/>
      <c r="BM718" s="101"/>
      <c r="BN718" s="101"/>
      <c r="BO718" s="101"/>
      <c r="BP718" s="101"/>
      <c r="BQ718" s="101"/>
      <c r="BR718" s="101"/>
      <c r="BS718" s="101"/>
      <c r="BT718" s="101"/>
      <c r="BU718" s="101"/>
      <c r="BV718" s="101"/>
      <c r="BW718" s="101"/>
      <c r="BX718" s="101"/>
      <c r="BY718" s="101"/>
    </row>
    <row r="719" spans="1:77" s="197" customFormat="1" ht="24" hidden="1" customHeight="1" outlineLevel="2" x14ac:dyDescent="0.2">
      <c r="A719" s="938" t="str">
        <f ca="1">Translations!$A$77</f>
        <v>Please select…</v>
      </c>
      <c r="B719" s="939"/>
      <c r="C719" s="940"/>
      <c r="D719" s="947"/>
      <c r="E719" s="948"/>
      <c r="F719" s="948"/>
      <c r="G719" s="948"/>
      <c r="H719" s="948"/>
      <c r="I719" s="949"/>
      <c r="J719" s="956" t="str">
        <f ca="1">Translations!$A$77</f>
        <v>Please select…</v>
      </c>
      <c r="K719" s="958" t="str">
        <f ca="1">Translations!$A$83</f>
        <v>Allocation</v>
      </c>
      <c r="L719" s="959"/>
      <c r="M719" s="971"/>
      <c r="N719" s="972"/>
      <c r="O719" s="963"/>
      <c r="P719" s="964"/>
      <c r="Q719" s="963"/>
      <c r="R719" s="964"/>
      <c r="S719" s="961"/>
      <c r="T719" s="962"/>
      <c r="U719" s="963"/>
      <c r="V719" s="964"/>
      <c r="W719" s="947"/>
      <c r="X719" s="948"/>
      <c r="Y719" s="948"/>
      <c r="Z719" s="948"/>
      <c r="AA719" s="949"/>
      <c r="AB719" s="947"/>
      <c r="AC719" s="948"/>
      <c r="AD719" s="965"/>
      <c r="AE719" s="81"/>
      <c r="AF719" s="81"/>
      <c r="AG719" s="81"/>
      <c r="AH719" s="81"/>
      <c r="AI719" s="81"/>
      <c r="AJ719" s="81"/>
      <c r="AK719" s="81"/>
      <c r="AL719" s="81"/>
      <c r="AM719" s="81"/>
      <c r="AN719" s="167"/>
      <c r="AO719" s="81"/>
      <c r="AP719" s="342">
        <f t="shared" ref="AP719" si="394">SUM(M719:V719)</f>
        <v>0</v>
      </c>
      <c r="AQ719" s="342">
        <f t="shared" ref="AQ719" si="395">SUM(M720:V720)</f>
        <v>0</v>
      </c>
      <c r="AR719" s="342">
        <f>M719</f>
        <v>0</v>
      </c>
      <c r="AS719" s="342">
        <f>O719</f>
        <v>0</v>
      </c>
      <c r="AT719" s="342">
        <f>Q719</f>
        <v>0</v>
      </c>
      <c r="AU719" s="342">
        <f>S719</f>
        <v>0</v>
      </c>
      <c r="AV719" s="342">
        <f>U719</f>
        <v>0</v>
      </c>
      <c r="BB719" s="101"/>
      <c r="BC719" s="101"/>
      <c r="BD719" s="101"/>
      <c r="BE719" s="101"/>
      <c r="BF719" s="101"/>
      <c r="BG719" s="101"/>
      <c r="BH719" s="101"/>
      <c r="BI719" s="101"/>
      <c r="BJ719" s="101"/>
      <c r="BK719" s="101"/>
      <c r="BL719" s="101"/>
      <c r="BM719" s="101"/>
      <c r="BN719" s="101"/>
      <c r="BO719" s="101"/>
      <c r="BP719" s="101"/>
      <c r="BQ719" s="101"/>
      <c r="BR719" s="101"/>
      <c r="BS719" s="101"/>
      <c r="BT719" s="101"/>
      <c r="BU719" s="101"/>
      <c r="BV719" s="101"/>
      <c r="BW719" s="101"/>
      <c r="BX719" s="101"/>
      <c r="BY719" s="101"/>
    </row>
    <row r="720" spans="1:77" s="197" customFormat="1" ht="24" hidden="1" customHeight="1" outlineLevel="2" x14ac:dyDescent="0.2">
      <c r="A720" s="941"/>
      <c r="B720" s="942"/>
      <c r="C720" s="943"/>
      <c r="D720" s="950"/>
      <c r="E720" s="951"/>
      <c r="F720" s="951"/>
      <c r="G720" s="951"/>
      <c r="H720" s="951"/>
      <c r="I720" s="952"/>
      <c r="J720" s="957"/>
      <c r="K720" s="967" t="str">
        <f ca="1">Translations!$A$86</f>
        <v>Above</v>
      </c>
      <c r="L720" s="968"/>
      <c r="M720" s="934"/>
      <c r="N720" s="935"/>
      <c r="O720" s="934"/>
      <c r="P720" s="935"/>
      <c r="Q720" s="934"/>
      <c r="R720" s="935"/>
      <c r="S720" s="936"/>
      <c r="T720" s="937"/>
      <c r="U720" s="934"/>
      <c r="V720" s="935"/>
      <c r="W720" s="953"/>
      <c r="X720" s="954"/>
      <c r="Y720" s="954"/>
      <c r="Z720" s="954"/>
      <c r="AA720" s="955"/>
      <c r="AB720" s="953"/>
      <c r="AC720" s="954"/>
      <c r="AD720" s="966"/>
      <c r="AE720" s="81"/>
      <c r="AF720" s="81"/>
      <c r="AG720" s="81"/>
      <c r="AH720" s="81"/>
      <c r="AI720" s="81"/>
      <c r="AJ720" s="81"/>
      <c r="AK720" s="81"/>
      <c r="AL720" s="81"/>
      <c r="AM720" s="81"/>
      <c r="AN720" s="167"/>
      <c r="AO720" s="81"/>
      <c r="AP720" s="342"/>
      <c r="AQ720" s="342"/>
      <c r="AR720" s="81"/>
      <c r="AS720" s="81"/>
      <c r="AT720" s="81"/>
      <c r="AU720" s="81"/>
      <c r="AV720" s="81"/>
      <c r="AW720" s="342">
        <f>M720</f>
        <v>0</v>
      </c>
      <c r="AX720" s="342">
        <f>O720</f>
        <v>0</v>
      </c>
      <c r="AY720" s="342">
        <f>Q720</f>
        <v>0</v>
      </c>
      <c r="AZ720" s="342">
        <f>S720</f>
        <v>0</v>
      </c>
      <c r="BA720" s="342">
        <f>U720</f>
        <v>0</v>
      </c>
      <c r="BB720" s="101"/>
      <c r="BC720" s="101"/>
      <c r="BD720" s="101"/>
      <c r="BE720" s="101"/>
      <c r="BF720" s="101"/>
      <c r="BG720" s="101"/>
      <c r="BH720" s="101"/>
      <c r="BI720" s="101"/>
      <c r="BJ720" s="101"/>
      <c r="BK720" s="101"/>
      <c r="BL720" s="101"/>
      <c r="BM720" s="101"/>
      <c r="BN720" s="101"/>
      <c r="BO720" s="101"/>
      <c r="BP720" s="101"/>
      <c r="BQ720" s="101"/>
      <c r="BR720" s="101"/>
      <c r="BS720" s="101"/>
      <c r="BT720" s="101"/>
      <c r="BU720" s="101"/>
      <c r="BV720" s="101"/>
      <c r="BW720" s="101"/>
      <c r="BX720" s="101"/>
      <c r="BY720" s="101"/>
    </row>
    <row r="721" spans="1:77" s="197" customFormat="1" ht="24" hidden="1" customHeight="1" outlineLevel="2" x14ac:dyDescent="0.2">
      <c r="A721" s="941"/>
      <c r="B721" s="942"/>
      <c r="C721" s="943"/>
      <c r="D721" s="950"/>
      <c r="E721" s="951"/>
      <c r="F721" s="951"/>
      <c r="G721" s="951"/>
      <c r="H721" s="951"/>
      <c r="I721" s="952"/>
      <c r="J721" s="956" t="str">
        <f ca="1">Translations!$A$77</f>
        <v>Please select…</v>
      </c>
      <c r="K721" s="958" t="str">
        <f ca="1">Translations!$A$83</f>
        <v>Allocation</v>
      </c>
      <c r="L721" s="959"/>
      <c r="M721" s="971"/>
      <c r="N721" s="972"/>
      <c r="O721" s="963"/>
      <c r="P721" s="964"/>
      <c r="Q721" s="963"/>
      <c r="R721" s="964"/>
      <c r="S721" s="961"/>
      <c r="T721" s="962"/>
      <c r="U721" s="963"/>
      <c r="V721" s="964"/>
      <c r="W721" s="947"/>
      <c r="X721" s="948"/>
      <c r="Y721" s="948"/>
      <c r="Z721" s="948"/>
      <c r="AA721" s="949"/>
      <c r="AB721" s="947"/>
      <c r="AC721" s="948"/>
      <c r="AD721" s="965"/>
      <c r="AE721" s="121"/>
      <c r="AF721" s="121"/>
      <c r="AG721" s="121"/>
      <c r="AH721" s="81"/>
      <c r="AI721" s="81"/>
      <c r="AJ721" s="81"/>
      <c r="AK721" s="81"/>
      <c r="AL721" s="81"/>
      <c r="AM721" s="81"/>
      <c r="AN721" s="167"/>
      <c r="AO721" s="81"/>
      <c r="AP721" s="342">
        <f t="shared" ref="AP721" si="396">SUM(M721:V721)</f>
        <v>0</v>
      </c>
      <c r="AQ721" s="342">
        <f t="shared" ref="AQ721" si="397">SUM(M722:V722)</f>
        <v>0</v>
      </c>
      <c r="AR721" s="342">
        <f>M721</f>
        <v>0</v>
      </c>
      <c r="AS721" s="342">
        <f>O721</f>
        <v>0</v>
      </c>
      <c r="AT721" s="342">
        <f>Q721</f>
        <v>0</v>
      </c>
      <c r="AU721" s="342">
        <f>S721</f>
        <v>0</v>
      </c>
      <c r="AV721" s="342">
        <f>U721</f>
        <v>0</v>
      </c>
      <c r="BB721" s="101"/>
      <c r="BC721" s="101"/>
      <c r="BD721" s="101"/>
      <c r="BE721" s="101"/>
      <c r="BF721" s="101"/>
      <c r="BG721" s="101"/>
      <c r="BH721" s="101"/>
      <c r="BI721" s="101"/>
      <c r="BJ721" s="101"/>
      <c r="BK721" s="101"/>
      <c r="BL721" s="101"/>
      <c r="BM721" s="101"/>
      <c r="BN721" s="101"/>
      <c r="BO721" s="101"/>
      <c r="BP721" s="101"/>
      <c r="BQ721" s="101"/>
      <c r="BR721" s="101"/>
      <c r="BS721" s="101"/>
      <c r="BT721" s="101"/>
      <c r="BU721" s="101"/>
      <c r="BV721" s="101"/>
      <c r="BW721" s="101"/>
      <c r="BX721" s="101"/>
      <c r="BY721" s="101"/>
    </row>
    <row r="722" spans="1:77" s="197" customFormat="1" ht="24" hidden="1" customHeight="1" outlineLevel="2" x14ac:dyDescent="0.2">
      <c r="A722" s="944"/>
      <c r="B722" s="945"/>
      <c r="C722" s="946"/>
      <c r="D722" s="953"/>
      <c r="E722" s="954"/>
      <c r="F722" s="954"/>
      <c r="G722" s="954"/>
      <c r="H722" s="954"/>
      <c r="I722" s="955"/>
      <c r="J722" s="957"/>
      <c r="K722" s="967" t="str">
        <f ca="1">Translations!$A$86</f>
        <v>Above</v>
      </c>
      <c r="L722" s="968"/>
      <c r="M722" s="934"/>
      <c r="N722" s="935"/>
      <c r="O722" s="934"/>
      <c r="P722" s="935"/>
      <c r="Q722" s="934"/>
      <c r="R722" s="935"/>
      <c r="S722" s="936"/>
      <c r="T722" s="937"/>
      <c r="U722" s="934"/>
      <c r="V722" s="935"/>
      <c r="W722" s="953"/>
      <c r="X722" s="954"/>
      <c r="Y722" s="954"/>
      <c r="Z722" s="954"/>
      <c r="AA722" s="955"/>
      <c r="AB722" s="953"/>
      <c r="AC722" s="954"/>
      <c r="AD722" s="966"/>
      <c r="AE722" s="81"/>
      <c r="AF722" s="81"/>
      <c r="AG722" s="81"/>
      <c r="AH722" s="81"/>
      <c r="AI722" s="81"/>
      <c r="AJ722" s="81"/>
      <c r="AK722" s="81"/>
      <c r="AL722" s="81"/>
      <c r="AM722" s="81"/>
      <c r="AN722" s="167"/>
      <c r="AO722" s="81"/>
      <c r="AP722" s="342"/>
      <c r="AQ722" s="342"/>
      <c r="AR722" s="81"/>
      <c r="AS722" s="81"/>
      <c r="AT722" s="81"/>
      <c r="AU722" s="81"/>
      <c r="AV722" s="81"/>
      <c r="AW722" s="342">
        <f>M722</f>
        <v>0</v>
      </c>
      <c r="AX722" s="342">
        <f>O722</f>
        <v>0</v>
      </c>
      <c r="AY722" s="342">
        <f>Q722</f>
        <v>0</v>
      </c>
      <c r="AZ722" s="342">
        <f>S722</f>
        <v>0</v>
      </c>
      <c r="BA722" s="342">
        <f>U722</f>
        <v>0</v>
      </c>
      <c r="BB722" s="101"/>
      <c r="BC722" s="101"/>
      <c r="BD722" s="101"/>
      <c r="BE722" s="101"/>
      <c r="BF722" s="101"/>
      <c r="BG722" s="101"/>
      <c r="BH722" s="101"/>
      <c r="BI722" s="101"/>
      <c r="BJ722" s="101"/>
      <c r="BK722" s="101"/>
      <c r="BL722" s="101"/>
      <c r="BM722" s="101"/>
      <c r="BN722" s="101"/>
      <c r="BO722" s="101"/>
      <c r="BP722" s="101"/>
      <c r="BQ722" s="101"/>
      <c r="BR722" s="101"/>
      <c r="BS722" s="101"/>
      <c r="BT722" s="101"/>
      <c r="BU722" s="101"/>
      <c r="BV722" s="101"/>
      <c r="BW722" s="101"/>
      <c r="BX722" s="101"/>
      <c r="BY722" s="101"/>
    </row>
    <row r="723" spans="1:77" s="197" customFormat="1" ht="24" hidden="1" customHeight="1" outlineLevel="2" x14ac:dyDescent="0.2">
      <c r="A723" s="938" t="str">
        <f ca="1">Translations!$A$77</f>
        <v>Please select…</v>
      </c>
      <c r="B723" s="939"/>
      <c r="C723" s="940"/>
      <c r="D723" s="947"/>
      <c r="E723" s="948"/>
      <c r="F723" s="948"/>
      <c r="G723" s="948"/>
      <c r="H723" s="948"/>
      <c r="I723" s="949"/>
      <c r="J723" s="956" t="str">
        <f ca="1">Translations!$A$77</f>
        <v>Please select…</v>
      </c>
      <c r="K723" s="958" t="str">
        <f ca="1">Translations!$A$83</f>
        <v>Allocation</v>
      </c>
      <c r="L723" s="959"/>
      <c r="M723" s="971"/>
      <c r="N723" s="972"/>
      <c r="O723" s="963"/>
      <c r="P723" s="964"/>
      <c r="Q723" s="963"/>
      <c r="R723" s="964"/>
      <c r="S723" s="961"/>
      <c r="T723" s="962"/>
      <c r="U723" s="963"/>
      <c r="V723" s="964"/>
      <c r="W723" s="947"/>
      <c r="X723" s="948"/>
      <c r="Y723" s="948"/>
      <c r="Z723" s="948"/>
      <c r="AA723" s="949"/>
      <c r="AB723" s="947"/>
      <c r="AC723" s="948"/>
      <c r="AD723" s="965"/>
      <c r="AE723" s="81"/>
      <c r="AF723" s="81"/>
      <c r="AG723" s="81"/>
      <c r="AH723" s="81"/>
      <c r="AI723" s="81"/>
      <c r="AJ723" s="81"/>
      <c r="AK723" s="81"/>
      <c r="AL723" s="81"/>
      <c r="AM723" s="81"/>
      <c r="AN723" s="167"/>
      <c r="AO723" s="81"/>
      <c r="AP723" s="342">
        <f t="shared" ref="AP723" si="398">SUM(M723:V723)</f>
        <v>0</v>
      </c>
      <c r="AQ723" s="342">
        <f t="shared" ref="AQ723" si="399">SUM(M724:V724)</f>
        <v>0</v>
      </c>
      <c r="AR723" s="342">
        <f>M723</f>
        <v>0</v>
      </c>
      <c r="AS723" s="342">
        <f>O723</f>
        <v>0</v>
      </c>
      <c r="AT723" s="342">
        <f>Q723</f>
        <v>0</v>
      </c>
      <c r="AU723" s="342">
        <f>S723</f>
        <v>0</v>
      </c>
      <c r="AV723" s="342">
        <f>U723</f>
        <v>0</v>
      </c>
      <c r="BB723" s="101"/>
      <c r="BC723" s="101"/>
      <c r="BD723" s="101"/>
      <c r="BE723" s="101"/>
      <c r="BF723" s="101"/>
      <c r="BG723" s="101"/>
      <c r="BH723" s="101"/>
      <c r="BI723" s="101"/>
      <c r="BJ723" s="101"/>
      <c r="BK723" s="101"/>
      <c r="BL723" s="101"/>
      <c r="BM723" s="101"/>
      <c r="BN723" s="101"/>
      <c r="BO723" s="101"/>
      <c r="BP723" s="101"/>
      <c r="BQ723" s="101"/>
      <c r="BR723" s="101"/>
      <c r="BS723" s="101"/>
      <c r="BT723" s="101"/>
      <c r="BU723" s="101"/>
      <c r="BV723" s="101"/>
      <c r="BW723" s="101"/>
      <c r="BX723" s="101"/>
      <c r="BY723" s="101"/>
    </row>
    <row r="724" spans="1:77" s="197" customFormat="1" ht="24" hidden="1" customHeight="1" outlineLevel="2" x14ac:dyDescent="0.2">
      <c r="A724" s="941"/>
      <c r="B724" s="942"/>
      <c r="C724" s="943"/>
      <c r="D724" s="950"/>
      <c r="E724" s="951"/>
      <c r="F724" s="951"/>
      <c r="G724" s="951"/>
      <c r="H724" s="951"/>
      <c r="I724" s="952"/>
      <c r="J724" s="957"/>
      <c r="K724" s="967" t="str">
        <f ca="1">Translations!$A$86</f>
        <v>Above</v>
      </c>
      <c r="L724" s="968"/>
      <c r="M724" s="934"/>
      <c r="N724" s="935"/>
      <c r="O724" s="1171"/>
      <c r="P724" s="1172"/>
      <c r="Q724" s="1171"/>
      <c r="R724" s="1172"/>
      <c r="S724" s="936"/>
      <c r="T724" s="937"/>
      <c r="U724" s="934"/>
      <c r="V724" s="935"/>
      <c r="W724" s="953"/>
      <c r="X724" s="954"/>
      <c r="Y724" s="954"/>
      <c r="Z724" s="954"/>
      <c r="AA724" s="955"/>
      <c r="AB724" s="953"/>
      <c r="AC724" s="954"/>
      <c r="AD724" s="966"/>
      <c r="AE724" s="81"/>
      <c r="AF724" s="81"/>
      <c r="AG724" s="81"/>
      <c r="AH724" s="81"/>
      <c r="AI724" s="81"/>
      <c r="AJ724" s="81"/>
      <c r="AK724" s="81"/>
      <c r="AL724" s="81"/>
      <c r="AM724" s="81"/>
      <c r="AN724" s="167"/>
      <c r="AO724" s="81"/>
      <c r="AP724" s="342"/>
      <c r="AQ724" s="342"/>
      <c r="AR724" s="81"/>
      <c r="AS724" s="81"/>
      <c r="AT724" s="81"/>
      <c r="AU724" s="81"/>
      <c r="AV724" s="81"/>
      <c r="AW724" s="342">
        <f>M724</f>
        <v>0</v>
      </c>
      <c r="AX724" s="342">
        <f>O724</f>
        <v>0</v>
      </c>
      <c r="AY724" s="342">
        <f>Q724</f>
        <v>0</v>
      </c>
      <c r="AZ724" s="342">
        <f>S724</f>
        <v>0</v>
      </c>
      <c r="BA724" s="342">
        <f>U724</f>
        <v>0</v>
      </c>
      <c r="BB724" s="101"/>
      <c r="BC724" s="101"/>
      <c r="BD724" s="101"/>
      <c r="BE724" s="101"/>
      <c r="BF724" s="101"/>
      <c r="BG724" s="101"/>
      <c r="BH724" s="101"/>
      <c r="BI724" s="101"/>
      <c r="BJ724" s="101"/>
      <c r="BK724" s="101"/>
      <c r="BL724" s="101"/>
      <c r="BM724" s="101"/>
      <c r="BN724" s="101"/>
      <c r="BO724" s="101"/>
      <c r="BP724" s="101"/>
      <c r="BQ724" s="101"/>
      <c r="BR724" s="101"/>
      <c r="BS724" s="101"/>
      <c r="BT724" s="101"/>
      <c r="BU724" s="101"/>
      <c r="BV724" s="101"/>
      <c r="BW724" s="101"/>
      <c r="BX724" s="101"/>
      <c r="BY724" s="101"/>
    </row>
    <row r="725" spans="1:77" s="197" customFormat="1" ht="24" hidden="1" customHeight="1" outlineLevel="2" x14ac:dyDescent="0.2">
      <c r="A725" s="941"/>
      <c r="B725" s="942"/>
      <c r="C725" s="943"/>
      <c r="D725" s="950"/>
      <c r="E725" s="951"/>
      <c r="F725" s="951"/>
      <c r="G725" s="951"/>
      <c r="H725" s="951"/>
      <c r="I725" s="952"/>
      <c r="J725" s="956" t="str">
        <f ca="1">Translations!$A$77</f>
        <v>Please select…</v>
      </c>
      <c r="K725" s="958" t="str">
        <f ca="1">Translations!$A$83</f>
        <v>Allocation</v>
      </c>
      <c r="L725" s="959"/>
      <c r="M725" s="971"/>
      <c r="N725" s="972"/>
      <c r="O725" s="963"/>
      <c r="P725" s="964"/>
      <c r="Q725" s="963"/>
      <c r="R725" s="964"/>
      <c r="S725" s="961"/>
      <c r="T725" s="962"/>
      <c r="U725" s="963"/>
      <c r="V725" s="964"/>
      <c r="W725" s="947"/>
      <c r="X725" s="948"/>
      <c r="Y725" s="948"/>
      <c r="Z725" s="948"/>
      <c r="AA725" s="949"/>
      <c r="AB725" s="947"/>
      <c r="AC725" s="948"/>
      <c r="AD725" s="965"/>
      <c r="AE725" s="121"/>
      <c r="AF725" s="121"/>
      <c r="AG725" s="121"/>
      <c r="AH725" s="81"/>
      <c r="AI725" s="81"/>
      <c r="AJ725" s="81"/>
      <c r="AK725" s="81"/>
      <c r="AL725" s="81"/>
      <c r="AM725" s="81"/>
      <c r="AN725" s="167"/>
      <c r="AO725" s="81"/>
      <c r="AP725" s="342">
        <f t="shared" ref="AP725" si="400">SUM(M725:V725)</f>
        <v>0</v>
      </c>
      <c r="AQ725" s="342">
        <f t="shared" ref="AQ725" si="401">SUM(M726:V726)</f>
        <v>0</v>
      </c>
      <c r="AR725" s="342">
        <f>M725</f>
        <v>0</v>
      </c>
      <c r="AS725" s="342">
        <f>O725</f>
        <v>0</v>
      </c>
      <c r="AT725" s="342">
        <f>Q725</f>
        <v>0</v>
      </c>
      <c r="AU725" s="342">
        <f>S725</f>
        <v>0</v>
      </c>
      <c r="AV725" s="342">
        <f>U725</f>
        <v>0</v>
      </c>
      <c r="BB725" s="101"/>
      <c r="BC725" s="101"/>
      <c r="BD725" s="101"/>
      <c r="BE725" s="101"/>
      <c r="BF725" s="101"/>
      <c r="BG725" s="101"/>
      <c r="BH725" s="101"/>
      <c r="BI725" s="101"/>
      <c r="BJ725" s="101"/>
      <c r="BK725" s="101"/>
      <c r="BL725" s="101"/>
      <c r="BM725" s="101"/>
      <c r="BN725" s="101"/>
      <c r="BO725" s="101"/>
      <c r="BP725" s="101"/>
      <c r="BQ725" s="101"/>
      <c r="BR725" s="101"/>
      <c r="BS725" s="101"/>
      <c r="BT725" s="101"/>
      <c r="BU725" s="101"/>
      <c r="BV725" s="101"/>
      <c r="BW725" s="101"/>
      <c r="BX725" s="101"/>
      <c r="BY725" s="101"/>
    </row>
    <row r="726" spans="1:77" s="197" customFormat="1" ht="24" hidden="1" customHeight="1" outlineLevel="2" x14ac:dyDescent="0.2">
      <c r="A726" s="944"/>
      <c r="B726" s="945"/>
      <c r="C726" s="946"/>
      <c r="D726" s="953"/>
      <c r="E726" s="954"/>
      <c r="F726" s="954"/>
      <c r="G726" s="954"/>
      <c r="H726" s="954"/>
      <c r="I726" s="955"/>
      <c r="J726" s="957"/>
      <c r="K726" s="967" t="str">
        <f ca="1">Translations!$A$86</f>
        <v>Above</v>
      </c>
      <c r="L726" s="968"/>
      <c r="M726" s="934"/>
      <c r="N726" s="935"/>
      <c r="O726" s="934"/>
      <c r="P726" s="935"/>
      <c r="Q726" s="934"/>
      <c r="R726" s="935"/>
      <c r="S726" s="936"/>
      <c r="T726" s="937"/>
      <c r="U726" s="934"/>
      <c r="V726" s="935"/>
      <c r="W726" s="953"/>
      <c r="X726" s="954"/>
      <c r="Y726" s="954"/>
      <c r="Z726" s="954"/>
      <c r="AA726" s="955"/>
      <c r="AB726" s="953"/>
      <c r="AC726" s="954"/>
      <c r="AD726" s="966"/>
      <c r="AE726" s="81"/>
      <c r="AF726" s="81"/>
      <c r="AG726" s="81"/>
      <c r="AH726" s="81"/>
      <c r="AI726" s="81"/>
      <c r="AJ726" s="81"/>
      <c r="AK726" s="81"/>
      <c r="AL726" s="81"/>
      <c r="AM726" s="81"/>
      <c r="AN726" s="167"/>
      <c r="AO726" s="81"/>
      <c r="AP726" s="342"/>
      <c r="AQ726" s="342"/>
      <c r="AR726" s="81"/>
      <c r="AS726" s="81"/>
      <c r="AT726" s="81"/>
      <c r="AU726" s="81"/>
      <c r="AV726" s="81"/>
      <c r="AW726" s="342">
        <f>M726</f>
        <v>0</v>
      </c>
      <c r="AX726" s="342">
        <f>O726</f>
        <v>0</v>
      </c>
      <c r="AY726" s="342">
        <f>Q726</f>
        <v>0</v>
      </c>
      <c r="AZ726" s="342">
        <f>S726</f>
        <v>0</v>
      </c>
      <c r="BA726" s="342">
        <f>U726</f>
        <v>0</v>
      </c>
      <c r="BB726" s="101"/>
      <c r="BC726" s="101"/>
      <c r="BD726" s="101"/>
      <c r="BE726" s="101"/>
      <c r="BF726" s="101"/>
      <c r="BG726" s="101"/>
      <c r="BH726" s="101"/>
      <c r="BI726" s="101"/>
      <c r="BJ726" s="101"/>
      <c r="BK726" s="101"/>
      <c r="BL726" s="101"/>
      <c r="BM726" s="101"/>
      <c r="BN726" s="101"/>
      <c r="BO726" s="101"/>
      <c r="BP726" s="101"/>
      <c r="BQ726" s="101"/>
      <c r="BR726" s="101"/>
      <c r="BS726" s="101"/>
      <c r="BT726" s="101"/>
      <c r="BU726" s="101"/>
      <c r="BV726" s="101"/>
      <c r="BW726" s="101"/>
      <c r="BX726" s="101"/>
      <c r="BY726" s="101"/>
    </row>
    <row r="727" spans="1:77" s="197" customFormat="1" ht="24" hidden="1" customHeight="1" outlineLevel="2" x14ac:dyDescent="0.2">
      <c r="A727" s="938" t="str">
        <f ca="1">Translations!$A$77</f>
        <v>Please select…</v>
      </c>
      <c r="B727" s="939"/>
      <c r="C727" s="940"/>
      <c r="D727" s="947"/>
      <c r="E727" s="948"/>
      <c r="F727" s="948"/>
      <c r="G727" s="948"/>
      <c r="H727" s="948"/>
      <c r="I727" s="949"/>
      <c r="J727" s="956" t="str">
        <f ca="1">Translations!$A$77</f>
        <v>Please select…</v>
      </c>
      <c r="K727" s="958" t="str">
        <f ca="1">Translations!$A$83</f>
        <v>Allocation</v>
      </c>
      <c r="L727" s="959"/>
      <c r="M727" s="971"/>
      <c r="N727" s="972"/>
      <c r="O727" s="963"/>
      <c r="P727" s="964"/>
      <c r="Q727" s="963"/>
      <c r="R727" s="964"/>
      <c r="S727" s="961"/>
      <c r="T727" s="962"/>
      <c r="U727" s="963"/>
      <c r="V727" s="964"/>
      <c r="W727" s="947"/>
      <c r="X727" s="948"/>
      <c r="Y727" s="948"/>
      <c r="Z727" s="948"/>
      <c r="AA727" s="949"/>
      <c r="AB727" s="947"/>
      <c r="AC727" s="948"/>
      <c r="AD727" s="965"/>
      <c r="AE727" s="81"/>
      <c r="AF727" s="81"/>
      <c r="AG727" s="81"/>
      <c r="AH727" s="81"/>
      <c r="AI727" s="81"/>
      <c r="AJ727" s="81"/>
      <c r="AK727" s="81"/>
      <c r="AL727" s="81"/>
      <c r="AM727" s="81"/>
      <c r="AN727" s="167"/>
      <c r="AO727" s="81"/>
      <c r="AP727" s="342">
        <f t="shared" ref="AP727" si="402">SUM(M727:V727)</f>
        <v>0</v>
      </c>
      <c r="AQ727" s="342">
        <f t="shared" ref="AQ727" si="403">SUM(M728:V728)</f>
        <v>0</v>
      </c>
      <c r="AR727" s="342">
        <f>M727</f>
        <v>0</v>
      </c>
      <c r="AS727" s="342">
        <f>O727</f>
        <v>0</v>
      </c>
      <c r="AT727" s="342">
        <f>Q727</f>
        <v>0</v>
      </c>
      <c r="AU727" s="342">
        <f>S727</f>
        <v>0</v>
      </c>
      <c r="AV727" s="342">
        <f>U727</f>
        <v>0</v>
      </c>
      <c r="BB727" s="101"/>
      <c r="BC727" s="101"/>
      <c r="BD727" s="101"/>
      <c r="BE727" s="101"/>
      <c r="BF727" s="101"/>
      <c r="BG727" s="101"/>
      <c r="BH727" s="101"/>
      <c r="BI727" s="101"/>
      <c r="BJ727" s="101"/>
      <c r="BK727" s="101"/>
      <c r="BL727" s="101"/>
      <c r="BM727" s="101"/>
      <c r="BN727" s="101"/>
      <c r="BO727" s="101"/>
      <c r="BP727" s="101"/>
      <c r="BQ727" s="101"/>
      <c r="BR727" s="101"/>
      <c r="BS727" s="101"/>
      <c r="BT727" s="101"/>
      <c r="BU727" s="101"/>
      <c r="BV727" s="101"/>
      <c r="BW727" s="101"/>
      <c r="BX727" s="101"/>
      <c r="BY727" s="101"/>
    </row>
    <row r="728" spans="1:77" s="197" customFormat="1" ht="24" hidden="1" customHeight="1" outlineLevel="2" x14ac:dyDescent="0.2">
      <c r="A728" s="941"/>
      <c r="B728" s="942"/>
      <c r="C728" s="943"/>
      <c r="D728" s="950"/>
      <c r="E728" s="951"/>
      <c r="F728" s="951"/>
      <c r="G728" s="951"/>
      <c r="H728" s="951"/>
      <c r="I728" s="952"/>
      <c r="J728" s="957"/>
      <c r="K728" s="967" t="str">
        <f ca="1">Translations!$A$86</f>
        <v>Above</v>
      </c>
      <c r="L728" s="968"/>
      <c r="M728" s="934"/>
      <c r="N728" s="935"/>
      <c r="O728" s="934"/>
      <c r="P728" s="935"/>
      <c r="Q728" s="934"/>
      <c r="R728" s="935"/>
      <c r="S728" s="936"/>
      <c r="T728" s="937"/>
      <c r="U728" s="934"/>
      <c r="V728" s="935"/>
      <c r="W728" s="953"/>
      <c r="X728" s="954"/>
      <c r="Y728" s="954"/>
      <c r="Z728" s="954"/>
      <c r="AA728" s="955"/>
      <c r="AB728" s="953"/>
      <c r="AC728" s="954"/>
      <c r="AD728" s="966"/>
      <c r="AE728" s="81"/>
      <c r="AF728" s="81"/>
      <c r="AG728" s="81"/>
      <c r="AH728" s="81"/>
      <c r="AI728" s="81"/>
      <c r="AJ728" s="81"/>
      <c r="AK728" s="81"/>
      <c r="AL728" s="81"/>
      <c r="AM728" s="81"/>
      <c r="AN728" s="167"/>
      <c r="AO728" s="81"/>
      <c r="AP728" s="342"/>
      <c r="AQ728" s="342"/>
      <c r="AR728" s="81"/>
      <c r="AS728" s="81"/>
      <c r="AT728" s="81"/>
      <c r="AU728" s="81"/>
      <c r="AV728" s="81"/>
      <c r="AW728" s="342">
        <f>M728</f>
        <v>0</v>
      </c>
      <c r="AX728" s="342">
        <f>O728</f>
        <v>0</v>
      </c>
      <c r="AY728" s="342">
        <f>Q728</f>
        <v>0</v>
      </c>
      <c r="AZ728" s="342">
        <f>S728</f>
        <v>0</v>
      </c>
      <c r="BA728" s="342">
        <f>U728</f>
        <v>0</v>
      </c>
      <c r="BB728" s="101"/>
      <c r="BC728" s="101"/>
      <c r="BD728" s="101"/>
      <c r="BE728" s="101"/>
      <c r="BF728" s="101"/>
      <c r="BG728" s="101"/>
      <c r="BH728" s="101"/>
      <c r="BI728" s="101"/>
      <c r="BJ728" s="101"/>
      <c r="BK728" s="101"/>
      <c r="BL728" s="101"/>
      <c r="BM728" s="101"/>
      <c r="BN728" s="101"/>
      <c r="BO728" s="101"/>
      <c r="BP728" s="101"/>
      <c r="BQ728" s="101"/>
      <c r="BR728" s="101"/>
      <c r="BS728" s="101"/>
      <c r="BT728" s="101"/>
      <c r="BU728" s="101"/>
      <c r="BV728" s="101"/>
      <c r="BW728" s="101"/>
      <c r="BX728" s="101"/>
      <c r="BY728" s="101"/>
    </row>
    <row r="729" spans="1:77" s="197" customFormat="1" ht="24" hidden="1" customHeight="1" outlineLevel="2" x14ac:dyDescent="0.2">
      <c r="A729" s="941"/>
      <c r="B729" s="942"/>
      <c r="C729" s="943"/>
      <c r="D729" s="950"/>
      <c r="E729" s="951"/>
      <c r="F729" s="951"/>
      <c r="G729" s="951"/>
      <c r="H729" s="951"/>
      <c r="I729" s="952"/>
      <c r="J729" s="956" t="str">
        <f ca="1">Translations!$A$77</f>
        <v>Please select…</v>
      </c>
      <c r="K729" s="958" t="str">
        <f ca="1">Translations!$A$83</f>
        <v>Allocation</v>
      </c>
      <c r="L729" s="959"/>
      <c r="M729" s="971"/>
      <c r="N729" s="972"/>
      <c r="O729" s="963"/>
      <c r="P729" s="964"/>
      <c r="Q729" s="963"/>
      <c r="R729" s="964"/>
      <c r="S729" s="961"/>
      <c r="T729" s="962"/>
      <c r="U729" s="963"/>
      <c r="V729" s="964"/>
      <c r="W729" s="947"/>
      <c r="X729" s="948"/>
      <c r="Y729" s="948"/>
      <c r="Z729" s="948"/>
      <c r="AA729" s="949"/>
      <c r="AB729" s="947"/>
      <c r="AC729" s="948"/>
      <c r="AD729" s="965"/>
      <c r="AE729" s="121"/>
      <c r="AF729" s="121"/>
      <c r="AG729" s="121"/>
      <c r="AH729" s="81"/>
      <c r="AI729" s="81"/>
      <c r="AJ729" s="81"/>
      <c r="AK729" s="81"/>
      <c r="AL729" s="81"/>
      <c r="AM729" s="81"/>
      <c r="AN729" s="167"/>
      <c r="AO729" s="81"/>
      <c r="AP729" s="342">
        <f t="shared" ref="AP729" si="404">SUM(M729:V729)</f>
        <v>0</v>
      </c>
      <c r="AQ729" s="342">
        <f t="shared" ref="AQ729" si="405">SUM(M730:V730)</f>
        <v>0</v>
      </c>
      <c r="AR729" s="342">
        <f>M729</f>
        <v>0</v>
      </c>
      <c r="AS729" s="342">
        <f>O729</f>
        <v>0</v>
      </c>
      <c r="AT729" s="342">
        <f>Q729</f>
        <v>0</v>
      </c>
      <c r="AU729" s="342">
        <f>S729</f>
        <v>0</v>
      </c>
      <c r="AV729" s="342">
        <f>U729</f>
        <v>0</v>
      </c>
      <c r="BB729" s="101"/>
      <c r="BC729" s="101"/>
      <c r="BD729" s="101"/>
      <c r="BE729" s="101"/>
      <c r="BF729" s="101"/>
      <c r="BG729" s="101"/>
      <c r="BH729" s="101"/>
      <c r="BI729" s="101"/>
      <c r="BJ729" s="101"/>
      <c r="BK729" s="101"/>
      <c r="BL729" s="101"/>
      <c r="BM729" s="101"/>
      <c r="BN729" s="101"/>
      <c r="BO729" s="101"/>
      <c r="BP729" s="101"/>
      <c r="BQ729" s="101"/>
      <c r="BR729" s="101"/>
      <c r="BS729" s="101"/>
      <c r="BT729" s="101"/>
      <c r="BU729" s="101"/>
      <c r="BV729" s="101"/>
      <c r="BW729" s="101"/>
      <c r="BX729" s="101"/>
      <c r="BY729" s="101"/>
    </row>
    <row r="730" spans="1:77" s="197" customFormat="1" ht="24" hidden="1" customHeight="1" outlineLevel="2" x14ac:dyDescent="0.2">
      <c r="A730" s="944"/>
      <c r="B730" s="945"/>
      <c r="C730" s="946"/>
      <c r="D730" s="953"/>
      <c r="E730" s="954"/>
      <c r="F730" s="954"/>
      <c r="G730" s="954"/>
      <c r="H730" s="954"/>
      <c r="I730" s="955"/>
      <c r="J730" s="957"/>
      <c r="K730" s="967" t="str">
        <f ca="1">Translations!$A$86</f>
        <v>Above</v>
      </c>
      <c r="L730" s="968"/>
      <c r="M730" s="934"/>
      <c r="N730" s="935"/>
      <c r="O730" s="934"/>
      <c r="P730" s="935"/>
      <c r="Q730" s="934"/>
      <c r="R730" s="935"/>
      <c r="S730" s="936"/>
      <c r="T730" s="937"/>
      <c r="U730" s="934"/>
      <c r="V730" s="935"/>
      <c r="W730" s="953"/>
      <c r="X730" s="954"/>
      <c r="Y730" s="954"/>
      <c r="Z730" s="954"/>
      <c r="AA730" s="955"/>
      <c r="AB730" s="953"/>
      <c r="AC730" s="954"/>
      <c r="AD730" s="966"/>
      <c r="AE730" s="81"/>
      <c r="AF730" s="81"/>
      <c r="AG730" s="81"/>
      <c r="AH730" s="81"/>
      <c r="AI730" s="81"/>
      <c r="AJ730" s="81"/>
      <c r="AK730" s="81"/>
      <c r="AL730" s="81"/>
      <c r="AM730" s="81"/>
      <c r="AN730" s="167"/>
      <c r="AO730" s="81"/>
      <c r="AP730" s="342"/>
      <c r="AQ730" s="342"/>
      <c r="AR730" s="81"/>
      <c r="AS730" s="81"/>
      <c r="AT730" s="81"/>
      <c r="AU730" s="81"/>
      <c r="AV730" s="81"/>
      <c r="AW730" s="342">
        <f>M730</f>
        <v>0</v>
      </c>
      <c r="AX730" s="342">
        <f>O730</f>
        <v>0</v>
      </c>
      <c r="AY730" s="342">
        <f>Q730</f>
        <v>0</v>
      </c>
      <c r="AZ730" s="342">
        <f>S730</f>
        <v>0</v>
      </c>
      <c r="BA730" s="342">
        <f>U730</f>
        <v>0</v>
      </c>
      <c r="BB730" s="101"/>
      <c r="BC730" s="101"/>
      <c r="BD730" s="101"/>
      <c r="BE730" s="101"/>
      <c r="BF730" s="101"/>
      <c r="BG730" s="101"/>
      <c r="BH730" s="101"/>
      <c r="BI730" s="101"/>
      <c r="BJ730" s="101"/>
      <c r="BK730" s="101"/>
      <c r="BL730" s="101"/>
      <c r="BM730" s="101"/>
      <c r="BN730" s="101"/>
      <c r="BO730" s="101"/>
      <c r="BP730" s="101"/>
      <c r="BQ730" s="101"/>
      <c r="BR730" s="101"/>
      <c r="BS730" s="101"/>
      <c r="BT730" s="101"/>
      <c r="BU730" s="101"/>
      <c r="BV730" s="101"/>
      <c r="BW730" s="101"/>
      <c r="BX730" s="101"/>
      <c r="BY730" s="101"/>
    </row>
    <row r="731" spans="1:77" s="197" customFormat="1" ht="24" hidden="1" customHeight="1" outlineLevel="2" x14ac:dyDescent="0.2">
      <c r="A731" s="938" t="str">
        <f ca="1">Translations!$A$77</f>
        <v>Please select…</v>
      </c>
      <c r="B731" s="939"/>
      <c r="C731" s="940"/>
      <c r="D731" s="947"/>
      <c r="E731" s="948"/>
      <c r="F731" s="948"/>
      <c r="G731" s="948"/>
      <c r="H731" s="948"/>
      <c r="I731" s="949"/>
      <c r="J731" s="956" t="str">
        <f ca="1">Translations!$A$77</f>
        <v>Please select…</v>
      </c>
      <c r="K731" s="958" t="str">
        <f ca="1">Translations!$A$83</f>
        <v>Allocation</v>
      </c>
      <c r="L731" s="959"/>
      <c r="M731" s="971"/>
      <c r="N731" s="972"/>
      <c r="O731" s="963"/>
      <c r="P731" s="964"/>
      <c r="Q731" s="963"/>
      <c r="R731" s="964"/>
      <c r="S731" s="961"/>
      <c r="T731" s="962"/>
      <c r="U731" s="963"/>
      <c r="V731" s="964"/>
      <c r="W731" s="947"/>
      <c r="X731" s="948"/>
      <c r="Y731" s="948"/>
      <c r="Z731" s="948"/>
      <c r="AA731" s="949"/>
      <c r="AB731" s="947"/>
      <c r="AC731" s="948"/>
      <c r="AD731" s="965"/>
      <c r="AE731" s="81"/>
      <c r="AF731" s="81"/>
      <c r="AG731" s="81"/>
      <c r="AH731" s="81"/>
      <c r="AI731" s="81"/>
      <c r="AJ731" s="81"/>
      <c r="AK731" s="81"/>
      <c r="AL731" s="81"/>
      <c r="AM731" s="81"/>
      <c r="AN731" s="167"/>
      <c r="AO731" s="81"/>
      <c r="AP731" s="342">
        <f t="shared" ref="AP731" si="406">SUM(M731:V731)</f>
        <v>0</v>
      </c>
      <c r="AQ731" s="342">
        <f t="shared" ref="AQ731" si="407">SUM(M732:V732)</f>
        <v>0</v>
      </c>
      <c r="AR731" s="342">
        <f>M731</f>
        <v>0</v>
      </c>
      <c r="AS731" s="342">
        <f>O731</f>
        <v>0</v>
      </c>
      <c r="AT731" s="342">
        <f>Q731</f>
        <v>0</v>
      </c>
      <c r="AU731" s="342">
        <f>S731</f>
        <v>0</v>
      </c>
      <c r="AV731" s="342">
        <f>U731</f>
        <v>0</v>
      </c>
      <c r="BB731" s="101"/>
      <c r="BC731" s="101"/>
      <c r="BD731" s="101"/>
      <c r="BE731" s="101"/>
      <c r="BF731" s="101"/>
      <c r="BG731" s="101"/>
      <c r="BH731" s="101"/>
      <c r="BI731" s="101"/>
      <c r="BJ731" s="101"/>
      <c r="BK731" s="101"/>
      <c r="BL731" s="101"/>
      <c r="BM731" s="101"/>
      <c r="BN731" s="101"/>
      <c r="BO731" s="101"/>
      <c r="BP731" s="101"/>
      <c r="BQ731" s="101"/>
      <c r="BR731" s="101"/>
      <c r="BS731" s="101"/>
      <c r="BT731" s="101"/>
      <c r="BU731" s="101"/>
      <c r="BV731" s="101"/>
      <c r="BW731" s="101"/>
      <c r="BX731" s="101"/>
      <c r="BY731" s="101"/>
    </row>
    <row r="732" spans="1:77" s="197" customFormat="1" ht="24" hidden="1" customHeight="1" outlineLevel="2" x14ac:dyDescent="0.2">
      <c r="A732" s="941"/>
      <c r="B732" s="942"/>
      <c r="C732" s="943"/>
      <c r="D732" s="950"/>
      <c r="E732" s="951"/>
      <c r="F732" s="951"/>
      <c r="G732" s="951"/>
      <c r="H732" s="951"/>
      <c r="I732" s="952"/>
      <c r="J732" s="957"/>
      <c r="K732" s="967" t="str">
        <f ca="1">Translations!$A$86</f>
        <v>Above</v>
      </c>
      <c r="L732" s="968"/>
      <c r="M732" s="934"/>
      <c r="N732" s="935"/>
      <c r="O732" s="934"/>
      <c r="P732" s="935"/>
      <c r="Q732" s="934"/>
      <c r="R732" s="935"/>
      <c r="S732" s="936"/>
      <c r="T732" s="937"/>
      <c r="U732" s="934"/>
      <c r="V732" s="935"/>
      <c r="W732" s="953"/>
      <c r="X732" s="954"/>
      <c r="Y732" s="954"/>
      <c r="Z732" s="954"/>
      <c r="AA732" s="955"/>
      <c r="AB732" s="953"/>
      <c r="AC732" s="954"/>
      <c r="AD732" s="966"/>
      <c r="AE732" s="81"/>
      <c r="AF732" s="81"/>
      <c r="AG732" s="81"/>
      <c r="AH732" s="81"/>
      <c r="AI732" s="81"/>
      <c r="AJ732" s="81"/>
      <c r="AK732" s="81"/>
      <c r="AL732" s="81"/>
      <c r="AM732" s="81"/>
      <c r="AN732" s="167"/>
      <c r="AO732" s="81"/>
      <c r="AP732" s="342"/>
      <c r="AQ732" s="342"/>
      <c r="AR732" s="81"/>
      <c r="AS732" s="81"/>
      <c r="AT732" s="81"/>
      <c r="AU732" s="81"/>
      <c r="AV732" s="81"/>
      <c r="AW732" s="342">
        <f>M732</f>
        <v>0</v>
      </c>
      <c r="AX732" s="342">
        <f>O732</f>
        <v>0</v>
      </c>
      <c r="AY732" s="342">
        <f>Q732</f>
        <v>0</v>
      </c>
      <c r="AZ732" s="342">
        <f>S732</f>
        <v>0</v>
      </c>
      <c r="BA732" s="342">
        <f>U732</f>
        <v>0</v>
      </c>
      <c r="BB732" s="101"/>
      <c r="BC732" s="101"/>
      <c r="BD732" s="101"/>
      <c r="BE732" s="101"/>
      <c r="BF732" s="101"/>
      <c r="BG732" s="101"/>
      <c r="BH732" s="101"/>
      <c r="BI732" s="101"/>
      <c r="BJ732" s="101"/>
      <c r="BK732" s="101"/>
      <c r="BL732" s="101"/>
      <c r="BM732" s="101"/>
      <c r="BN732" s="101"/>
      <c r="BO732" s="101"/>
      <c r="BP732" s="101"/>
      <c r="BQ732" s="101"/>
      <c r="BR732" s="101"/>
      <c r="BS732" s="101"/>
      <c r="BT732" s="101"/>
      <c r="BU732" s="101"/>
      <c r="BV732" s="101"/>
      <c r="BW732" s="101"/>
      <c r="BX732" s="101"/>
      <c r="BY732" s="101"/>
    </row>
    <row r="733" spans="1:77" s="197" customFormat="1" ht="24" hidden="1" customHeight="1" outlineLevel="2" x14ac:dyDescent="0.2">
      <c r="A733" s="941"/>
      <c r="B733" s="942"/>
      <c r="C733" s="943"/>
      <c r="D733" s="950"/>
      <c r="E733" s="951"/>
      <c r="F733" s="951"/>
      <c r="G733" s="951"/>
      <c r="H733" s="951"/>
      <c r="I733" s="952"/>
      <c r="J733" s="956" t="str">
        <f ca="1">Translations!$A$77</f>
        <v>Please select…</v>
      </c>
      <c r="K733" s="958" t="str">
        <f ca="1">Translations!$A$83</f>
        <v>Allocation</v>
      </c>
      <c r="L733" s="959"/>
      <c r="M733" s="971"/>
      <c r="N733" s="972"/>
      <c r="O733" s="963"/>
      <c r="P733" s="964"/>
      <c r="Q733" s="963"/>
      <c r="R733" s="964"/>
      <c r="S733" s="961"/>
      <c r="T733" s="962"/>
      <c r="U733" s="963"/>
      <c r="V733" s="964"/>
      <c r="W733" s="947"/>
      <c r="X733" s="948"/>
      <c r="Y733" s="948"/>
      <c r="Z733" s="948"/>
      <c r="AA733" s="949"/>
      <c r="AB733" s="947"/>
      <c r="AC733" s="948"/>
      <c r="AD733" s="965"/>
      <c r="AE733" s="81"/>
      <c r="AF733" s="81"/>
      <c r="AG733" s="81"/>
      <c r="AH733" s="81"/>
      <c r="AI733" s="81"/>
      <c r="AJ733" s="81"/>
      <c r="AK733" s="81"/>
      <c r="AL733" s="81"/>
      <c r="AM733" s="81"/>
      <c r="AN733" s="167"/>
      <c r="AO733" s="81"/>
      <c r="AP733" s="342">
        <f t="shared" ref="AP733" si="408">SUM(M733:V733)</f>
        <v>0</v>
      </c>
      <c r="AQ733" s="342">
        <f t="shared" ref="AQ733" si="409">SUM(M734:V734)</f>
        <v>0</v>
      </c>
      <c r="AR733" s="342">
        <f>M733</f>
        <v>0</v>
      </c>
      <c r="AS733" s="342">
        <f>O733</f>
        <v>0</v>
      </c>
      <c r="AT733" s="342">
        <f>Q733</f>
        <v>0</v>
      </c>
      <c r="AU733" s="342">
        <f>S733</f>
        <v>0</v>
      </c>
      <c r="AV733" s="342">
        <f>U733</f>
        <v>0</v>
      </c>
      <c r="BB733" s="101"/>
      <c r="BC733" s="101"/>
      <c r="BD733" s="101"/>
      <c r="BE733" s="101"/>
      <c r="BF733" s="101"/>
      <c r="BG733" s="101"/>
      <c r="BH733" s="101"/>
      <c r="BI733" s="101"/>
      <c r="BJ733" s="101"/>
      <c r="BK733" s="101"/>
      <c r="BL733" s="101"/>
      <c r="BM733" s="101"/>
      <c r="BN733" s="101"/>
      <c r="BO733" s="101"/>
      <c r="BP733" s="101"/>
      <c r="BQ733" s="101"/>
      <c r="BR733" s="101"/>
      <c r="BS733" s="101"/>
      <c r="BT733" s="101"/>
      <c r="BU733" s="101"/>
      <c r="BV733" s="101"/>
      <c r="BW733" s="101"/>
      <c r="BX733" s="101"/>
      <c r="BY733" s="101"/>
    </row>
    <row r="734" spans="1:77" s="197" customFormat="1" ht="24" hidden="1" customHeight="1" outlineLevel="2" x14ac:dyDescent="0.2">
      <c r="A734" s="944"/>
      <c r="B734" s="945"/>
      <c r="C734" s="946"/>
      <c r="D734" s="953"/>
      <c r="E734" s="954"/>
      <c r="F734" s="954"/>
      <c r="G734" s="954"/>
      <c r="H734" s="954"/>
      <c r="I734" s="955"/>
      <c r="J734" s="957"/>
      <c r="K734" s="967" t="str">
        <f ca="1">Translations!$A$86</f>
        <v>Above</v>
      </c>
      <c r="L734" s="968"/>
      <c r="M734" s="934"/>
      <c r="N734" s="935"/>
      <c r="O734" s="934"/>
      <c r="P734" s="935"/>
      <c r="Q734" s="934"/>
      <c r="R734" s="935"/>
      <c r="S734" s="936"/>
      <c r="T734" s="937"/>
      <c r="U734" s="934"/>
      <c r="V734" s="935"/>
      <c r="W734" s="953"/>
      <c r="X734" s="954"/>
      <c r="Y734" s="954"/>
      <c r="Z734" s="954"/>
      <c r="AA734" s="955"/>
      <c r="AB734" s="953"/>
      <c r="AC734" s="954"/>
      <c r="AD734" s="966"/>
      <c r="AE734" s="81"/>
      <c r="AF734" s="81"/>
      <c r="AG734" s="81"/>
      <c r="AH734" s="81"/>
      <c r="AI734" s="81"/>
      <c r="AJ734" s="81"/>
      <c r="AK734" s="81"/>
      <c r="AL734" s="81"/>
      <c r="AM734" s="81"/>
      <c r="AN734" s="167"/>
      <c r="AO734" s="81"/>
      <c r="AP734" s="342"/>
      <c r="AQ734" s="342"/>
      <c r="AR734" s="81"/>
      <c r="AS734" s="81"/>
      <c r="AT734" s="81"/>
      <c r="AU734" s="81"/>
      <c r="AV734" s="81"/>
      <c r="AW734" s="342">
        <f>M734</f>
        <v>0</v>
      </c>
      <c r="AX734" s="342">
        <f>O734</f>
        <v>0</v>
      </c>
      <c r="AY734" s="342">
        <f>Q734</f>
        <v>0</v>
      </c>
      <c r="AZ734" s="342">
        <f>S734</f>
        <v>0</v>
      </c>
      <c r="BA734" s="342">
        <f>U734</f>
        <v>0</v>
      </c>
      <c r="BB734" s="101"/>
      <c r="BC734" s="101"/>
      <c r="BD734" s="101"/>
      <c r="BE734" s="101"/>
      <c r="BF734" s="101"/>
      <c r="BG734" s="101"/>
      <c r="BH734" s="101"/>
      <c r="BI734" s="101"/>
      <c r="BJ734" s="101"/>
      <c r="BK734" s="101"/>
      <c r="BL734" s="101"/>
      <c r="BM734" s="101"/>
      <c r="BN734" s="101"/>
      <c r="BO734" s="101"/>
      <c r="BP734" s="101"/>
      <c r="BQ734" s="101"/>
      <c r="BR734" s="101"/>
      <c r="BS734" s="101"/>
      <c r="BT734" s="101"/>
      <c r="BU734" s="101"/>
      <c r="BV734" s="101"/>
      <c r="BW734" s="101"/>
      <c r="BX734" s="101"/>
      <c r="BY734" s="101"/>
    </row>
    <row r="735" spans="1:77" s="168" customFormat="1" collapsed="1" x14ac:dyDescent="0.2">
      <c r="A735" s="1129" t="str">
        <f ca="1">Translations!$A$126</f>
        <v>To expand additional modules click the "+" signs in the left hand margin.</v>
      </c>
      <c r="B735" s="1110"/>
      <c r="C735" s="1110"/>
      <c r="D735" s="1110"/>
      <c r="E735" s="1110"/>
      <c r="F735" s="1110"/>
      <c r="G735" s="1110"/>
      <c r="H735" s="1110"/>
      <c r="I735" s="1110"/>
      <c r="J735" s="1110"/>
      <c r="K735" s="1110"/>
      <c r="L735" s="1110"/>
      <c r="M735" s="1110"/>
      <c r="N735" s="1110"/>
      <c r="O735" s="1110"/>
      <c r="P735" s="1110"/>
      <c r="Q735" s="1110"/>
      <c r="R735" s="1110"/>
      <c r="S735" s="1110"/>
      <c r="T735" s="1110"/>
      <c r="U735" s="1110"/>
      <c r="V735" s="1110"/>
      <c r="W735" s="1110"/>
      <c r="X735" s="1110"/>
      <c r="Y735" s="1110"/>
      <c r="Z735" s="1110"/>
      <c r="AA735" s="1110"/>
      <c r="AB735" s="1110"/>
      <c r="AC735" s="1110"/>
      <c r="AD735" s="1110"/>
      <c r="AL735" s="275"/>
      <c r="AM735" s="134"/>
      <c r="AN735" s="134"/>
      <c r="AO735" s="134"/>
      <c r="AP735" s="134"/>
      <c r="AQ735" s="134"/>
    </row>
    <row r="736" spans="1:77" s="62" customFormat="1" ht="33" customHeight="1" x14ac:dyDescent="0.2">
      <c r="A736" s="782" t="str">
        <f ca="1">Translations!$A$80</f>
        <v>Module</v>
      </c>
      <c r="B736" s="783"/>
      <c r="C736" s="236"/>
      <c r="D736" s="1183"/>
      <c r="E736" s="1184"/>
      <c r="F736" s="1184"/>
      <c r="G736" s="1184"/>
      <c r="H736" s="1184"/>
      <c r="I736" s="1184"/>
      <c r="J736" s="1185"/>
      <c r="K736" s="579"/>
      <c r="L736" s="580"/>
      <c r="M736" s="580"/>
      <c r="N736" s="580"/>
      <c r="O736" s="580"/>
      <c r="P736" s="580"/>
      <c r="Q736" s="580"/>
      <c r="R736" s="580"/>
      <c r="S736" s="580"/>
      <c r="T736" s="580"/>
      <c r="U736" s="580"/>
      <c r="V736" s="580"/>
      <c r="W736" s="580"/>
      <c r="X736" s="580"/>
      <c r="Y736" s="580"/>
      <c r="Z736" s="580"/>
      <c r="AA736" s="580"/>
      <c r="AB736" s="580"/>
      <c r="AC736" s="580"/>
      <c r="AD736" s="171"/>
      <c r="AE736" s="178"/>
      <c r="AF736" s="178"/>
      <c r="AG736" s="178"/>
      <c r="AH736" s="178"/>
      <c r="AI736" s="178"/>
      <c r="AJ736" s="178"/>
      <c r="AK736" s="178"/>
      <c r="AL736" s="81"/>
      <c r="AM736" s="81"/>
      <c r="AN736" s="167"/>
      <c r="AO736" s="273" t="e">
        <f ca="1">INDIRECT(ADDRESS(MATCH(D736,CatModules!C:C,0),2,1,1,"CatModules"))</f>
        <v>#N/A</v>
      </c>
      <c r="AP736" s="81"/>
      <c r="AQ736" s="81"/>
      <c r="AR736" s="178"/>
      <c r="AS736" s="178"/>
      <c r="AT736" s="178"/>
      <c r="AU736" s="178"/>
      <c r="AV736" s="178"/>
      <c r="AW736" s="178"/>
      <c r="AX736" s="177"/>
      <c r="AY736" s="177"/>
      <c r="AZ736" s="177"/>
      <c r="BA736" s="177"/>
      <c r="BB736" s="177"/>
      <c r="BC736" s="177"/>
      <c r="BD736" s="177"/>
      <c r="BE736" s="79"/>
      <c r="BF736" s="79"/>
      <c r="BG736" s="79"/>
      <c r="BH736" s="79"/>
      <c r="BI736" s="79"/>
      <c r="BJ736" s="79"/>
      <c r="BK736" s="79"/>
      <c r="BL736" s="79"/>
      <c r="BM736" s="79"/>
      <c r="BN736" s="79"/>
      <c r="BO736" s="79"/>
      <c r="BP736" s="79"/>
      <c r="BQ736" s="79"/>
      <c r="BR736" s="79"/>
      <c r="BS736" s="79"/>
      <c r="BT736" s="79"/>
      <c r="BU736" s="79"/>
      <c r="BV736" s="79"/>
      <c r="BW736" s="79"/>
    </row>
    <row r="737" spans="1:76" s="138" customFormat="1" ht="18" hidden="1" customHeight="1" outlineLevel="1" x14ac:dyDescent="0.2">
      <c r="A737" s="217" t="str">
        <f ca="1">Translations!$A$81</f>
        <v>Measurement framework for module</v>
      </c>
      <c r="B737" s="231"/>
      <c r="C737" s="231"/>
      <c r="D737" s="231"/>
      <c r="E737" s="231"/>
      <c r="F737" s="231"/>
      <c r="G737" s="205"/>
      <c r="H737" s="205"/>
      <c r="I737" s="205"/>
      <c r="J737" s="205"/>
      <c r="K737" s="205"/>
      <c r="L737" s="205"/>
      <c r="M737" s="205"/>
      <c r="N737" s="205"/>
      <c r="O737" s="205"/>
      <c r="P737" s="205"/>
      <c r="Q737" s="205"/>
      <c r="R737" s="205"/>
      <c r="S737" s="205"/>
      <c r="T737" s="581"/>
      <c r="U737" s="581"/>
      <c r="V737" s="581"/>
      <c r="W737" s="581"/>
      <c r="X737" s="581"/>
      <c r="Y737" s="581"/>
      <c r="Z737" s="581"/>
      <c r="AA737" s="581"/>
      <c r="AB737" s="581"/>
      <c r="AC737" s="581"/>
      <c r="AD737" s="582"/>
      <c r="AE737" s="178"/>
      <c r="AF737" s="178"/>
      <c r="AG737" s="178"/>
      <c r="AH737" s="178"/>
      <c r="AI737" s="178"/>
      <c r="AJ737" s="178"/>
      <c r="AK737" s="178"/>
      <c r="AL737" s="81"/>
      <c r="AM737" s="81"/>
      <c r="AN737" s="167"/>
      <c r="AO737" s="81" t="e">
        <f ca="1">INDIRECT(ADDRESS(ROW()-1,COLUMN()))</f>
        <v>#N/A</v>
      </c>
      <c r="AP737" s="81"/>
      <c r="AQ737" s="81"/>
      <c r="AR737" s="178"/>
      <c r="AS737" s="178"/>
      <c r="AT737" s="178"/>
      <c r="AU737" s="178"/>
      <c r="AV737" s="178"/>
      <c r="AW737" s="178"/>
      <c r="AX737" s="178"/>
      <c r="AY737" s="136"/>
      <c r="AZ737" s="136"/>
      <c r="BA737" s="136"/>
      <c r="BB737" s="136"/>
      <c r="BC737" s="136"/>
      <c r="BD737" s="136"/>
      <c r="BE737" s="136"/>
      <c r="BF737" s="137"/>
      <c r="BG737" s="137"/>
      <c r="BH737" s="137"/>
      <c r="BI737" s="137"/>
      <c r="BJ737" s="137"/>
      <c r="BK737" s="137"/>
      <c r="BL737" s="137"/>
      <c r="BM737" s="137"/>
      <c r="BN737" s="137"/>
      <c r="BO737" s="137"/>
      <c r="BP737" s="137"/>
      <c r="BQ737" s="137"/>
      <c r="BR737" s="137"/>
      <c r="BS737" s="137"/>
      <c r="BT737" s="137"/>
      <c r="BU737" s="137"/>
      <c r="BV737" s="137"/>
      <c r="BW737" s="137"/>
      <c r="BX737" s="137"/>
    </row>
    <row r="738" spans="1:76" s="63" customFormat="1" ht="24.95" hidden="1" customHeight="1" outlineLevel="1" x14ac:dyDescent="0.2">
      <c r="A738" s="721" t="str">
        <f ca="1">Translations!$A$50</f>
        <v xml:space="preserve">Coverage/Output indicator </v>
      </c>
      <c r="B738" s="721"/>
      <c r="C738" s="722"/>
      <c r="D738" s="729" t="str">
        <f ca="1">Translations!$A$71</f>
        <v>Responsible Principal Recipient(s)</v>
      </c>
      <c r="E738" s="720" t="str">
        <f ca="1">Translations!$A$54</f>
        <v>Geographic Area
(if Sub-national, specify under “Comments”)</v>
      </c>
      <c r="F738" s="722"/>
      <c r="G738" s="720" t="str">
        <f ca="1">Translations!$A$29</f>
        <v>Baseline</v>
      </c>
      <c r="H738" s="721"/>
      <c r="I738" s="721"/>
      <c r="J738" s="722"/>
      <c r="K738" s="709" t="str">
        <f ca="1">Translations!$A$30</f>
        <v xml:space="preserve">Targets </v>
      </c>
      <c r="L738" s="795"/>
      <c r="M738" s="795"/>
      <c r="N738" s="795"/>
      <c r="O738" s="795"/>
      <c r="P738" s="795"/>
      <c r="Q738" s="795"/>
      <c r="R738" s="795"/>
      <c r="S738" s="795"/>
      <c r="T738" s="795"/>
      <c r="U738" s="795"/>
      <c r="V738" s="710"/>
      <c r="W738" s="796" t="str">
        <f ca="1">Translations!$A$89</f>
        <v>Target assumptions</v>
      </c>
      <c r="X738" s="797"/>
      <c r="Y738" s="797"/>
      <c r="Z738" s="797"/>
      <c r="AA738" s="797"/>
      <c r="AB738" s="797"/>
      <c r="AC738" s="797"/>
      <c r="AD738" s="798"/>
      <c r="AE738" s="214"/>
      <c r="AF738" s="588"/>
      <c r="AG738" s="588"/>
      <c r="AH738" s="588"/>
      <c r="AI738" s="588"/>
      <c r="AJ738" s="588"/>
      <c r="AK738" s="588"/>
      <c r="AL738" s="587" t="e">
        <f ca="1">MATCH(AO737,CatCoverage!$A:$A,0)-1</f>
        <v>#N/A</v>
      </c>
      <c r="AM738" s="587">
        <f ca="1">COUNTIF(CatCoverage!A:A,'Concept Note'!AO737)</f>
        <v>0</v>
      </c>
      <c r="AN738" s="1045" t="e">
        <f ca="1">MATCH(AO737,CatCoverage!$A:$A,0)-1</f>
        <v>#N/A</v>
      </c>
      <c r="AO738" s="273" t="e">
        <f ca="1">INDIRECT(ADDRESS(ROW()-1,COLUMN()))</f>
        <v>#N/A</v>
      </c>
      <c r="AP738" s="588"/>
      <c r="AQ738" s="588"/>
      <c r="AR738" s="588"/>
      <c r="AS738" s="588"/>
      <c r="AT738" s="1046"/>
      <c r="AU738" s="1046"/>
      <c r="AV738" s="1046"/>
      <c r="AW738" s="1046"/>
      <c r="AX738" s="1046"/>
      <c r="AY738" s="177"/>
      <c r="AZ738" s="177"/>
      <c r="BA738" s="177"/>
      <c r="BB738" s="177"/>
      <c r="BC738" s="177"/>
      <c r="BD738" s="177"/>
      <c r="BE738" s="177"/>
      <c r="BF738" s="80"/>
      <c r="BG738" s="80"/>
      <c r="BH738" s="80"/>
      <c r="BI738" s="80"/>
      <c r="BJ738" s="80"/>
      <c r="BK738" s="80"/>
      <c r="BL738" s="80"/>
      <c r="BM738" s="80"/>
      <c r="BN738" s="80"/>
      <c r="BO738" s="80"/>
      <c r="BP738" s="80"/>
      <c r="BQ738" s="80"/>
      <c r="BR738" s="80"/>
      <c r="BS738" s="80"/>
      <c r="BT738" s="80"/>
      <c r="BU738" s="80"/>
      <c r="BV738" s="80"/>
      <c r="BW738" s="80"/>
      <c r="BX738" s="80"/>
    </row>
    <row r="739" spans="1:76" s="63" customFormat="1" ht="26.25" hidden="1" customHeight="1" outlineLevel="1" x14ac:dyDescent="0.2">
      <c r="A739" s="787"/>
      <c r="B739" s="787"/>
      <c r="C739" s="788"/>
      <c r="D739" s="932"/>
      <c r="E739" s="792"/>
      <c r="F739" s="788"/>
      <c r="G739" s="723"/>
      <c r="H739" s="724"/>
      <c r="I739" s="724"/>
      <c r="J739" s="725"/>
      <c r="K739" s="720" t="str">
        <f ca="1">Translations!$A$106</f>
        <v>Total targets</v>
      </c>
      <c r="L739" s="722"/>
      <c r="M739" s="709" t="str">
        <f ca="1">Translations!$A$35&amp;" 1"</f>
        <v>Year  1</v>
      </c>
      <c r="N739" s="710"/>
      <c r="O739" s="709" t="str">
        <f ca="1">Translations!$A$35&amp;" 2"</f>
        <v>Year  2</v>
      </c>
      <c r="P739" s="710"/>
      <c r="Q739" s="709" t="str">
        <f ca="1">Translations!$A$35&amp;" 3"</f>
        <v>Year  3</v>
      </c>
      <c r="R739" s="710"/>
      <c r="S739" s="709" t="str">
        <f ca="1">Translations!$A$35&amp;" 4"</f>
        <v>Year  4</v>
      </c>
      <c r="T739" s="710"/>
      <c r="U739" s="709" t="str">
        <f ca="1">Translations!$A$35&amp;" 5"</f>
        <v>Year  5</v>
      </c>
      <c r="V739" s="710"/>
      <c r="W739" s="799" t="str">
        <f ca="1">Translations!$A$90</f>
        <v>Please describe: 1) overall assumptions used in calculating targets, 2) anticipated rate of scale-up, 3) population size estimates, 4) description of indicator/package of services, 5) data source, 6) other relevant information</v>
      </c>
      <c r="X739" s="800"/>
      <c r="Y739" s="800"/>
      <c r="Z739" s="800"/>
      <c r="AA739" s="800"/>
      <c r="AB739" s="800"/>
      <c r="AC739" s="800"/>
      <c r="AD739" s="801"/>
      <c r="AE739" s="214"/>
      <c r="AF739" s="588"/>
      <c r="AG739" s="588"/>
      <c r="AH739" s="588"/>
      <c r="AI739" s="588"/>
      <c r="AJ739" s="588"/>
      <c r="AK739" s="588"/>
      <c r="AL739" s="585" t="e">
        <f ca="1">INDIRECT(ADDRESS(ROW()-1,COLUMN()))</f>
        <v>#N/A</v>
      </c>
      <c r="AM739" s="585">
        <f ca="1">INDIRECT(ADDRESS(ROW()-1,COLUMN()))</f>
        <v>0</v>
      </c>
      <c r="AN739" s="1045"/>
      <c r="AO739" s="273" t="e">
        <f ca="1">INDIRECT(ADDRESS(ROW()-1,COLUMN()))</f>
        <v>#N/A</v>
      </c>
      <c r="AP739" s="588"/>
      <c r="AQ739" s="588"/>
      <c r="AR739" s="588"/>
      <c r="AS739" s="588"/>
      <c r="AT739" s="1046"/>
      <c r="AU739" s="1046"/>
      <c r="AV739" s="1046"/>
      <c r="AW739" s="1046"/>
      <c r="AX739" s="1046"/>
      <c r="AY739" s="177"/>
      <c r="AZ739" s="177"/>
      <c r="BA739" s="177"/>
      <c r="BB739" s="177"/>
      <c r="BC739" s="177"/>
      <c r="BD739" s="177"/>
      <c r="BE739" s="177"/>
      <c r="BF739" s="80"/>
      <c r="BG739" s="80"/>
      <c r="BH739" s="80"/>
      <c r="BI739" s="80"/>
      <c r="BJ739" s="80"/>
      <c r="BK739" s="80"/>
      <c r="BL739" s="80"/>
      <c r="BM739" s="80"/>
      <c r="BN739" s="80"/>
      <c r="BO739" s="80"/>
      <c r="BP739" s="80"/>
      <c r="BQ739" s="80"/>
      <c r="BR739" s="80"/>
      <c r="BS739" s="80"/>
      <c r="BT739" s="80"/>
      <c r="BU739" s="80"/>
      <c r="BV739" s="80"/>
      <c r="BW739" s="80"/>
      <c r="BX739" s="80"/>
    </row>
    <row r="740" spans="1:76" s="63" customFormat="1" ht="18" hidden="1" customHeight="1" outlineLevel="1" x14ac:dyDescent="0.2">
      <c r="A740" s="787"/>
      <c r="B740" s="787"/>
      <c r="C740" s="788"/>
      <c r="D740" s="932"/>
      <c r="E740" s="792"/>
      <c r="F740" s="788"/>
      <c r="G740" s="573" t="s">
        <v>15</v>
      </c>
      <c r="H740" s="729" t="s">
        <v>14</v>
      </c>
      <c r="I740" s="729" t="str">
        <f ca="1">Translations!$A$33</f>
        <v xml:space="preserve">Year </v>
      </c>
      <c r="J740" s="729" t="str">
        <f ca="1">Translations!$A$34</f>
        <v>Source</v>
      </c>
      <c r="K740" s="792"/>
      <c r="L740" s="788"/>
      <c r="M740" s="229" t="s">
        <v>15</v>
      </c>
      <c r="N740" s="777" t="s">
        <v>14</v>
      </c>
      <c r="O740" s="229" t="s">
        <v>15</v>
      </c>
      <c r="P740" s="777" t="s">
        <v>14</v>
      </c>
      <c r="Q740" s="229" t="s">
        <v>15</v>
      </c>
      <c r="R740" s="777" t="s">
        <v>14</v>
      </c>
      <c r="S740" s="229" t="s">
        <v>15</v>
      </c>
      <c r="T740" s="777" t="s">
        <v>14</v>
      </c>
      <c r="U740" s="229" t="s">
        <v>15</v>
      </c>
      <c r="V740" s="777" t="s">
        <v>14</v>
      </c>
      <c r="W740" s="799"/>
      <c r="X740" s="800"/>
      <c r="Y740" s="800"/>
      <c r="Z740" s="800"/>
      <c r="AA740" s="800"/>
      <c r="AB740" s="800"/>
      <c r="AC740" s="800"/>
      <c r="AD740" s="801"/>
      <c r="AE740" s="214"/>
      <c r="AF740" s="588"/>
      <c r="AG740" s="588"/>
      <c r="AH740" s="588"/>
      <c r="AI740" s="588"/>
      <c r="AJ740" s="588"/>
      <c r="AK740" s="588"/>
      <c r="AL740" s="585" t="e">
        <f t="shared" ref="AL740:AM782" ca="1" si="410">INDIRECT(ADDRESS(ROW()-1,COLUMN()))</f>
        <v>#N/A</v>
      </c>
      <c r="AM740" s="585">
        <f t="shared" ca="1" si="410"/>
        <v>0</v>
      </c>
      <c r="AN740" s="1045"/>
      <c r="AO740" s="273" t="e">
        <f t="shared" ref="AO740:AO790" ca="1" si="411">INDIRECT(ADDRESS(ROW()-1,COLUMN()))</f>
        <v>#N/A</v>
      </c>
      <c r="AP740" s="588"/>
      <c r="AQ740" s="588"/>
      <c r="AR740" s="588"/>
      <c r="AS740" s="588"/>
      <c r="AT740" s="1046"/>
      <c r="AU740" s="1046"/>
      <c r="AV740" s="1046"/>
      <c r="AW740" s="1046"/>
      <c r="AX740" s="1046"/>
      <c r="AY740" s="177"/>
      <c r="AZ740" s="177"/>
      <c r="BA740" s="177"/>
      <c r="BB740" s="177"/>
      <c r="BC740" s="177"/>
      <c r="BD740" s="177"/>
      <c r="BE740" s="177"/>
      <c r="BF740" s="80"/>
      <c r="BG740" s="80"/>
      <c r="BH740" s="80"/>
      <c r="BI740" s="80"/>
      <c r="BJ740" s="80"/>
      <c r="BK740" s="80"/>
      <c r="BL740" s="80"/>
      <c r="BM740" s="80"/>
      <c r="BN740" s="80"/>
      <c r="BO740" s="80"/>
      <c r="BP740" s="80"/>
      <c r="BQ740" s="80"/>
      <c r="BR740" s="80"/>
      <c r="BS740" s="80"/>
      <c r="BT740" s="80"/>
      <c r="BU740" s="80"/>
      <c r="BV740" s="80"/>
      <c r="BW740" s="80"/>
      <c r="BX740" s="80"/>
    </row>
    <row r="741" spans="1:76" s="63" customFormat="1" ht="18" hidden="1" customHeight="1" outlineLevel="1" x14ac:dyDescent="0.2">
      <c r="A741" s="724"/>
      <c r="B741" s="724"/>
      <c r="C741" s="725"/>
      <c r="D741" s="730"/>
      <c r="E741" s="723"/>
      <c r="F741" s="725"/>
      <c r="G741" s="584" t="s">
        <v>13</v>
      </c>
      <c r="H741" s="730"/>
      <c r="I741" s="730"/>
      <c r="J741" s="730"/>
      <c r="K741" s="723"/>
      <c r="L741" s="725"/>
      <c r="M741" s="230" t="s">
        <v>13</v>
      </c>
      <c r="N741" s="778"/>
      <c r="O741" s="230" t="s">
        <v>13</v>
      </c>
      <c r="P741" s="778"/>
      <c r="Q741" s="230" t="s">
        <v>13</v>
      </c>
      <c r="R741" s="778"/>
      <c r="S741" s="230" t="s">
        <v>13</v>
      </c>
      <c r="T741" s="778"/>
      <c r="U741" s="230" t="s">
        <v>13</v>
      </c>
      <c r="V741" s="778"/>
      <c r="W741" s="802"/>
      <c r="X741" s="803"/>
      <c r="Y741" s="803"/>
      <c r="Z741" s="803"/>
      <c r="AA741" s="803"/>
      <c r="AB741" s="803"/>
      <c r="AC741" s="803"/>
      <c r="AD741" s="804"/>
      <c r="AE741" s="214"/>
      <c r="AF741" s="588"/>
      <c r="AG741" s="588"/>
      <c r="AH741" s="588"/>
      <c r="AI741" s="588"/>
      <c r="AJ741" s="588"/>
      <c r="AK741" s="588"/>
      <c r="AL741" s="585" t="e">
        <f t="shared" ca="1" si="410"/>
        <v>#N/A</v>
      </c>
      <c r="AM741" s="585">
        <f t="shared" ca="1" si="410"/>
        <v>0</v>
      </c>
      <c r="AN741" s="1045"/>
      <c r="AO741" s="273" t="e">
        <f t="shared" ca="1" si="411"/>
        <v>#N/A</v>
      </c>
      <c r="AP741" s="588"/>
      <c r="AQ741" s="588"/>
      <c r="AR741" s="588"/>
      <c r="AS741" s="588"/>
      <c r="AT741" s="1046"/>
      <c r="AU741" s="1046"/>
      <c r="AV741" s="1046"/>
      <c r="AW741" s="1046"/>
      <c r="AX741" s="1046"/>
      <c r="AY741" s="177"/>
      <c r="AZ741" s="177"/>
      <c r="BA741" s="177"/>
      <c r="BB741" s="177"/>
      <c r="BC741" s="177"/>
      <c r="BD741" s="177"/>
      <c r="BE741" s="177"/>
      <c r="BF741" s="80"/>
      <c r="BG741" s="80"/>
      <c r="BH741" s="80"/>
      <c r="BI741" s="80"/>
      <c r="BJ741" s="80"/>
      <c r="BK741" s="80"/>
      <c r="BL741" s="80"/>
      <c r="BM741" s="80"/>
      <c r="BN741" s="80"/>
      <c r="BO741" s="80"/>
      <c r="BP741" s="80"/>
      <c r="BQ741" s="80"/>
      <c r="BR741" s="80"/>
      <c r="BS741" s="80"/>
      <c r="BT741" s="80"/>
      <c r="BU741" s="80"/>
      <c r="BV741" s="80"/>
      <c r="BW741" s="80"/>
      <c r="BX741" s="80"/>
    </row>
    <row r="742" spans="1:76" s="73" customFormat="1" ht="15" hidden="1" customHeight="1" outlineLevel="1" x14ac:dyDescent="0.2">
      <c r="A742" s="746" t="str">
        <f ca="1">IFERROR(INDIRECT(ADDRESS(AN742,4,1,TRUE,"CatCoverage")),"")</f>
        <v/>
      </c>
      <c r="B742" s="747"/>
      <c r="C742" s="1039"/>
      <c r="D742" s="1007" t="str">
        <f ca="1">Translations!$A$77</f>
        <v>Please select…</v>
      </c>
      <c r="E742" s="1164" t="str">
        <f ca="1">Translations!$A$77</f>
        <v>Please select…</v>
      </c>
      <c r="F742" s="759"/>
      <c r="G742" s="764"/>
      <c r="H742" s="731" t="str">
        <f>IF($G744&lt;&gt;"",$G742/$G744,"")</f>
        <v/>
      </c>
      <c r="I742" s="767"/>
      <c r="J742" s="770" t="str">
        <f ca="1">Translations!$A$77</f>
        <v>Please select…</v>
      </c>
      <c r="K742" s="1016" t="str">
        <f ca="1">Translations!$A$84</f>
        <v>Allocation + other sources</v>
      </c>
      <c r="L742" s="1017"/>
      <c r="M742" s="237"/>
      <c r="N742" s="1020" t="str">
        <f>IF(M743&lt;&gt;"",M742/M743,"")</f>
        <v/>
      </c>
      <c r="O742" s="239"/>
      <c r="P742" s="1020" t="str">
        <f>IF(O743&lt;&gt;"",O742/O743,"")</f>
        <v/>
      </c>
      <c r="Q742" s="239"/>
      <c r="R742" s="1020" t="str">
        <f>IF(Q743&lt;&gt;"",Q742/Q743,"")</f>
        <v/>
      </c>
      <c r="S742" s="239"/>
      <c r="T742" s="1020" t="str">
        <f>IF(S743&lt;&gt;"",S742/S743,"")</f>
        <v/>
      </c>
      <c r="U742" s="239"/>
      <c r="V742" s="1167" t="str">
        <f t="shared" ref="V742" si="412">IF(U743&lt;&gt;"",U742/U743,"")</f>
        <v/>
      </c>
      <c r="W742" s="1024"/>
      <c r="X742" s="1025"/>
      <c r="Y742" s="1025"/>
      <c r="Z742" s="1025"/>
      <c r="AA742" s="1025"/>
      <c r="AB742" s="1025"/>
      <c r="AC742" s="1025"/>
      <c r="AD742" s="1026"/>
      <c r="AE742" s="119"/>
      <c r="AF742" s="586"/>
      <c r="AG742" s="586"/>
      <c r="AH742" s="586"/>
      <c r="AI742" s="586"/>
      <c r="AJ742" s="166"/>
      <c r="AK742" s="166"/>
      <c r="AL742" s="585" t="e">
        <f t="shared" ca="1" si="410"/>
        <v>#N/A</v>
      </c>
      <c r="AM742" s="585">
        <f t="shared" ca="1" si="410"/>
        <v>0</v>
      </c>
      <c r="AN742" s="1033" t="str">
        <f ca="1">IFERROR(IF(INDIRECT(ADDRESS(ROW()-4,COLUMN()))+1&lt;=AL742+AM742,INDIRECT(ADDRESS(ROW()-4,COLUMN()))+1,""),"")</f>
        <v/>
      </c>
      <c r="AO742" s="273" t="e">
        <f ca="1">INDIRECT(ADDRESS(ROW()-1,COLUMN()))</f>
        <v>#N/A</v>
      </c>
      <c r="AP742" s="586"/>
      <c r="AQ742" s="586"/>
      <c r="AR742" s="586"/>
      <c r="AS742" s="586"/>
      <c r="AT742" s="1034"/>
      <c r="AU742" s="1034"/>
      <c r="AV742" s="1034"/>
      <c r="AW742" s="1034"/>
      <c r="AX742" s="1034"/>
      <c r="AY742" s="177"/>
      <c r="AZ742" s="177"/>
      <c r="BA742" s="177"/>
      <c r="BB742" s="177"/>
      <c r="BC742" s="177"/>
      <c r="BD742" s="177"/>
      <c r="BE742" s="177"/>
    </row>
    <row r="743" spans="1:76" s="73" customFormat="1" hidden="1" outlineLevel="1" x14ac:dyDescent="0.2">
      <c r="A743" s="749"/>
      <c r="B743" s="750"/>
      <c r="C743" s="1040"/>
      <c r="D743" s="1008"/>
      <c r="E743" s="1165"/>
      <c r="F743" s="761"/>
      <c r="G743" s="765"/>
      <c r="H743" s="766"/>
      <c r="I743" s="768"/>
      <c r="J743" s="771"/>
      <c r="K743" s="1018"/>
      <c r="L743" s="1019"/>
      <c r="M743" s="238"/>
      <c r="N743" s="1021"/>
      <c r="O743" s="240"/>
      <c r="P743" s="1021"/>
      <c r="Q743" s="240"/>
      <c r="R743" s="1021"/>
      <c r="S743" s="240"/>
      <c r="T743" s="1021"/>
      <c r="U743" s="240"/>
      <c r="V743" s="1168"/>
      <c r="W743" s="1027"/>
      <c r="X743" s="1028"/>
      <c r="Y743" s="1028"/>
      <c r="Z743" s="1028"/>
      <c r="AA743" s="1028"/>
      <c r="AB743" s="1028"/>
      <c r="AC743" s="1028"/>
      <c r="AD743" s="1029"/>
      <c r="AE743" s="119"/>
      <c r="AF743" s="586"/>
      <c r="AG743" s="586"/>
      <c r="AH743" s="586"/>
      <c r="AI743" s="586"/>
      <c r="AJ743" s="166"/>
      <c r="AK743" s="166"/>
      <c r="AL743" s="585" t="e">
        <f t="shared" ca="1" si="410"/>
        <v>#N/A</v>
      </c>
      <c r="AM743" s="585">
        <f t="shared" ca="1" si="410"/>
        <v>0</v>
      </c>
      <c r="AN743" s="1033"/>
      <c r="AO743" s="273" t="e">
        <f t="shared" ca="1" si="411"/>
        <v>#N/A</v>
      </c>
      <c r="AP743" s="586"/>
      <c r="AQ743" s="586"/>
      <c r="AR743" s="586"/>
      <c r="AS743" s="586"/>
      <c r="AT743" s="1034"/>
      <c r="AU743" s="1034"/>
      <c r="AV743" s="1034"/>
      <c r="AW743" s="1034"/>
      <c r="AX743" s="1034"/>
      <c r="AY743" s="177"/>
      <c r="AZ743" s="177"/>
      <c r="BA743" s="177"/>
      <c r="BB743" s="177"/>
      <c r="BC743" s="177"/>
      <c r="BD743" s="177"/>
      <c r="BE743" s="177"/>
    </row>
    <row r="744" spans="1:76" s="73" customFormat="1" ht="15" hidden="1" customHeight="1" outlineLevel="1" x14ac:dyDescent="0.2">
      <c r="A744" s="749"/>
      <c r="B744" s="750"/>
      <c r="C744" s="1040"/>
      <c r="D744" s="1008"/>
      <c r="E744" s="1165"/>
      <c r="F744" s="761"/>
      <c r="G744" s="764"/>
      <c r="H744" s="766"/>
      <c r="I744" s="768"/>
      <c r="J744" s="771"/>
      <c r="K744" s="1035" t="str">
        <f ca="1">Translations!$A$85</f>
        <v xml:space="preserve">Allocation + above + other </v>
      </c>
      <c r="L744" s="1036"/>
      <c r="M744" s="237"/>
      <c r="N744" s="1020" t="str">
        <f>IF(M745&lt;&gt;"",M744/M745,"")</f>
        <v/>
      </c>
      <c r="O744" s="239"/>
      <c r="P744" s="1020" t="str">
        <f>IF(O745&lt;&gt;"",O744/O745,"")</f>
        <v/>
      </c>
      <c r="Q744" s="239"/>
      <c r="R744" s="1020" t="str">
        <f>IF(Q745&lt;&gt;"",Q744/Q745,"")</f>
        <v/>
      </c>
      <c r="S744" s="239"/>
      <c r="T744" s="1020" t="str">
        <f>IF(S745&lt;&gt;"",S744/S745,"")</f>
        <v/>
      </c>
      <c r="U744" s="239"/>
      <c r="V744" s="1167" t="str">
        <f t="shared" ref="V744" si="413">IF(U745&lt;&gt;"",U744/U745,"")</f>
        <v/>
      </c>
      <c r="W744" s="1027"/>
      <c r="X744" s="1028"/>
      <c r="Y744" s="1028"/>
      <c r="Z744" s="1028"/>
      <c r="AA744" s="1028"/>
      <c r="AB744" s="1028"/>
      <c r="AC744" s="1028"/>
      <c r="AD744" s="1029"/>
      <c r="AE744" s="119"/>
      <c r="AF744" s="586"/>
      <c r="AG744" s="586"/>
      <c r="AH744" s="586"/>
      <c r="AI744" s="586"/>
      <c r="AJ744" s="586"/>
      <c r="AK744" s="586"/>
      <c r="AL744" s="585" t="e">
        <f t="shared" ca="1" si="410"/>
        <v>#N/A</v>
      </c>
      <c r="AM744" s="585">
        <f t="shared" ca="1" si="410"/>
        <v>0</v>
      </c>
      <c r="AN744" s="1033"/>
      <c r="AO744" s="273" t="e">
        <f t="shared" ca="1" si="411"/>
        <v>#N/A</v>
      </c>
      <c r="AP744" s="586"/>
      <c r="AQ744" s="586"/>
      <c r="AR744" s="586"/>
      <c r="AS744" s="586"/>
      <c r="AT744" s="1034"/>
      <c r="AU744" s="1034"/>
      <c r="AV744" s="1034"/>
      <c r="AW744" s="1034"/>
      <c r="AX744" s="1034"/>
      <c r="AY744" s="177"/>
      <c r="AZ744" s="177"/>
      <c r="BA744" s="177"/>
      <c r="BB744" s="177"/>
      <c r="BC744" s="177"/>
      <c r="BD744" s="177"/>
      <c r="BE744" s="177"/>
    </row>
    <row r="745" spans="1:76" s="73" customFormat="1" hidden="1" outlineLevel="1" x14ac:dyDescent="0.2">
      <c r="A745" s="752"/>
      <c r="B745" s="753"/>
      <c r="C745" s="1041"/>
      <c r="D745" s="1009"/>
      <c r="E745" s="1166"/>
      <c r="F745" s="763"/>
      <c r="G745" s="765"/>
      <c r="H745" s="732"/>
      <c r="I745" s="769"/>
      <c r="J745" s="772"/>
      <c r="K745" s="1037"/>
      <c r="L745" s="1038"/>
      <c r="M745" s="238"/>
      <c r="N745" s="1021"/>
      <c r="O745" s="240"/>
      <c r="P745" s="1021"/>
      <c r="Q745" s="240"/>
      <c r="R745" s="1021"/>
      <c r="S745" s="240"/>
      <c r="T745" s="1021"/>
      <c r="U745" s="240"/>
      <c r="V745" s="1168"/>
      <c r="W745" s="1030"/>
      <c r="X745" s="1031"/>
      <c r="Y745" s="1031"/>
      <c r="Z745" s="1031"/>
      <c r="AA745" s="1031"/>
      <c r="AB745" s="1031"/>
      <c r="AC745" s="1031"/>
      <c r="AD745" s="1032"/>
      <c r="AE745" s="119"/>
      <c r="AF745" s="586"/>
      <c r="AG745" s="586"/>
      <c r="AH745" s="586"/>
      <c r="AI745" s="586"/>
      <c r="AJ745" s="586"/>
      <c r="AK745" s="586"/>
      <c r="AL745" s="585" t="e">
        <f t="shared" ca="1" si="410"/>
        <v>#N/A</v>
      </c>
      <c r="AM745" s="585">
        <f t="shared" ca="1" si="410"/>
        <v>0</v>
      </c>
      <c r="AN745" s="1033"/>
      <c r="AO745" s="273" t="e">
        <f t="shared" ca="1" si="411"/>
        <v>#N/A</v>
      </c>
      <c r="AP745" s="586"/>
      <c r="AQ745" s="586"/>
      <c r="AR745" s="586"/>
      <c r="AS745" s="586"/>
      <c r="AT745" s="1034"/>
      <c r="AU745" s="1034"/>
      <c r="AV745" s="1034"/>
      <c r="AW745" s="1034"/>
      <c r="AX745" s="1034"/>
      <c r="AY745" s="177"/>
      <c r="AZ745" s="177"/>
      <c r="BA745" s="177"/>
      <c r="BB745" s="177"/>
      <c r="BC745" s="177"/>
      <c r="BD745" s="177"/>
      <c r="BE745" s="177"/>
    </row>
    <row r="746" spans="1:76" s="73" customFormat="1" ht="15" hidden="1" customHeight="1" outlineLevel="1" x14ac:dyDescent="0.2">
      <c r="A746" s="746" t="str">
        <f ca="1">IFERROR(INDIRECT(ADDRESS(AN746,4,1,TRUE,"CatCoverage")),"")</f>
        <v/>
      </c>
      <c r="B746" s="747"/>
      <c r="C746" s="1039"/>
      <c r="D746" s="1007" t="str">
        <f ca="1">Translations!$A$77</f>
        <v>Please select…</v>
      </c>
      <c r="E746" s="1164" t="str">
        <f ca="1">Translations!$A$77</f>
        <v>Please select…</v>
      </c>
      <c r="F746" s="759"/>
      <c r="G746" s="764"/>
      <c r="H746" s="731" t="str">
        <f>IF($G748&lt;&gt;"",$G746/$G748,"")</f>
        <v/>
      </c>
      <c r="I746" s="767"/>
      <c r="J746" s="770" t="str">
        <f ca="1">Translations!$A$77</f>
        <v>Please select…</v>
      </c>
      <c r="K746" s="1016" t="str">
        <f ca="1">Translations!$A$84</f>
        <v>Allocation + other sources</v>
      </c>
      <c r="L746" s="1017"/>
      <c r="M746" s="237"/>
      <c r="N746" s="1020"/>
      <c r="O746" s="239"/>
      <c r="P746" s="1020" t="str">
        <f>IF(O747&lt;&gt;"",O746/O747,"")</f>
        <v/>
      </c>
      <c r="Q746" s="239"/>
      <c r="R746" s="1020" t="str">
        <f>IF(Q747&lt;&gt;"",Q746/Q747,"")</f>
        <v/>
      </c>
      <c r="S746" s="239"/>
      <c r="T746" s="1020" t="str">
        <f>IF(S747&lt;&gt;"",S746/S747,"")</f>
        <v/>
      </c>
      <c r="U746" s="239"/>
      <c r="V746" s="1167" t="str">
        <f t="shared" ref="V746" si="414">IF(U747&lt;&gt;"",U746/U747,"")</f>
        <v/>
      </c>
      <c r="W746" s="1024"/>
      <c r="X746" s="1025"/>
      <c r="Y746" s="1025"/>
      <c r="Z746" s="1025"/>
      <c r="AA746" s="1025"/>
      <c r="AB746" s="1025"/>
      <c r="AC746" s="1025"/>
      <c r="AD746" s="1026"/>
      <c r="AE746" s="119"/>
      <c r="AF746" s="586"/>
      <c r="AG746" s="586"/>
      <c r="AH746" s="586"/>
      <c r="AI746" s="586"/>
      <c r="AJ746" s="586"/>
      <c r="AK746" s="586"/>
      <c r="AL746" s="585" t="e">
        <f t="shared" ca="1" si="410"/>
        <v>#N/A</v>
      </c>
      <c r="AM746" s="585">
        <f t="shared" ca="1" si="410"/>
        <v>0</v>
      </c>
      <c r="AN746" s="1033" t="str">
        <f t="shared" ref="AN746" ca="1" si="415">IFERROR(IF(INDIRECT(ADDRESS(ROW()-4,COLUMN()))+1&lt;=AL746+AM746,INDIRECT(ADDRESS(ROW()-4,COLUMN()))+1,""),"")</f>
        <v/>
      </c>
      <c r="AO746" s="273" t="e">
        <f t="shared" ca="1" si="411"/>
        <v>#N/A</v>
      </c>
      <c r="AP746" s="586"/>
      <c r="AQ746" s="586"/>
      <c r="AR746" s="586"/>
      <c r="AS746" s="586"/>
      <c r="AT746" s="1034"/>
      <c r="AU746" s="1034"/>
      <c r="AV746" s="1034"/>
      <c r="AW746" s="1034"/>
      <c r="AX746" s="1034"/>
      <c r="AY746" s="177"/>
      <c r="AZ746" s="177"/>
      <c r="BA746" s="177"/>
      <c r="BB746" s="177"/>
      <c r="BC746" s="177"/>
      <c r="BD746" s="177"/>
      <c r="BE746" s="177"/>
    </row>
    <row r="747" spans="1:76" s="73" customFormat="1" hidden="1" outlineLevel="1" x14ac:dyDescent="0.2">
      <c r="A747" s="749"/>
      <c r="B747" s="750"/>
      <c r="C747" s="1040"/>
      <c r="D747" s="1008"/>
      <c r="E747" s="1165"/>
      <c r="F747" s="761"/>
      <c r="G747" s="765"/>
      <c r="H747" s="766"/>
      <c r="I747" s="768"/>
      <c r="J747" s="771"/>
      <c r="K747" s="1018"/>
      <c r="L747" s="1019"/>
      <c r="M747" s="238"/>
      <c r="N747" s="1021"/>
      <c r="O747" s="240"/>
      <c r="P747" s="1021"/>
      <c r="Q747" s="240"/>
      <c r="R747" s="1021"/>
      <c r="S747" s="240"/>
      <c r="T747" s="1021"/>
      <c r="U747" s="240"/>
      <c r="V747" s="1168"/>
      <c r="W747" s="1027"/>
      <c r="X747" s="1028"/>
      <c r="Y747" s="1028"/>
      <c r="Z747" s="1028"/>
      <c r="AA747" s="1028"/>
      <c r="AB747" s="1028"/>
      <c r="AC747" s="1028"/>
      <c r="AD747" s="1029"/>
      <c r="AE747" s="119"/>
      <c r="AF747" s="586"/>
      <c r="AG747" s="586"/>
      <c r="AH747" s="586"/>
      <c r="AI747" s="586"/>
      <c r="AJ747" s="586"/>
      <c r="AK747" s="586"/>
      <c r="AL747" s="585" t="e">
        <f t="shared" ca="1" si="410"/>
        <v>#N/A</v>
      </c>
      <c r="AM747" s="585">
        <f t="shared" ca="1" si="410"/>
        <v>0</v>
      </c>
      <c r="AN747" s="1033"/>
      <c r="AO747" s="273" t="e">
        <f t="shared" ca="1" si="411"/>
        <v>#N/A</v>
      </c>
      <c r="AP747" s="586"/>
      <c r="AQ747" s="586"/>
      <c r="AR747" s="586"/>
      <c r="AS747" s="586"/>
      <c r="AT747" s="1034"/>
      <c r="AU747" s="1034"/>
      <c r="AV747" s="1034"/>
      <c r="AW747" s="1034"/>
      <c r="AX747" s="1034"/>
      <c r="AY747" s="177"/>
      <c r="AZ747" s="177"/>
      <c r="BA747" s="177"/>
      <c r="BB747" s="177"/>
      <c r="BC747" s="177"/>
      <c r="BD747" s="177"/>
      <c r="BE747" s="177"/>
    </row>
    <row r="748" spans="1:76" s="73" customFormat="1" ht="15" hidden="1" customHeight="1" outlineLevel="1" x14ac:dyDescent="0.2">
      <c r="A748" s="749"/>
      <c r="B748" s="750"/>
      <c r="C748" s="1040"/>
      <c r="D748" s="1008"/>
      <c r="E748" s="1165"/>
      <c r="F748" s="761"/>
      <c r="G748" s="764"/>
      <c r="H748" s="766"/>
      <c r="I748" s="768"/>
      <c r="J748" s="771"/>
      <c r="K748" s="1035" t="str">
        <f ca="1">Translations!$A$85</f>
        <v xml:space="preserve">Allocation + above + other </v>
      </c>
      <c r="L748" s="1036"/>
      <c r="M748" s="237"/>
      <c r="N748" s="1020" t="str">
        <f>IF(M749&lt;&gt;"",M748/M749,"")</f>
        <v/>
      </c>
      <c r="O748" s="239"/>
      <c r="P748" s="1020" t="str">
        <f>IF(O749&lt;&gt;"",O748/O749,"")</f>
        <v/>
      </c>
      <c r="Q748" s="239"/>
      <c r="R748" s="1020" t="str">
        <f>IF(Q749&lt;&gt;"",Q748/Q749,"")</f>
        <v/>
      </c>
      <c r="S748" s="239"/>
      <c r="T748" s="1020" t="str">
        <f>IF(S749&lt;&gt;"",S748/S749,"")</f>
        <v/>
      </c>
      <c r="U748" s="239"/>
      <c r="V748" s="1167" t="str">
        <f t="shared" ref="V748" si="416">IF(U749&lt;&gt;"",U748/U749,"")</f>
        <v/>
      </c>
      <c r="W748" s="1027"/>
      <c r="X748" s="1028"/>
      <c r="Y748" s="1028"/>
      <c r="Z748" s="1028"/>
      <c r="AA748" s="1028"/>
      <c r="AB748" s="1028"/>
      <c r="AC748" s="1028"/>
      <c r="AD748" s="1029"/>
      <c r="AE748" s="119"/>
      <c r="AF748" s="586"/>
      <c r="AG748" s="586"/>
      <c r="AH748" s="586"/>
      <c r="AI748" s="586"/>
      <c r="AJ748" s="586"/>
      <c r="AK748" s="586"/>
      <c r="AL748" s="585" t="e">
        <f t="shared" ca="1" si="410"/>
        <v>#N/A</v>
      </c>
      <c r="AM748" s="585">
        <f t="shared" ca="1" si="410"/>
        <v>0</v>
      </c>
      <c r="AN748" s="1033"/>
      <c r="AO748" s="273" t="e">
        <f t="shared" ca="1" si="411"/>
        <v>#N/A</v>
      </c>
      <c r="AP748" s="586"/>
      <c r="AQ748" s="586"/>
      <c r="AR748" s="586"/>
      <c r="AS748" s="586"/>
      <c r="AT748" s="1034"/>
      <c r="AU748" s="1034"/>
      <c r="AV748" s="1034"/>
      <c r="AW748" s="1034"/>
      <c r="AX748" s="1034"/>
      <c r="AY748" s="177"/>
      <c r="AZ748" s="177"/>
      <c r="BA748" s="177"/>
      <c r="BB748" s="177"/>
      <c r="BC748" s="177"/>
      <c r="BD748" s="177"/>
      <c r="BE748" s="177"/>
    </row>
    <row r="749" spans="1:76" s="73" customFormat="1" hidden="1" outlineLevel="1" x14ac:dyDescent="0.2">
      <c r="A749" s="752"/>
      <c r="B749" s="753"/>
      <c r="C749" s="1041"/>
      <c r="D749" s="1009"/>
      <c r="E749" s="1166"/>
      <c r="F749" s="763"/>
      <c r="G749" s="765"/>
      <c r="H749" s="732"/>
      <c r="I749" s="769"/>
      <c r="J749" s="772"/>
      <c r="K749" s="1037"/>
      <c r="L749" s="1038"/>
      <c r="M749" s="238"/>
      <c r="N749" s="1021"/>
      <c r="O749" s="240"/>
      <c r="P749" s="1021"/>
      <c r="Q749" s="240"/>
      <c r="R749" s="1021"/>
      <c r="S749" s="240"/>
      <c r="T749" s="1021"/>
      <c r="U749" s="240"/>
      <c r="V749" s="1168"/>
      <c r="W749" s="1030"/>
      <c r="X749" s="1031"/>
      <c r="Y749" s="1031"/>
      <c r="Z749" s="1031"/>
      <c r="AA749" s="1031"/>
      <c r="AB749" s="1031"/>
      <c r="AC749" s="1031"/>
      <c r="AD749" s="1032"/>
      <c r="AE749" s="119"/>
      <c r="AF749" s="586"/>
      <c r="AG749" s="586"/>
      <c r="AH749" s="586"/>
      <c r="AI749" s="586"/>
      <c r="AJ749" s="586"/>
      <c r="AK749" s="586"/>
      <c r="AL749" s="585" t="e">
        <f t="shared" ca="1" si="410"/>
        <v>#N/A</v>
      </c>
      <c r="AM749" s="585">
        <f t="shared" ca="1" si="410"/>
        <v>0</v>
      </c>
      <c r="AN749" s="1033"/>
      <c r="AO749" s="273" t="e">
        <f t="shared" ca="1" si="411"/>
        <v>#N/A</v>
      </c>
      <c r="AP749" s="586"/>
      <c r="AQ749" s="586"/>
      <c r="AR749" s="586"/>
      <c r="AS749" s="586"/>
      <c r="AT749" s="1034"/>
      <c r="AU749" s="1034"/>
      <c r="AV749" s="1034"/>
      <c r="AW749" s="1034"/>
      <c r="AX749" s="1034"/>
      <c r="AY749" s="177"/>
      <c r="AZ749" s="177"/>
      <c r="BA749" s="177"/>
      <c r="BB749" s="177"/>
      <c r="BC749" s="177"/>
      <c r="BD749" s="177"/>
      <c r="BE749" s="177"/>
    </row>
    <row r="750" spans="1:76" s="73" customFormat="1" ht="15" hidden="1" customHeight="1" outlineLevel="1" x14ac:dyDescent="0.2">
      <c r="A750" s="746" t="str">
        <f ca="1">IFERROR(INDIRECT(ADDRESS(AN750,4,1,TRUE,"CatCoverage")),"")</f>
        <v/>
      </c>
      <c r="B750" s="747"/>
      <c r="C750" s="1039"/>
      <c r="D750" s="1007" t="str">
        <f ca="1">Translations!$A$77</f>
        <v>Please select…</v>
      </c>
      <c r="E750" s="1164" t="str">
        <f ca="1">Translations!$A$77</f>
        <v>Please select…</v>
      </c>
      <c r="F750" s="759"/>
      <c r="G750" s="764"/>
      <c r="H750" s="731" t="str">
        <f>IF($G752&lt;&gt;"",$G750/$G752,"")</f>
        <v/>
      </c>
      <c r="I750" s="767"/>
      <c r="J750" s="770" t="str">
        <f ca="1">Translations!$A$77</f>
        <v>Please select…</v>
      </c>
      <c r="K750" s="1016" t="str">
        <f ca="1">Translations!$A$84</f>
        <v>Allocation + other sources</v>
      </c>
      <c r="L750" s="1017"/>
      <c r="M750" s="237"/>
      <c r="N750" s="1020" t="str">
        <f>IF(M751&lt;&gt;"",M750/M751,"")</f>
        <v/>
      </c>
      <c r="O750" s="239"/>
      <c r="P750" s="1020" t="str">
        <f>IF(O751&lt;&gt;"",O750/O751,"")</f>
        <v/>
      </c>
      <c r="Q750" s="239"/>
      <c r="R750" s="1020" t="str">
        <f>IF(Q751&lt;&gt;"",Q750/Q751,"")</f>
        <v/>
      </c>
      <c r="S750" s="239"/>
      <c r="T750" s="1020" t="str">
        <f>IF(S751&lt;&gt;"",S750/S751,"")</f>
        <v/>
      </c>
      <c r="U750" s="239"/>
      <c r="V750" s="1167" t="str">
        <f t="shared" ref="V750" si="417">IF(U751&lt;&gt;"",U750/U751,"")</f>
        <v/>
      </c>
      <c r="W750" s="1024"/>
      <c r="X750" s="1025"/>
      <c r="Y750" s="1025"/>
      <c r="Z750" s="1025"/>
      <c r="AA750" s="1025"/>
      <c r="AB750" s="1025"/>
      <c r="AC750" s="1025"/>
      <c r="AD750" s="1026"/>
      <c r="AE750" s="119"/>
      <c r="AF750" s="586"/>
      <c r="AG750" s="586"/>
      <c r="AH750" s="586"/>
      <c r="AI750" s="586"/>
      <c r="AJ750" s="586"/>
      <c r="AK750" s="586"/>
      <c r="AL750" s="585" t="e">
        <f t="shared" ca="1" si="410"/>
        <v>#N/A</v>
      </c>
      <c r="AM750" s="585">
        <f t="shared" ca="1" si="410"/>
        <v>0</v>
      </c>
      <c r="AN750" s="1033" t="str">
        <f t="shared" ref="AN750" ca="1" si="418">IFERROR(IF(INDIRECT(ADDRESS(ROW()-4,COLUMN()))+1&lt;=AL750+AM750,INDIRECT(ADDRESS(ROW()-4,COLUMN()))+1,""),"")</f>
        <v/>
      </c>
      <c r="AO750" s="273" t="e">
        <f t="shared" ca="1" si="411"/>
        <v>#N/A</v>
      </c>
      <c r="AP750" s="586"/>
      <c r="AQ750" s="586"/>
      <c r="AR750" s="586"/>
      <c r="AS750" s="586"/>
      <c r="AT750" s="1034"/>
      <c r="AU750" s="1034"/>
      <c r="AV750" s="1034"/>
      <c r="AW750" s="1034"/>
      <c r="AX750" s="1034"/>
      <c r="AY750" s="177"/>
      <c r="AZ750" s="177"/>
      <c r="BA750" s="177"/>
      <c r="BB750" s="177"/>
      <c r="BC750" s="177"/>
      <c r="BD750" s="177"/>
      <c r="BE750" s="177"/>
    </row>
    <row r="751" spans="1:76" s="73" customFormat="1" hidden="1" outlineLevel="1" x14ac:dyDescent="0.2">
      <c r="A751" s="749"/>
      <c r="B751" s="750"/>
      <c r="C751" s="1040"/>
      <c r="D751" s="1008"/>
      <c r="E751" s="1165"/>
      <c r="F751" s="761"/>
      <c r="G751" s="765"/>
      <c r="H751" s="766"/>
      <c r="I751" s="768"/>
      <c r="J751" s="771"/>
      <c r="K751" s="1018"/>
      <c r="L751" s="1019"/>
      <c r="M751" s="238"/>
      <c r="N751" s="1021"/>
      <c r="O751" s="240"/>
      <c r="P751" s="1021"/>
      <c r="Q751" s="240"/>
      <c r="R751" s="1021"/>
      <c r="S751" s="240"/>
      <c r="T751" s="1021"/>
      <c r="U751" s="240"/>
      <c r="V751" s="1168"/>
      <c r="W751" s="1027"/>
      <c r="X751" s="1028"/>
      <c r="Y751" s="1028"/>
      <c r="Z751" s="1028"/>
      <c r="AA751" s="1028"/>
      <c r="AB751" s="1028"/>
      <c r="AC751" s="1028"/>
      <c r="AD751" s="1029"/>
      <c r="AE751" s="119"/>
      <c r="AF751" s="586"/>
      <c r="AG751" s="586"/>
      <c r="AH751" s="586"/>
      <c r="AI751" s="586"/>
      <c r="AJ751" s="586"/>
      <c r="AK751" s="586"/>
      <c r="AL751" s="585" t="e">
        <f t="shared" ca="1" si="410"/>
        <v>#N/A</v>
      </c>
      <c r="AM751" s="585">
        <f t="shared" ca="1" si="410"/>
        <v>0</v>
      </c>
      <c r="AN751" s="1033"/>
      <c r="AO751" s="273" t="e">
        <f t="shared" ca="1" si="411"/>
        <v>#N/A</v>
      </c>
      <c r="AP751" s="586"/>
      <c r="AQ751" s="586"/>
      <c r="AR751" s="586"/>
      <c r="AS751" s="586"/>
      <c r="AT751" s="1034"/>
      <c r="AU751" s="1034"/>
      <c r="AV751" s="1034"/>
      <c r="AW751" s="1034"/>
      <c r="AX751" s="1034"/>
      <c r="AY751" s="177"/>
      <c r="AZ751" s="177"/>
      <c r="BA751" s="177"/>
      <c r="BB751" s="177"/>
      <c r="BC751" s="177"/>
      <c r="BD751" s="177"/>
      <c r="BE751" s="177"/>
    </row>
    <row r="752" spans="1:76" s="73" customFormat="1" ht="15" hidden="1" customHeight="1" outlineLevel="1" x14ac:dyDescent="0.2">
      <c r="A752" s="749"/>
      <c r="B752" s="750"/>
      <c r="C752" s="1040"/>
      <c r="D752" s="1008"/>
      <c r="E752" s="1165"/>
      <c r="F752" s="761"/>
      <c r="G752" s="764"/>
      <c r="H752" s="766"/>
      <c r="I752" s="768"/>
      <c r="J752" s="771"/>
      <c r="K752" s="1035" t="str">
        <f ca="1">Translations!$A$85</f>
        <v xml:space="preserve">Allocation + above + other </v>
      </c>
      <c r="L752" s="1036"/>
      <c r="M752" s="237"/>
      <c r="N752" s="1020" t="str">
        <f>IF(M753&lt;&gt;"",M752/M753,"")</f>
        <v/>
      </c>
      <c r="O752" s="239"/>
      <c r="P752" s="1020" t="str">
        <f>IF(O753&lt;&gt;"",O752/O753,"")</f>
        <v/>
      </c>
      <c r="Q752" s="239"/>
      <c r="R752" s="1020" t="str">
        <f>IF(Q753&lt;&gt;"",Q752/Q753,"")</f>
        <v/>
      </c>
      <c r="S752" s="239"/>
      <c r="T752" s="1020" t="str">
        <f>IF(S753&lt;&gt;"",S752/S753,"")</f>
        <v/>
      </c>
      <c r="U752" s="239"/>
      <c r="V752" s="1167" t="str">
        <f t="shared" ref="V752" si="419">IF(U753&lt;&gt;"",U752/U753,"")</f>
        <v/>
      </c>
      <c r="W752" s="1027"/>
      <c r="X752" s="1028"/>
      <c r="Y752" s="1028"/>
      <c r="Z752" s="1028"/>
      <c r="AA752" s="1028"/>
      <c r="AB752" s="1028"/>
      <c r="AC752" s="1028"/>
      <c r="AD752" s="1029"/>
      <c r="AE752" s="119"/>
      <c r="AF752" s="586"/>
      <c r="AG752" s="586"/>
      <c r="AH752" s="586"/>
      <c r="AI752" s="586"/>
      <c r="AJ752" s="586"/>
      <c r="AK752" s="586"/>
      <c r="AL752" s="585" t="e">
        <f t="shared" ca="1" si="410"/>
        <v>#N/A</v>
      </c>
      <c r="AM752" s="585">
        <f t="shared" ca="1" si="410"/>
        <v>0</v>
      </c>
      <c r="AN752" s="1033"/>
      <c r="AO752" s="273" t="e">
        <f t="shared" ca="1" si="411"/>
        <v>#N/A</v>
      </c>
      <c r="AP752" s="586"/>
      <c r="AQ752" s="586"/>
      <c r="AR752" s="586"/>
      <c r="AS752" s="586"/>
      <c r="AT752" s="1034"/>
      <c r="AU752" s="1034"/>
      <c r="AV752" s="1034"/>
      <c r="AW752" s="1034"/>
      <c r="AX752" s="1034"/>
      <c r="AY752" s="177"/>
      <c r="AZ752" s="177"/>
      <c r="BA752" s="177"/>
      <c r="BB752" s="177"/>
      <c r="BC752" s="177"/>
      <c r="BD752" s="177"/>
      <c r="BE752" s="177"/>
    </row>
    <row r="753" spans="1:57" s="73" customFormat="1" hidden="1" outlineLevel="1" x14ac:dyDescent="0.2">
      <c r="A753" s="752"/>
      <c r="B753" s="753"/>
      <c r="C753" s="1041"/>
      <c r="D753" s="1009"/>
      <c r="E753" s="1166"/>
      <c r="F753" s="763"/>
      <c r="G753" s="765"/>
      <c r="H753" s="732"/>
      <c r="I753" s="769"/>
      <c r="J753" s="772"/>
      <c r="K753" s="1037"/>
      <c r="L753" s="1038"/>
      <c r="M753" s="238"/>
      <c r="N753" s="1021"/>
      <c r="O753" s="240"/>
      <c r="P753" s="1021"/>
      <c r="Q753" s="240"/>
      <c r="R753" s="1021"/>
      <c r="S753" s="240"/>
      <c r="T753" s="1021"/>
      <c r="U753" s="240"/>
      <c r="V753" s="1168"/>
      <c r="W753" s="1030"/>
      <c r="X753" s="1031"/>
      <c r="Y753" s="1031"/>
      <c r="Z753" s="1031"/>
      <c r="AA753" s="1031"/>
      <c r="AB753" s="1031"/>
      <c r="AC753" s="1031"/>
      <c r="AD753" s="1032"/>
      <c r="AE753" s="119"/>
      <c r="AF753" s="586"/>
      <c r="AG753" s="586"/>
      <c r="AH753" s="586"/>
      <c r="AI753" s="586"/>
      <c r="AJ753" s="586"/>
      <c r="AK753" s="586"/>
      <c r="AL753" s="585" t="e">
        <f t="shared" ca="1" si="410"/>
        <v>#N/A</v>
      </c>
      <c r="AM753" s="585">
        <f t="shared" ca="1" si="410"/>
        <v>0</v>
      </c>
      <c r="AN753" s="1033"/>
      <c r="AO753" s="273" t="e">
        <f t="shared" ca="1" si="411"/>
        <v>#N/A</v>
      </c>
      <c r="AP753" s="586"/>
      <c r="AQ753" s="586"/>
      <c r="AR753" s="586"/>
      <c r="AS753" s="586"/>
      <c r="AT753" s="1034"/>
      <c r="AU753" s="1034"/>
      <c r="AV753" s="1034"/>
      <c r="AW753" s="1034"/>
      <c r="AX753" s="1034"/>
      <c r="AY753" s="177"/>
      <c r="AZ753" s="177"/>
      <c r="BA753" s="177"/>
      <c r="BB753" s="177"/>
      <c r="BC753" s="177"/>
      <c r="BD753" s="177"/>
      <c r="BE753" s="177"/>
    </row>
    <row r="754" spans="1:57" s="73" customFormat="1" ht="15" hidden="1" customHeight="1" outlineLevel="1" x14ac:dyDescent="0.2">
      <c r="A754" s="746" t="str">
        <f ca="1">IFERROR(INDIRECT(ADDRESS(AN754,4,1,TRUE,"CatCoverage")),"")</f>
        <v/>
      </c>
      <c r="B754" s="747"/>
      <c r="C754" s="1039"/>
      <c r="D754" s="1007" t="str">
        <f ca="1">Translations!$A$77</f>
        <v>Please select…</v>
      </c>
      <c r="E754" s="1164" t="str">
        <f ca="1">Translations!$A$77</f>
        <v>Please select…</v>
      </c>
      <c r="F754" s="759"/>
      <c r="G754" s="764"/>
      <c r="H754" s="731" t="str">
        <f>IF($G756&lt;&gt;"",$G754/$G756,"")</f>
        <v/>
      </c>
      <c r="I754" s="767"/>
      <c r="J754" s="770" t="str">
        <f ca="1">Translations!$A$77</f>
        <v>Please select…</v>
      </c>
      <c r="K754" s="1016" t="str">
        <f ca="1">Translations!$A$84</f>
        <v>Allocation + other sources</v>
      </c>
      <c r="L754" s="1017"/>
      <c r="M754" s="237"/>
      <c r="N754" s="1020" t="str">
        <f>IF(M755&lt;&gt;"",M754/M755,"")</f>
        <v/>
      </c>
      <c r="O754" s="239"/>
      <c r="P754" s="1020" t="str">
        <f>IF(O755&lt;&gt;"",O754/O755,"")</f>
        <v/>
      </c>
      <c r="Q754" s="239"/>
      <c r="R754" s="1020" t="str">
        <f>IF(Q755&lt;&gt;"",Q754/Q755,"")</f>
        <v/>
      </c>
      <c r="S754" s="239"/>
      <c r="T754" s="1020" t="str">
        <f>IF(S755&lt;&gt;"",S754/S755,"")</f>
        <v/>
      </c>
      <c r="U754" s="239"/>
      <c r="V754" s="1167" t="str">
        <f t="shared" ref="V754" si="420">IF(U755&lt;&gt;"",U754/U755,"")</f>
        <v/>
      </c>
      <c r="W754" s="1024"/>
      <c r="X754" s="1025"/>
      <c r="Y754" s="1025"/>
      <c r="Z754" s="1025"/>
      <c r="AA754" s="1025"/>
      <c r="AB754" s="1025"/>
      <c r="AC754" s="1025"/>
      <c r="AD754" s="1026"/>
      <c r="AE754" s="119"/>
      <c r="AF754" s="586"/>
      <c r="AG754" s="586"/>
      <c r="AH754" s="586"/>
      <c r="AI754" s="586"/>
      <c r="AJ754" s="586"/>
      <c r="AK754" s="586"/>
      <c r="AL754" s="585" t="e">
        <f t="shared" ca="1" si="410"/>
        <v>#N/A</v>
      </c>
      <c r="AM754" s="585">
        <f t="shared" ca="1" si="410"/>
        <v>0</v>
      </c>
      <c r="AN754" s="1033" t="str">
        <f t="shared" ref="AN754" ca="1" si="421">IFERROR(IF(INDIRECT(ADDRESS(ROW()-4,COLUMN()))+1&lt;=AL754+AM754,INDIRECT(ADDRESS(ROW()-4,COLUMN()))+1,""),"")</f>
        <v/>
      </c>
      <c r="AO754" s="273" t="e">
        <f t="shared" ca="1" si="411"/>
        <v>#N/A</v>
      </c>
      <c r="AP754" s="586"/>
      <c r="AQ754" s="586"/>
      <c r="AR754" s="586"/>
      <c r="AS754" s="586"/>
      <c r="AT754" s="1034"/>
      <c r="AU754" s="1034"/>
      <c r="AV754" s="1034"/>
      <c r="AW754" s="1034"/>
      <c r="AX754" s="1034"/>
      <c r="AY754" s="177"/>
      <c r="AZ754" s="177"/>
      <c r="BA754" s="177"/>
      <c r="BB754" s="177"/>
      <c r="BC754" s="177"/>
      <c r="BD754" s="177"/>
      <c r="BE754" s="177"/>
    </row>
    <row r="755" spans="1:57" s="73" customFormat="1" hidden="1" outlineLevel="1" x14ac:dyDescent="0.2">
      <c r="A755" s="749"/>
      <c r="B755" s="750"/>
      <c r="C755" s="1040"/>
      <c r="D755" s="1008"/>
      <c r="E755" s="1165"/>
      <c r="F755" s="761"/>
      <c r="G755" s="765"/>
      <c r="H755" s="766"/>
      <c r="I755" s="768"/>
      <c r="J755" s="771"/>
      <c r="K755" s="1018"/>
      <c r="L755" s="1019"/>
      <c r="M755" s="238"/>
      <c r="N755" s="1021"/>
      <c r="O755" s="240"/>
      <c r="P755" s="1021"/>
      <c r="Q755" s="240"/>
      <c r="R755" s="1021"/>
      <c r="S755" s="240"/>
      <c r="T755" s="1021"/>
      <c r="U755" s="240"/>
      <c r="V755" s="1168"/>
      <c r="W755" s="1027"/>
      <c r="X755" s="1028"/>
      <c r="Y755" s="1028"/>
      <c r="Z755" s="1028"/>
      <c r="AA755" s="1028"/>
      <c r="AB755" s="1028"/>
      <c r="AC755" s="1028"/>
      <c r="AD755" s="1029"/>
      <c r="AE755" s="119"/>
      <c r="AF755" s="586"/>
      <c r="AG755" s="586"/>
      <c r="AH755" s="586"/>
      <c r="AI755" s="586"/>
      <c r="AJ755" s="586"/>
      <c r="AK755" s="586"/>
      <c r="AL755" s="585" t="e">
        <f t="shared" ca="1" si="410"/>
        <v>#N/A</v>
      </c>
      <c r="AM755" s="585">
        <f t="shared" ca="1" si="410"/>
        <v>0</v>
      </c>
      <c r="AN755" s="1033"/>
      <c r="AO755" s="273" t="e">
        <f t="shared" ca="1" si="411"/>
        <v>#N/A</v>
      </c>
      <c r="AP755" s="586"/>
      <c r="AQ755" s="586"/>
      <c r="AR755" s="586"/>
      <c r="AS755" s="586"/>
      <c r="AT755" s="1034"/>
      <c r="AU755" s="1034"/>
      <c r="AV755" s="1034"/>
      <c r="AW755" s="1034"/>
      <c r="AX755" s="1034"/>
      <c r="AY755" s="177"/>
      <c r="AZ755" s="177"/>
      <c r="BA755" s="177"/>
      <c r="BB755" s="177"/>
      <c r="BC755" s="177"/>
      <c r="BD755" s="177"/>
      <c r="BE755" s="177"/>
    </row>
    <row r="756" spans="1:57" s="73" customFormat="1" ht="15" hidden="1" customHeight="1" outlineLevel="1" x14ac:dyDescent="0.2">
      <c r="A756" s="749"/>
      <c r="B756" s="750"/>
      <c r="C756" s="1040"/>
      <c r="D756" s="1008"/>
      <c r="E756" s="1165"/>
      <c r="F756" s="761"/>
      <c r="G756" s="764"/>
      <c r="H756" s="766"/>
      <c r="I756" s="768"/>
      <c r="J756" s="771"/>
      <c r="K756" s="1035" t="str">
        <f ca="1">Translations!$A$85</f>
        <v xml:space="preserve">Allocation + above + other </v>
      </c>
      <c r="L756" s="1036"/>
      <c r="M756" s="237"/>
      <c r="N756" s="1020" t="str">
        <f>IF(M757&lt;&gt;"",M756/M757,"")</f>
        <v/>
      </c>
      <c r="O756" s="239"/>
      <c r="P756" s="1020" t="str">
        <f>IF(O757&lt;&gt;"",O756/O757,"")</f>
        <v/>
      </c>
      <c r="Q756" s="239"/>
      <c r="R756" s="1020" t="str">
        <f>IF(Q757&lt;&gt;"",Q756/Q757,"")</f>
        <v/>
      </c>
      <c r="S756" s="239"/>
      <c r="T756" s="1020" t="str">
        <f>IF(S757&lt;&gt;"",S756/S757,"")</f>
        <v/>
      </c>
      <c r="U756" s="239"/>
      <c r="V756" s="1167" t="str">
        <f t="shared" ref="V756" si="422">IF(U757&lt;&gt;"",U756/U757,"")</f>
        <v/>
      </c>
      <c r="W756" s="1027"/>
      <c r="X756" s="1028"/>
      <c r="Y756" s="1028"/>
      <c r="Z756" s="1028"/>
      <c r="AA756" s="1028"/>
      <c r="AB756" s="1028"/>
      <c r="AC756" s="1028"/>
      <c r="AD756" s="1029"/>
      <c r="AE756" s="119"/>
      <c r="AF756" s="586"/>
      <c r="AG756" s="586"/>
      <c r="AH756" s="586"/>
      <c r="AI756" s="586"/>
      <c r="AJ756" s="586"/>
      <c r="AK756" s="586"/>
      <c r="AL756" s="585" t="e">
        <f t="shared" ca="1" si="410"/>
        <v>#N/A</v>
      </c>
      <c r="AM756" s="585">
        <f t="shared" ca="1" si="410"/>
        <v>0</v>
      </c>
      <c r="AN756" s="1033"/>
      <c r="AO756" s="273" t="e">
        <f t="shared" ca="1" si="411"/>
        <v>#N/A</v>
      </c>
      <c r="AP756" s="586"/>
      <c r="AQ756" s="586"/>
      <c r="AR756" s="586"/>
      <c r="AS756" s="586"/>
      <c r="AT756" s="1034"/>
      <c r="AU756" s="1034"/>
      <c r="AV756" s="1034"/>
      <c r="AW756" s="1034"/>
      <c r="AX756" s="1034"/>
      <c r="AY756" s="177"/>
      <c r="AZ756" s="177"/>
      <c r="BA756" s="177"/>
      <c r="BB756" s="177"/>
      <c r="BC756" s="177"/>
      <c r="BD756" s="177"/>
      <c r="BE756" s="177"/>
    </row>
    <row r="757" spans="1:57" s="73" customFormat="1" hidden="1" outlineLevel="1" x14ac:dyDescent="0.2">
      <c r="A757" s="752"/>
      <c r="B757" s="753"/>
      <c r="C757" s="1041"/>
      <c r="D757" s="1009"/>
      <c r="E757" s="1166"/>
      <c r="F757" s="763"/>
      <c r="G757" s="765"/>
      <c r="H757" s="732"/>
      <c r="I757" s="769"/>
      <c r="J757" s="772"/>
      <c r="K757" s="1037"/>
      <c r="L757" s="1038"/>
      <c r="M757" s="238"/>
      <c r="N757" s="1021"/>
      <c r="O757" s="240"/>
      <c r="P757" s="1021"/>
      <c r="Q757" s="240"/>
      <c r="R757" s="1021"/>
      <c r="S757" s="240"/>
      <c r="T757" s="1021"/>
      <c r="U757" s="240"/>
      <c r="V757" s="1168"/>
      <c r="W757" s="1030"/>
      <c r="X757" s="1031"/>
      <c r="Y757" s="1031"/>
      <c r="Z757" s="1031"/>
      <c r="AA757" s="1031"/>
      <c r="AB757" s="1031"/>
      <c r="AC757" s="1031"/>
      <c r="AD757" s="1032"/>
      <c r="AE757" s="119"/>
      <c r="AF757" s="586"/>
      <c r="AG757" s="586"/>
      <c r="AH757" s="586"/>
      <c r="AI757" s="586"/>
      <c r="AJ757" s="586"/>
      <c r="AK757" s="586"/>
      <c r="AL757" s="585" t="e">
        <f t="shared" ca="1" si="410"/>
        <v>#N/A</v>
      </c>
      <c r="AM757" s="585">
        <f t="shared" ca="1" si="410"/>
        <v>0</v>
      </c>
      <c r="AN757" s="1033"/>
      <c r="AO757" s="273" t="e">
        <f t="shared" ca="1" si="411"/>
        <v>#N/A</v>
      </c>
      <c r="AP757" s="586"/>
      <c r="AQ757" s="586"/>
      <c r="AR757" s="586"/>
      <c r="AS757" s="586"/>
      <c r="AT757" s="1034"/>
      <c r="AU757" s="1034"/>
      <c r="AV757" s="1034"/>
      <c r="AW757" s="1034"/>
      <c r="AX757" s="1034"/>
      <c r="AY757" s="177"/>
      <c r="AZ757" s="177"/>
      <c r="BA757" s="177"/>
      <c r="BB757" s="177"/>
      <c r="BC757" s="177"/>
      <c r="BD757" s="177"/>
      <c r="BE757" s="177"/>
    </row>
    <row r="758" spans="1:57" s="73" customFormat="1" ht="15" hidden="1" customHeight="1" outlineLevel="1" x14ac:dyDescent="0.2">
      <c r="A758" s="746" t="str">
        <f ca="1">IFERROR(INDIRECT(ADDRESS(AN758,4,1,TRUE,"CatCoverage")),"")</f>
        <v/>
      </c>
      <c r="B758" s="747"/>
      <c r="C758" s="1039"/>
      <c r="D758" s="1007" t="str">
        <f ca="1">Translations!$A$77</f>
        <v>Please select…</v>
      </c>
      <c r="E758" s="1164" t="str">
        <f ca="1">Translations!$A$77</f>
        <v>Please select…</v>
      </c>
      <c r="F758" s="759"/>
      <c r="G758" s="764"/>
      <c r="H758" s="731" t="str">
        <f>IF($G760&lt;&gt;"",$G758/$G760,"")</f>
        <v/>
      </c>
      <c r="I758" s="767"/>
      <c r="J758" s="770" t="str">
        <f ca="1">Translations!$A$77</f>
        <v>Please select…</v>
      </c>
      <c r="K758" s="1016" t="str">
        <f ca="1">Translations!$A$84</f>
        <v>Allocation + other sources</v>
      </c>
      <c r="L758" s="1017"/>
      <c r="M758" s="237"/>
      <c r="N758" s="1020" t="str">
        <f>IF(M759&lt;&gt;"",M758/M759,"")</f>
        <v/>
      </c>
      <c r="O758" s="239"/>
      <c r="P758" s="1020" t="str">
        <f>IF(O759&lt;&gt;"",O758/O759,"")</f>
        <v/>
      </c>
      <c r="Q758" s="239"/>
      <c r="R758" s="1020" t="str">
        <f>IF(Q759&lt;&gt;"",Q758/Q759,"")</f>
        <v/>
      </c>
      <c r="S758" s="239"/>
      <c r="T758" s="1020" t="str">
        <f>IF(S759&lt;&gt;"",S758/S759,"")</f>
        <v/>
      </c>
      <c r="U758" s="239"/>
      <c r="V758" s="1167" t="str">
        <f t="shared" ref="V758" si="423">IF(U759&lt;&gt;"",U758/U759,"")</f>
        <v/>
      </c>
      <c r="W758" s="1024"/>
      <c r="X758" s="1025"/>
      <c r="Y758" s="1025"/>
      <c r="Z758" s="1025"/>
      <c r="AA758" s="1025"/>
      <c r="AB758" s="1025"/>
      <c r="AC758" s="1025"/>
      <c r="AD758" s="1026"/>
      <c r="AE758" s="119"/>
      <c r="AF758" s="586"/>
      <c r="AG758" s="586"/>
      <c r="AH758" s="586"/>
      <c r="AI758" s="586"/>
      <c r="AJ758" s="586"/>
      <c r="AK758" s="586"/>
      <c r="AL758" s="585" t="e">
        <f t="shared" ca="1" si="410"/>
        <v>#N/A</v>
      </c>
      <c r="AM758" s="585">
        <f t="shared" ca="1" si="410"/>
        <v>0</v>
      </c>
      <c r="AN758" s="1033" t="str">
        <f t="shared" ref="AN758" ca="1" si="424">IFERROR(IF(INDIRECT(ADDRESS(ROW()-4,COLUMN()))+1&lt;=AL758+AM758,INDIRECT(ADDRESS(ROW()-4,COLUMN()))+1,""),"")</f>
        <v/>
      </c>
      <c r="AO758" s="273" t="e">
        <f t="shared" ca="1" si="411"/>
        <v>#N/A</v>
      </c>
      <c r="AP758" s="586"/>
      <c r="AQ758" s="586"/>
      <c r="AR758" s="586"/>
      <c r="AS758" s="586"/>
      <c r="AT758" s="1034"/>
      <c r="AU758" s="1034"/>
      <c r="AV758" s="1034"/>
      <c r="AW758" s="1034"/>
      <c r="AX758" s="1034"/>
      <c r="AY758" s="177"/>
      <c r="AZ758" s="177"/>
      <c r="BA758" s="177"/>
      <c r="BB758" s="177"/>
      <c r="BC758" s="177"/>
      <c r="BD758" s="177"/>
      <c r="BE758" s="177"/>
    </row>
    <row r="759" spans="1:57" s="73" customFormat="1" hidden="1" outlineLevel="1" x14ac:dyDescent="0.2">
      <c r="A759" s="749"/>
      <c r="B759" s="750"/>
      <c r="C759" s="1040"/>
      <c r="D759" s="1008"/>
      <c r="E759" s="1165"/>
      <c r="F759" s="761"/>
      <c r="G759" s="765"/>
      <c r="H759" s="766"/>
      <c r="I759" s="768"/>
      <c r="J759" s="771"/>
      <c r="K759" s="1018"/>
      <c r="L759" s="1019"/>
      <c r="M759" s="238"/>
      <c r="N759" s="1021"/>
      <c r="O759" s="240"/>
      <c r="P759" s="1021"/>
      <c r="Q759" s="240"/>
      <c r="R759" s="1021"/>
      <c r="S759" s="240"/>
      <c r="T759" s="1021"/>
      <c r="U759" s="240"/>
      <c r="V759" s="1168"/>
      <c r="W759" s="1027"/>
      <c r="X759" s="1028"/>
      <c r="Y759" s="1028"/>
      <c r="Z759" s="1028"/>
      <c r="AA759" s="1028"/>
      <c r="AB759" s="1028"/>
      <c r="AC759" s="1028"/>
      <c r="AD759" s="1029"/>
      <c r="AE759" s="119"/>
      <c r="AF759" s="586"/>
      <c r="AG759" s="586"/>
      <c r="AH759" s="586"/>
      <c r="AI759" s="586"/>
      <c r="AJ759" s="586"/>
      <c r="AK759" s="586"/>
      <c r="AL759" s="585" t="e">
        <f t="shared" ca="1" si="410"/>
        <v>#N/A</v>
      </c>
      <c r="AM759" s="585">
        <f t="shared" ca="1" si="410"/>
        <v>0</v>
      </c>
      <c r="AN759" s="1033"/>
      <c r="AO759" s="273" t="e">
        <f t="shared" ca="1" si="411"/>
        <v>#N/A</v>
      </c>
      <c r="AP759" s="586"/>
      <c r="AQ759" s="586"/>
      <c r="AR759" s="586"/>
      <c r="AS759" s="586"/>
      <c r="AT759" s="1034"/>
      <c r="AU759" s="1034"/>
      <c r="AV759" s="1034"/>
      <c r="AW759" s="1034"/>
      <c r="AX759" s="1034"/>
      <c r="AY759" s="177"/>
      <c r="AZ759" s="177"/>
      <c r="BA759" s="177"/>
      <c r="BB759" s="177"/>
      <c r="BC759" s="177"/>
      <c r="BD759" s="177"/>
      <c r="BE759" s="177"/>
    </row>
    <row r="760" spans="1:57" s="73" customFormat="1" ht="15" hidden="1" customHeight="1" outlineLevel="1" x14ac:dyDescent="0.2">
      <c r="A760" s="749"/>
      <c r="B760" s="750"/>
      <c r="C760" s="1040"/>
      <c r="D760" s="1008"/>
      <c r="E760" s="1165"/>
      <c r="F760" s="761"/>
      <c r="G760" s="764"/>
      <c r="H760" s="766"/>
      <c r="I760" s="768"/>
      <c r="J760" s="771"/>
      <c r="K760" s="1035" t="str">
        <f ca="1">Translations!$A$85</f>
        <v xml:space="preserve">Allocation + above + other </v>
      </c>
      <c r="L760" s="1036"/>
      <c r="M760" s="237"/>
      <c r="N760" s="1020" t="str">
        <f>IF(M761&lt;&gt;"",M760/M761,"")</f>
        <v/>
      </c>
      <c r="O760" s="239"/>
      <c r="P760" s="1020" t="str">
        <f>IF(O761&lt;&gt;"",O760/O761,"")</f>
        <v/>
      </c>
      <c r="Q760" s="239"/>
      <c r="R760" s="1020" t="str">
        <f>IF(Q761&lt;&gt;"",Q760/Q761,"")</f>
        <v/>
      </c>
      <c r="S760" s="239"/>
      <c r="T760" s="1020" t="str">
        <f>IF(S761&lt;&gt;"",S760/S761,"")</f>
        <v/>
      </c>
      <c r="U760" s="239"/>
      <c r="V760" s="1167" t="str">
        <f t="shared" ref="V760" si="425">IF(U761&lt;&gt;"",U760/U761,"")</f>
        <v/>
      </c>
      <c r="W760" s="1027"/>
      <c r="X760" s="1028"/>
      <c r="Y760" s="1028"/>
      <c r="Z760" s="1028"/>
      <c r="AA760" s="1028"/>
      <c r="AB760" s="1028"/>
      <c r="AC760" s="1028"/>
      <c r="AD760" s="1029"/>
      <c r="AE760" s="119"/>
      <c r="AF760" s="586"/>
      <c r="AG760" s="586"/>
      <c r="AH760" s="586"/>
      <c r="AI760" s="586"/>
      <c r="AJ760" s="586"/>
      <c r="AK760" s="586"/>
      <c r="AL760" s="585" t="e">
        <f t="shared" ca="1" si="410"/>
        <v>#N/A</v>
      </c>
      <c r="AM760" s="585">
        <f t="shared" ca="1" si="410"/>
        <v>0</v>
      </c>
      <c r="AN760" s="1033"/>
      <c r="AO760" s="273" t="e">
        <f t="shared" ca="1" si="411"/>
        <v>#N/A</v>
      </c>
      <c r="AP760" s="586"/>
      <c r="AQ760" s="586"/>
      <c r="AR760" s="586"/>
      <c r="AS760" s="586"/>
      <c r="AT760" s="1034"/>
      <c r="AU760" s="1034"/>
      <c r="AV760" s="1034"/>
      <c r="AW760" s="1034"/>
      <c r="AX760" s="1034"/>
      <c r="AY760" s="177"/>
      <c r="AZ760" s="177"/>
      <c r="BA760" s="177"/>
      <c r="BB760" s="177"/>
      <c r="BC760" s="177"/>
      <c r="BD760" s="177"/>
      <c r="BE760" s="177"/>
    </row>
    <row r="761" spans="1:57" s="73" customFormat="1" hidden="1" outlineLevel="1" x14ac:dyDescent="0.2">
      <c r="A761" s="752"/>
      <c r="B761" s="753"/>
      <c r="C761" s="1041"/>
      <c r="D761" s="1009"/>
      <c r="E761" s="1166"/>
      <c r="F761" s="763"/>
      <c r="G761" s="765"/>
      <c r="H761" s="732"/>
      <c r="I761" s="769"/>
      <c r="J761" s="772"/>
      <c r="K761" s="1037"/>
      <c r="L761" s="1038"/>
      <c r="M761" s="238"/>
      <c r="N761" s="1021"/>
      <c r="O761" s="240"/>
      <c r="P761" s="1021"/>
      <c r="Q761" s="240"/>
      <c r="R761" s="1021"/>
      <c r="S761" s="240"/>
      <c r="T761" s="1021"/>
      <c r="U761" s="240"/>
      <c r="V761" s="1168"/>
      <c r="W761" s="1030"/>
      <c r="X761" s="1031"/>
      <c r="Y761" s="1031"/>
      <c r="Z761" s="1031"/>
      <c r="AA761" s="1031"/>
      <c r="AB761" s="1031"/>
      <c r="AC761" s="1031"/>
      <c r="AD761" s="1032"/>
      <c r="AE761" s="119"/>
      <c r="AF761" s="586"/>
      <c r="AG761" s="586"/>
      <c r="AH761" s="586"/>
      <c r="AI761" s="586"/>
      <c r="AJ761" s="586"/>
      <c r="AK761" s="586"/>
      <c r="AL761" s="585" t="e">
        <f t="shared" ca="1" si="410"/>
        <v>#N/A</v>
      </c>
      <c r="AM761" s="585">
        <f t="shared" ca="1" si="410"/>
        <v>0</v>
      </c>
      <c r="AN761" s="1033"/>
      <c r="AO761" s="273" t="e">
        <f t="shared" ca="1" si="411"/>
        <v>#N/A</v>
      </c>
      <c r="AP761" s="586"/>
      <c r="AQ761" s="586"/>
      <c r="AR761" s="586"/>
      <c r="AS761" s="586"/>
      <c r="AT761" s="1034"/>
      <c r="AU761" s="1034"/>
      <c r="AV761" s="1034"/>
      <c r="AW761" s="1034"/>
      <c r="AX761" s="1034"/>
      <c r="AY761" s="177"/>
      <c r="AZ761" s="177"/>
      <c r="BA761" s="177"/>
      <c r="BB761" s="177"/>
      <c r="BC761" s="177"/>
      <c r="BD761" s="177"/>
      <c r="BE761" s="177"/>
    </row>
    <row r="762" spans="1:57" s="73" customFormat="1" ht="15" hidden="1" customHeight="1" outlineLevel="1" x14ac:dyDescent="0.2">
      <c r="A762" s="746" t="str">
        <f ca="1">IFERROR(INDIRECT(ADDRESS(AN762,4,1,TRUE,"CatCoverage")),"")</f>
        <v/>
      </c>
      <c r="B762" s="747"/>
      <c r="C762" s="1039"/>
      <c r="D762" s="1007" t="str">
        <f ca="1">Translations!$A$77</f>
        <v>Please select…</v>
      </c>
      <c r="E762" s="1164" t="str">
        <f ca="1">Translations!$A$77</f>
        <v>Please select…</v>
      </c>
      <c r="F762" s="759"/>
      <c r="G762" s="764"/>
      <c r="H762" s="731" t="str">
        <f>IF($G764&lt;&gt;"",$G762/$G764,"")</f>
        <v/>
      </c>
      <c r="I762" s="767"/>
      <c r="J762" s="770" t="str">
        <f ca="1">Translations!$A$77</f>
        <v>Please select…</v>
      </c>
      <c r="K762" s="1016" t="str">
        <f ca="1">Translations!$A$84</f>
        <v>Allocation + other sources</v>
      </c>
      <c r="L762" s="1017"/>
      <c r="M762" s="237"/>
      <c r="N762" s="1020" t="str">
        <f>IF(M763&lt;&gt;"",M762/M763,"")</f>
        <v/>
      </c>
      <c r="O762" s="239"/>
      <c r="P762" s="1020" t="str">
        <f>IF(O763&lt;&gt;"",O762/O763,"")</f>
        <v/>
      </c>
      <c r="Q762" s="239"/>
      <c r="R762" s="1020" t="str">
        <f>IF(Q763&lt;&gt;"",Q762/Q763,"")</f>
        <v/>
      </c>
      <c r="S762" s="239"/>
      <c r="T762" s="1020" t="str">
        <f>IF(S763&lt;&gt;"",S762/S763,"")</f>
        <v/>
      </c>
      <c r="U762" s="239"/>
      <c r="V762" s="1167" t="str">
        <f t="shared" ref="V762" si="426">IF(U763&lt;&gt;"",U762/U763,"")</f>
        <v/>
      </c>
      <c r="W762" s="1024"/>
      <c r="X762" s="1025"/>
      <c r="Y762" s="1025"/>
      <c r="Z762" s="1025"/>
      <c r="AA762" s="1025"/>
      <c r="AB762" s="1025"/>
      <c r="AC762" s="1025"/>
      <c r="AD762" s="1026"/>
      <c r="AE762" s="119"/>
      <c r="AF762" s="586"/>
      <c r="AG762" s="586"/>
      <c r="AH762" s="586"/>
      <c r="AI762" s="586"/>
      <c r="AJ762" s="586"/>
      <c r="AK762" s="586"/>
      <c r="AL762" s="585" t="e">
        <f t="shared" ca="1" si="410"/>
        <v>#N/A</v>
      </c>
      <c r="AM762" s="585">
        <f t="shared" ca="1" si="410"/>
        <v>0</v>
      </c>
      <c r="AN762" s="1033" t="str">
        <f t="shared" ref="AN762" ca="1" si="427">IFERROR(IF(INDIRECT(ADDRESS(ROW()-4,COLUMN()))+1&lt;=AL762+AM762,INDIRECT(ADDRESS(ROW()-4,COLUMN()))+1,""),"")</f>
        <v/>
      </c>
      <c r="AO762" s="273" t="e">
        <f t="shared" ca="1" si="411"/>
        <v>#N/A</v>
      </c>
      <c r="AP762" s="586"/>
      <c r="AQ762" s="586"/>
      <c r="AR762" s="586"/>
      <c r="AS762" s="586"/>
      <c r="AT762" s="1034"/>
      <c r="AU762" s="1034"/>
      <c r="AV762" s="1034"/>
      <c r="AW762" s="1034"/>
      <c r="AX762" s="1034"/>
      <c r="AY762" s="177"/>
      <c r="AZ762" s="177"/>
      <c r="BA762" s="177"/>
      <c r="BB762" s="177"/>
      <c r="BC762" s="177"/>
      <c r="BD762" s="177"/>
      <c r="BE762" s="177"/>
    </row>
    <row r="763" spans="1:57" s="73" customFormat="1" hidden="1" outlineLevel="1" x14ac:dyDescent="0.2">
      <c r="A763" s="749"/>
      <c r="B763" s="750"/>
      <c r="C763" s="1040"/>
      <c r="D763" s="1008"/>
      <c r="E763" s="1165"/>
      <c r="F763" s="761"/>
      <c r="G763" s="765"/>
      <c r="H763" s="766"/>
      <c r="I763" s="768"/>
      <c r="J763" s="771"/>
      <c r="K763" s="1018"/>
      <c r="L763" s="1019"/>
      <c r="M763" s="238"/>
      <c r="N763" s="1021"/>
      <c r="O763" s="240"/>
      <c r="P763" s="1021"/>
      <c r="Q763" s="240"/>
      <c r="R763" s="1021"/>
      <c r="S763" s="240"/>
      <c r="T763" s="1021"/>
      <c r="U763" s="240"/>
      <c r="V763" s="1168"/>
      <c r="W763" s="1027"/>
      <c r="X763" s="1028"/>
      <c r="Y763" s="1028"/>
      <c r="Z763" s="1028"/>
      <c r="AA763" s="1028"/>
      <c r="AB763" s="1028"/>
      <c r="AC763" s="1028"/>
      <c r="AD763" s="1029"/>
      <c r="AE763" s="119"/>
      <c r="AF763" s="586"/>
      <c r="AG763" s="586"/>
      <c r="AH763" s="586"/>
      <c r="AI763" s="586"/>
      <c r="AJ763" s="586"/>
      <c r="AK763" s="586"/>
      <c r="AL763" s="585" t="e">
        <f t="shared" ca="1" si="410"/>
        <v>#N/A</v>
      </c>
      <c r="AM763" s="585">
        <f t="shared" ca="1" si="410"/>
        <v>0</v>
      </c>
      <c r="AN763" s="1033"/>
      <c r="AO763" s="273" t="e">
        <f t="shared" ca="1" si="411"/>
        <v>#N/A</v>
      </c>
      <c r="AP763" s="586"/>
      <c r="AQ763" s="586"/>
      <c r="AR763" s="586"/>
      <c r="AS763" s="586"/>
      <c r="AT763" s="1034"/>
      <c r="AU763" s="1034"/>
      <c r="AV763" s="1034"/>
      <c r="AW763" s="1034"/>
      <c r="AX763" s="1034"/>
      <c r="AY763" s="177"/>
      <c r="AZ763" s="177"/>
      <c r="BA763" s="177"/>
      <c r="BB763" s="177"/>
      <c r="BC763" s="177"/>
      <c r="BD763" s="177"/>
      <c r="BE763" s="177"/>
    </row>
    <row r="764" spans="1:57" s="73" customFormat="1" ht="15" hidden="1" customHeight="1" outlineLevel="1" x14ac:dyDescent="0.2">
      <c r="A764" s="749"/>
      <c r="B764" s="750"/>
      <c r="C764" s="1040"/>
      <c r="D764" s="1008"/>
      <c r="E764" s="1165"/>
      <c r="F764" s="761"/>
      <c r="G764" s="764"/>
      <c r="H764" s="766"/>
      <c r="I764" s="768"/>
      <c r="J764" s="771"/>
      <c r="K764" s="1035" t="str">
        <f ca="1">Translations!$A$85</f>
        <v xml:space="preserve">Allocation + above + other </v>
      </c>
      <c r="L764" s="1036"/>
      <c r="M764" s="237"/>
      <c r="N764" s="1020" t="str">
        <f>IF(M765&lt;&gt;"",M764/M765,"")</f>
        <v/>
      </c>
      <c r="O764" s="239"/>
      <c r="P764" s="1020" t="str">
        <f>IF(O765&lt;&gt;"",O764/O765,"")</f>
        <v/>
      </c>
      <c r="Q764" s="239"/>
      <c r="R764" s="1020" t="str">
        <f>IF(Q765&lt;&gt;"",Q764/Q765,"")</f>
        <v/>
      </c>
      <c r="S764" s="239"/>
      <c r="T764" s="1020" t="str">
        <f>IF(S765&lt;&gt;"",S764/S765,"")</f>
        <v/>
      </c>
      <c r="U764" s="239"/>
      <c r="V764" s="1167" t="str">
        <f t="shared" ref="V764" si="428">IF(U765&lt;&gt;"",U764/U765,"")</f>
        <v/>
      </c>
      <c r="W764" s="1027"/>
      <c r="X764" s="1028"/>
      <c r="Y764" s="1028"/>
      <c r="Z764" s="1028"/>
      <c r="AA764" s="1028"/>
      <c r="AB764" s="1028"/>
      <c r="AC764" s="1028"/>
      <c r="AD764" s="1029"/>
      <c r="AE764" s="119"/>
      <c r="AF764" s="586"/>
      <c r="AG764" s="586"/>
      <c r="AH764" s="586"/>
      <c r="AI764" s="586"/>
      <c r="AJ764" s="586"/>
      <c r="AK764" s="586"/>
      <c r="AL764" s="585" t="e">
        <f t="shared" ca="1" si="410"/>
        <v>#N/A</v>
      </c>
      <c r="AM764" s="585">
        <f t="shared" ca="1" si="410"/>
        <v>0</v>
      </c>
      <c r="AN764" s="1033"/>
      <c r="AO764" s="273" t="e">
        <f t="shared" ca="1" si="411"/>
        <v>#N/A</v>
      </c>
      <c r="AP764" s="586"/>
      <c r="AQ764" s="586"/>
      <c r="AR764" s="586"/>
      <c r="AS764" s="586"/>
      <c r="AT764" s="1034"/>
      <c r="AU764" s="1034"/>
      <c r="AV764" s="1034"/>
      <c r="AW764" s="1034"/>
      <c r="AX764" s="1034"/>
      <c r="AY764" s="177"/>
      <c r="AZ764" s="177"/>
      <c r="BA764" s="177"/>
      <c r="BB764" s="177"/>
      <c r="BC764" s="177"/>
      <c r="BD764" s="177"/>
      <c r="BE764" s="177"/>
    </row>
    <row r="765" spans="1:57" s="73" customFormat="1" hidden="1" outlineLevel="1" x14ac:dyDescent="0.2">
      <c r="A765" s="752"/>
      <c r="B765" s="753"/>
      <c r="C765" s="1041"/>
      <c r="D765" s="1009"/>
      <c r="E765" s="1166"/>
      <c r="F765" s="763"/>
      <c r="G765" s="765"/>
      <c r="H765" s="732"/>
      <c r="I765" s="769"/>
      <c r="J765" s="772"/>
      <c r="K765" s="1037"/>
      <c r="L765" s="1038"/>
      <c r="M765" s="238"/>
      <c r="N765" s="1021"/>
      <c r="O765" s="240"/>
      <c r="P765" s="1021"/>
      <c r="Q765" s="240"/>
      <c r="R765" s="1021"/>
      <c r="S765" s="240"/>
      <c r="T765" s="1021"/>
      <c r="U765" s="240"/>
      <c r="V765" s="1168"/>
      <c r="W765" s="1030"/>
      <c r="X765" s="1031"/>
      <c r="Y765" s="1031"/>
      <c r="Z765" s="1031"/>
      <c r="AA765" s="1031"/>
      <c r="AB765" s="1031"/>
      <c r="AC765" s="1031"/>
      <c r="AD765" s="1032"/>
      <c r="AE765" s="119"/>
      <c r="AF765" s="586"/>
      <c r="AG765" s="586"/>
      <c r="AH765" s="586"/>
      <c r="AI765" s="586"/>
      <c r="AJ765" s="586"/>
      <c r="AK765" s="586"/>
      <c r="AL765" s="585" t="e">
        <f t="shared" ca="1" si="410"/>
        <v>#N/A</v>
      </c>
      <c r="AM765" s="585">
        <f t="shared" ca="1" si="410"/>
        <v>0</v>
      </c>
      <c r="AN765" s="1033"/>
      <c r="AO765" s="273" t="e">
        <f t="shared" ca="1" si="411"/>
        <v>#N/A</v>
      </c>
      <c r="AP765" s="586"/>
      <c r="AQ765" s="586"/>
      <c r="AR765" s="586"/>
      <c r="AS765" s="586"/>
      <c r="AT765" s="1034"/>
      <c r="AU765" s="1034"/>
      <c r="AV765" s="1034"/>
      <c r="AW765" s="1034"/>
      <c r="AX765" s="1034"/>
      <c r="AY765" s="177"/>
      <c r="AZ765" s="177"/>
      <c r="BA765" s="177"/>
      <c r="BB765" s="177"/>
      <c r="BC765" s="177"/>
      <c r="BD765" s="177"/>
      <c r="BE765" s="177"/>
    </row>
    <row r="766" spans="1:57" s="73" customFormat="1" ht="15" hidden="1" customHeight="1" outlineLevel="1" x14ac:dyDescent="0.2">
      <c r="A766" s="746" t="str">
        <f ca="1">IFERROR(INDIRECT(ADDRESS(AN766,4,1,TRUE,"CatCoverage")),"")</f>
        <v/>
      </c>
      <c r="B766" s="747"/>
      <c r="C766" s="1039"/>
      <c r="D766" s="1007" t="str">
        <f ca="1">Translations!$A$77</f>
        <v>Please select…</v>
      </c>
      <c r="E766" s="1164" t="str">
        <f ca="1">Translations!$A$77</f>
        <v>Please select…</v>
      </c>
      <c r="F766" s="759"/>
      <c r="G766" s="764"/>
      <c r="H766" s="731" t="str">
        <f>IF($G768&lt;&gt;"",$G766/$G768,"")</f>
        <v/>
      </c>
      <c r="I766" s="767"/>
      <c r="J766" s="770" t="str">
        <f ca="1">Translations!$A$77</f>
        <v>Please select…</v>
      </c>
      <c r="K766" s="1016" t="str">
        <f ca="1">Translations!$A$84</f>
        <v>Allocation + other sources</v>
      </c>
      <c r="L766" s="1017"/>
      <c r="M766" s="237"/>
      <c r="N766" s="1020" t="str">
        <f>IF(M767&lt;&gt;"",M766/M767,"")</f>
        <v/>
      </c>
      <c r="O766" s="239"/>
      <c r="P766" s="1020" t="str">
        <f>IF(O767&lt;&gt;"",O766/O767,"")</f>
        <v/>
      </c>
      <c r="Q766" s="239"/>
      <c r="R766" s="1020" t="str">
        <f>IF(Q767&lt;&gt;"",Q766/Q767,"")</f>
        <v/>
      </c>
      <c r="S766" s="239"/>
      <c r="T766" s="1020" t="str">
        <f>IF(S767&lt;&gt;"",S766/S767,"")</f>
        <v/>
      </c>
      <c r="U766" s="239"/>
      <c r="V766" s="1167" t="str">
        <f t="shared" ref="V766" si="429">IF(U767&lt;&gt;"",U766/U767,"")</f>
        <v/>
      </c>
      <c r="W766" s="1024"/>
      <c r="X766" s="1025"/>
      <c r="Y766" s="1025"/>
      <c r="Z766" s="1025"/>
      <c r="AA766" s="1025"/>
      <c r="AB766" s="1025"/>
      <c r="AC766" s="1025"/>
      <c r="AD766" s="1026"/>
      <c r="AE766" s="119"/>
      <c r="AF766" s="586"/>
      <c r="AG766" s="586"/>
      <c r="AH766" s="586"/>
      <c r="AI766" s="586"/>
      <c r="AJ766" s="586"/>
      <c r="AK766" s="586"/>
      <c r="AL766" s="585" t="e">
        <f t="shared" ca="1" si="410"/>
        <v>#N/A</v>
      </c>
      <c r="AM766" s="585">
        <f t="shared" ca="1" si="410"/>
        <v>0</v>
      </c>
      <c r="AN766" s="1033" t="str">
        <f t="shared" ref="AN766" ca="1" si="430">IFERROR(IF(INDIRECT(ADDRESS(ROW()-4,COLUMN()))+1&lt;=AL766+AM766,INDIRECT(ADDRESS(ROW()-4,COLUMN()))+1,""),"")</f>
        <v/>
      </c>
      <c r="AO766" s="273" t="e">
        <f t="shared" ca="1" si="411"/>
        <v>#N/A</v>
      </c>
      <c r="AP766" s="586"/>
      <c r="AQ766" s="586"/>
      <c r="AR766" s="586"/>
      <c r="AS766" s="586"/>
      <c r="AT766" s="1034"/>
      <c r="AU766" s="1034"/>
      <c r="AV766" s="1034"/>
      <c r="AW766" s="1034"/>
      <c r="AX766" s="1034"/>
      <c r="AY766" s="177"/>
      <c r="AZ766" s="177"/>
      <c r="BA766" s="177"/>
      <c r="BB766" s="177"/>
      <c r="BC766" s="177"/>
      <c r="BD766" s="177"/>
      <c r="BE766" s="177"/>
    </row>
    <row r="767" spans="1:57" s="73" customFormat="1" hidden="1" outlineLevel="1" x14ac:dyDescent="0.2">
      <c r="A767" s="749"/>
      <c r="B767" s="750"/>
      <c r="C767" s="1040"/>
      <c r="D767" s="1008"/>
      <c r="E767" s="1165"/>
      <c r="F767" s="761"/>
      <c r="G767" s="765"/>
      <c r="H767" s="766"/>
      <c r="I767" s="768"/>
      <c r="J767" s="771"/>
      <c r="K767" s="1018"/>
      <c r="L767" s="1019"/>
      <c r="M767" s="238"/>
      <c r="N767" s="1021"/>
      <c r="O767" s="240"/>
      <c r="P767" s="1021"/>
      <c r="Q767" s="240"/>
      <c r="R767" s="1021"/>
      <c r="S767" s="240"/>
      <c r="T767" s="1021"/>
      <c r="U767" s="240"/>
      <c r="V767" s="1168"/>
      <c r="W767" s="1027"/>
      <c r="X767" s="1028"/>
      <c r="Y767" s="1028"/>
      <c r="Z767" s="1028"/>
      <c r="AA767" s="1028"/>
      <c r="AB767" s="1028"/>
      <c r="AC767" s="1028"/>
      <c r="AD767" s="1029"/>
      <c r="AE767" s="119"/>
      <c r="AF767" s="586"/>
      <c r="AG767" s="586"/>
      <c r="AH767" s="586"/>
      <c r="AI767" s="586"/>
      <c r="AJ767" s="586"/>
      <c r="AK767" s="586"/>
      <c r="AL767" s="585" t="e">
        <f t="shared" ca="1" si="410"/>
        <v>#N/A</v>
      </c>
      <c r="AM767" s="585">
        <f t="shared" ca="1" si="410"/>
        <v>0</v>
      </c>
      <c r="AN767" s="1033"/>
      <c r="AO767" s="273" t="e">
        <f t="shared" ca="1" si="411"/>
        <v>#N/A</v>
      </c>
      <c r="AP767" s="586"/>
      <c r="AQ767" s="586"/>
      <c r="AR767" s="586"/>
      <c r="AS767" s="586"/>
      <c r="AT767" s="1034"/>
      <c r="AU767" s="1034"/>
      <c r="AV767" s="1034"/>
      <c r="AW767" s="1034"/>
      <c r="AX767" s="1034"/>
      <c r="AY767" s="177"/>
      <c r="AZ767" s="177"/>
      <c r="BA767" s="177"/>
      <c r="BB767" s="177"/>
      <c r="BC767" s="177"/>
      <c r="BD767" s="177"/>
      <c r="BE767" s="177"/>
    </row>
    <row r="768" spans="1:57" s="73" customFormat="1" ht="15" hidden="1" customHeight="1" outlineLevel="1" x14ac:dyDescent="0.2">
      <c r="A768" s="749"/>
      <c r="B768" s="750"/>
      <c r="C768" s="1040"/>
      <c r="D768" s="1008"/>
      <c r="E768" s="1165"/>
      <c r="F768" s="761"/>
      <c r="G768" s="764"/>
      <c r="H768" s="766"/>
      <c r="I768" s="768"/>
      <c r="J768" s="771"/>
      <c r="K768" s="1035" t="str">
        <f ca="1">Translations!$A$85</f>
        <v xml:space="preserve">Allocation + above + other </v>
      </c>
      <c r="L768" s="1036"/>
      <c r="M768" s="237"/>
      <c r="N768" s="1020" t="str">
        <f>IF(M769&lt;&gt;"",M768/M769,"")</f>
        <v/>
      </c>
      <c r="O768" s="239"/>
      <c r="P768" s="1020" t="str">
        <f>IF(O769&lt;&gt;"",O768/O769,"")</f>
        <v/>
      </c>
      <c r="Q768" s="239"/>
      <c r="R768" s="1020" t="str">
        <f>IF(Q769&lt;&gt;"",Q768/Q769,"")</f>
        <v/>
      </c>
      <c r="S768" s="239"/>
      <c r="T768" s="1020" t="str">
        <f>IF(S769&lt;&gt;"",S768/S769,"")</f>
        <v/>
      </c>
      <c r="U768" s="239"/>
      <c r="V768" s="1167" t="str">
        <f t="shared" ref="V768" si="431">IF(U769&lt;&gt;"",U768/U769,"")</f>
        <v/>
      </c>
      <c r="W768" s="1027"/>
      <c r="X768" s="1028"/>
      <c r="Y768" s="1028"/>
      <c r="Z768" s="1028"/>
      <c r="AA768" s="1028"/>
      <c r="AB768" s="1028"/>
      <c r="AC768" s="1028"/>
      <c r="AD768" s="1029"/>
      <c r="AE768" s="119"/>
      <c r="AF768" s="586"/>
      <c r="AG768" s="586"/>
      <c r="AH768" s="586"/>
      <c r="AI768" s="586"/>
      <c r="AJ768" s="586"/>
      <c r="AK768" s="586"/>
      <c r="AL768" s="585" t="e">
        <f t="shared" ca="1" si="410"/>
        <v>#N/A</v>
      </c>
      <c r="AM768" s="585">
        <f t="shared" ca="1" si="410"/>
        <v>0</v>
      </c>
      <c r="AN768" s="1033"/>
      <c r="AO768" s="273" t="e">
        <f t="shared" ca="1" si="411"/>
        <v>#N/A</v>
      </c>
      <c r="AP768" s="586"/>
      <c r="AQ768" s="586"/>
      <c r="AR768" s="586"/>
      <c r="AS768" s="586"/>
      <c r="AT768" s="1034"/>
      <c r="AU768" s="1034"/>
      <c r="AV768" s="1034"/>
      <c r="AW768" s="1034"/>
      <c r="AX768" s="1034"/>
      <c r="AY768" s="177"/>
      <c r="AZ768" s="177"/>
      <c r="BA768" s="177"/>
      <c r="BB768" s="177"/>
      <c r="BC768" s="177"/>
      <c r="BD768" s="177"/>
      <c r="BE768" s="177"/>
    </row>
    <row r="769" spans="1:57" s="73" customFormat="1" hidden="1" outlineLevel="1" x14ac:dyDescent="0.2">
      <c r="A769" s="752"/>
      <c r="B769" s="753"/>
      <c r="C769" s="1041"/>
      <c r="D769" s="1009"/>
      <c r="E769" s="1166"/>
      <c r="F769" s="763"/>
      <c r="G769" s="765"/>
      <c r="H769" s="732"/>
      <c r="I769" s="769"/>
      <c r="J769" s="772"/>
      <c r="K769" s="1037"/>
      <c r="L769" s="1038"/>
      <c r="M769" s="238"/>
      <c r="N769" s="1021"/>
      <c r="O769" s="240"/>
      <c r="P769" s="1021"/>
      <c r="Q769" s="240"/>
      <c r="R769" s="1021"/>
      <c r="S769" s="240"/>
      <c r="T769" s="1021"/>
      <c r="U769" s="240"/>
      <c r="V769" s="1168"/>
      <c r="W769" s="1030"/>
      <c r="X769" s="1031"/>
      <c r="Y769" s="1031"/>
      <c r="Z769" s="1031"/>
      <c r="AA769" s="1031"/>
      <c r="AB769" s="1031"/>
      <c r="AC769" s="1031"/>
      <c r="AD769" s="1032"/>
      <c r="AE769" s="119"/>
      <c r="AF769" s="586"/>
      <c r="AG769" s="586"/>
      <c r="AH769" s="586"/>
      <c r="AI769" s="586"/>
      <c r="AJ769" s="586"/>
      <c r="AK769" s="586"/>
      <c r="AL769" s="585" t="e">
        <f t="shared" ca="1" si="410"/>
        <v>#N/A</v>
      </c>
      <c r="AM769" s="585">
        <f t="shared" ca="1" si="410"/>
        <v>0</v>
      </c>
      <c r="AN769" s="1033"/>
      <c r="AO769" s="273" t="e">
        <f t="shared" ca="1" si="411"/>
        <v>#N/A</v>
      </c>
      <c r="AP769" s="586"/>
      <c r="AQ769" s="586"/>
      <c r="AR769" s="586"/>
      <c r="AS769" s="586"/>
      <c r="AT769" s="1034"/>
      <c r="AU769" s="1034"/>
      <c r="AV769" s="1034"/>
      <c r="AW769" s="1034"/>
      <c r="AX769" s="1034"/>
      <c r="AY769" s="177"/>
      <c r="AZ769" s="177"/>
      <c r="BA769" s="177"/>
      <c r="BB769" s="177"/>
      <c r="BC769" s="177"/>
      <c r="BD769" s="177"/>
      <c r="BE769" s="177"/>
    </row>
    <row r="770" spans="1:57" s="73" customFormat="1" ht="15" hidden="1" customHeight="1" outlineLevel="1" x14ac:dyDescent="0.2">
      <c r="A770" s="746" t="str">
        <f ca="1">IFERROR(INDIRECT(ADDRESS(AN770,4,1,TRUE,"CatCoverage")),"")</f>
        <v/>
      </c>
      <c r="B770" s="747"/>
      <c r="C770" s="1039"/>
      <c r="D770" s="1007" t="str">
        <f ca="1">Translations!$A$77</f>
        <v>Please select…</v>
      </c>
      <c r="E770" s="1164" t="str">
        <f ca="1">Translations!$A$77</f>
        <v>Please select…</v>
      </c>
      <c r="F770" s="759"/>
      <c r="G770" s="764"/>
      <c r="H770" s="731" t="str">
        <f>IF($G772&lt;&gt;"",$G770/$G772,"")</f>
        <v/>
      </c>
      <c r="I770" s="767"/>
      <c r="J770" s="770" t="str">
        <f ca="1">Translations!$A$77</f>
        <v>Please select…</v>
      </c>
      <c r="K770" s="1016" t="str">
        <f ca="1">Translations!$A$84</f>
        <v>Allocation + other sources</v>
      </c>
      <c r="L770" s="1017"/>
      <c r="M770" s="237"/>
      <c r="N770" s="1020" t="str">
        <f>IF(M771&lt;&gt;"",M770/M771,"")</f>
        <v/>
      </c>
      <c r="O770" s="239"/>
      <c r="P770" s="1020" t="str">
        <f>IF(O771&lt;&gt;"",O770/O771,"")</f>
        <v/>
      </c>
      <c r="Q770" s="239"/>
      <c r="R770" s="1020" t="str">
        <f>IF(Q771&lt;&gt;"",Q770/Q771,"")</f>
        <v/>
      </c>
      <c r="S770" s="239"/>
      <c r="T770" s="1022" t="str">
        <f>IF(S771&lt;&gt;"",S770/S771,"")</f>
        <v/>
      </c>
      <c r="U770" s="239"/>
      <c r="V770" s="1167" t="str">
        <f t="shared" ref="V770" si="432">IF(U771&lt;&gt;"",U770/U771,"")</f>
        <v/>
      </c>
      <c r="W770" s="1024"/>
      <c r="X770" s="1025"/>
      <c r="Y770" s="1025"/>
      <c r="Z770" s="1025"/>
      <c r="AA770" s="1025"/>
      <c r="AB770" s="1025"/>
      <c r="AC770" s="1025"/>
      <c r="AD770" s="1026"/>
      <c r="AE770" s="119"/>
      <c r="AF770" s="586"/>
      <c r="AG770" s="586"/>
      <c r="AH770" s="586"/>
      <c r="AI770" s="586"/>
      <c r="AJ770" s="586"/>
      <c r="AK770" s="586"/>
      <c r="AL770" s="585" t="e">
        <f t="shared" ca="1" si="410"/>
        <v>#N/A</v>
      </c>
      <c r="AM770" s="585">
        <f t="shared" ca="1" si="410"/>
        <v>0</v>
      </c>
      <c r="AN770" s="1033" t="str">
        <f t="shared" ref="AN770" ca="1" si="433">IFERROR(IF(INDIRECT(ADDRESS(ROW()-4,COLUMN()))+1&lt;=AL770+AM770,INDIRECT(ADDRESS(ROW()-4,COLUMN()))+1,""),"")</f>
        <v/>
      </c>
      <c r="AO770" s="273" t="e">
        <f t="shared" ca="1" si="411"/>
        <v>#N/A</v>
      </c>
      <c r="AP770" s="586"/>
      <c r="AQ770" s="586"/>
      <c r="AR770" s="586"/>
      <c r="AS770" s="586"/>
      <c r="AT770" s="1034"/>
      <c r="AU770" s="1034"/>
      <c r="AV770" s="1034"/>
      <c r="AW770" s="1034"/>
      <c r="AX770" s="1034"/>
      <c r="AY770" s="177"/>
      <c r="AZ770" s="177"/>
      <c r="BA770" s="177"/>
      <c r="BB770" s="177"/>
      <c r="BC770" s="177"/>
      <c r="BD770" s="177"/>
      <c r="BE770" s="177"/>
    </row>
    <row r="771" spans="1:57" s="73" customFormat="1" hidden="1" outlineLevel="1" x14ac:dyDescent="0.2">
      <c r="A771" s="749"/>
      <c r="B771" s="750"/>
      <c r="C771" s="1040"/>
      <c r="D771" s="1008"/>
      <c r="E771" s="1165"/>
      <c r="F771" s="761"/>
      <c r="G771" s="765"/>
      <c r="H771" s="766"/>
      <c r="I771" s="768"/>
      <c r="J771" s="771"/>
      <c r="K771" s="1018"/>
      <c r="L771" s="1019"/>
      <c r="M771" s="238"/>
      <c r="N771" s="1021"/>
      <c r="O771" s="240"/>
      <c r="P771" s="1021"/>
      <c r="Q771" s="240"/>
      <c r="R771" s="1021"/>
      <c r="S771" s="240"/>
      <c r="T771" s="1023"/>
      <c r="U771" s="240"/>
      <c r="V771" s="1168"/>
      <c r="W771" s="1027"/>
      <c r="X771" s="1028"/>
      <c r="Y771" s="1028"/>
      <c r="Z771" s="1028"/>
      <c r="AA771" s="1028"/>
      <c r="AB771" s="1028"/>
      <c r="AC771" s="1028"/>
      <c r="AD771" s="1029"/>
      <c r="AE771" s="119"/>
      <c r="AF771" s="586"/>
      <c r="AG771" s="586"/>
      <c r="AH771" s="586"/>
      <c r="AI771" s="586"/>
      <c r="AJ771" s="586"/>
      <c r="AK771" s="586"/>
      <c r="AL771" s="585" t="e">
        <f t="shared" ca="1" si="410"/>
        <v>#N/A</v>
      </c>
      <c r="AM771" s="585">
        <f t="shared" ca="1" si="410"/>
        <v>0</v>
      </c>
      <c r="AN771" s="1033"/>
      <c r="AO771" s="273" t="e">
        <f t="shared" ca="1" si="411"/>
        <v>#N/A</v>
      </c>
      <c r="AP771" s="586"/>
      <c r="AQ771" s="586"/>
      <c r="AR771" s="586"/>
      <c r="AS771" s="586"/>
      <c r="AT771" s="1034"/>
      <c r="AU771" s="1034"/>
      <c r="AV771" s="1034"/>
      <c r="AW771" s="1034"/>
      <c r="AX771" s="1034"/>
      <c r="AY771" s="177"/>
      <c r="AZ771" s="177"/>
      <c r="BA771" s="177"/>
      <c r="BB771" s="177"/>
      <c r="BC771" s="177"/>
      <c r="BD771" s="177"/>
      <c r="BE771" s="177"/>
    </row>
    <row r="772" spans="1:57" s="73" customFormat="1" ht="15" hidden="1" customHeight="1" outlineLevel="1" x14ac:dyDescent="0.2">
      <c r="A772" s="749"/>
      <c r="B772" s="750"/>
      <c r="C772" s="1040"/>
      <c r="D772" s="1008"/>
      <c r="E772" s="1165"/>
      <c r="F772" s="761"/>
      <c r="G772" s="764"/>
      <c r="H772" s="766"/>
      <c r="I772" s="768"/>
      <c r="J772" s="771"/>
      <c r="K772" s="1035" t="str">
        <f ca="1">Translations!$A$85</f>
        <v xml:space="preserve">Allocation + above + other </v>
      </c>
      <c r="L772" s="1036"/>
      <c r="M772" s="237"/>
      <c r="N772" s="1020" t="str">
        <f>IF(M773&lt;&gt;"",M772/M773,"")</f>
        <v/>
      </c>
      <c r="O772" s="239"/>
      <c r="P772" s="1020" t="str">
        <f>IF(O773&lt;&gt;"",O772/O773,"")</f>
        <v/>
      </c>
      <c r="Q772" s="239"/>
      <c r="R772" s="1020" t="str">
        <f>IF(Q773&lt;&gt;"",Q772/Q773,"")</f>
        <v/>
      </c>
      <c r="S772" s="239"/>
      <c r="T772" s="1022" t="str">
        <f>IF(S773&lt;&gt;"",S772/S773,"")</f>
        <v/>
      </c>
      <c r="U772" s="239"/>
      <c r="V772" s="1167" t="str">
        <f t="shared" ref="V772" si="434">IF(U773&lt;&gt;"",U772/U773,"")</f>
        <v/>
      </c>
      <c r="W772" s="1027"/>
      <c r="X772" s="1028"/>
      <c r="Y772" s="1028"/>
      <c r="Z772" s="1028"/>
      <c r="AA772" s="1028"/>
      <c r="AB772" s="1028"/>
      <c r="AC772" s="1028"/>
      <c r="AD772" s="1029"/>
      <c r="AE772" s="119"/>
      <c r="AF772" s="586"/>
      <c r="AG772" s="586"/>
      <c r="AH772" s="586"/>
      <c r="AI772" s="586"/>
      <c r="AJ772" s="586"/>
      <c r="AK772" s="586"/>
      <c r="AL772" s="585" t="e">
        <f t="shared" ca="1" si="410"/>
        <v>#N/A</v>
      </c>
      <c r="AM772" s="585">
        <f t="shared" ca="1" si="410"/>
        <v>0</v>
      </c>
      <c r="AN772" s="1033"/>
      <c r="AO772" s="273" t="e">
        <f t="shared" ca="1" si="411"/>
        <v>#N/A</v>
      </c>
      <c r="AP772" s="586"/>
      <c r="AQ772" s="586"/>
      <c r="AR772" s="586"/>
      <c r="AS772" s="586"/>
      <c r="AT772" s="1034"/>
      <c r="AU772" s="1034"/>
      <c r="AV772" s="1034"/>
      <c r="AW772" s="1034"/>
      <c r="AX772" s="1034"/>
      <c r="AY772" s="177"/>
      <c r="AZ772" s="177"/>
      <c r="BA772" s="177"/>
      <c r="BB772" s="177"/>
      <c r="BC772" s="177"/>
      <c r="BD772" s="177"/>
      <c r="BE772" s="177"/>
    </row>
    <row r="773" spans="1:57" s="73" customFormat="1" hidden="1" outlineLevel="1" x14ac:dyDescent="0.2">
      <c r="A773" s="752"/>
      <c r="B773" s="753"/>
      <c r="C773" s="1041"/>
      <c r="D773" s="1009"/>
      <c r="E773" s="1166"/>
      <c r="F773" s="763"/>
      <c r="G773" s="765"/>
      <c r="H773" s="732"/>
      <c r="I773" s="769"/>
      <c r="J773" s="772"/>
      <c r="K773" s="1037"/>
      <c r="L773" s="1038"/>
      <c r="M773" s="238"/>
      <c r="N773" s="1021"/>
      <c r="O773" s="240"/>
      <c r="P773" s="1021"/>
      <c r="Q773" s="240"/>
      <c r="R773" s="1021"/>
      <c r="S773" s="240"/>
      <c r="T773" s="1023"/>
      <c r="U773" s="240"/>
      <c r="V773" s="1168"/>
      <c r="W773" s="1030"/>
      <c r="X773" s="1031"/>
      <c r="Y773" s="1031"/>
      <c r="Z773" s="1031"/>
      <c r="AA773" s="1031"/>
      <c r="AB773" s="1031"/>
      <c r="AC773" s="1031"/>
      <c r="AD773" s="1032"/>
      <c r="AE773" s="119"/>
      <c r="AF773" s="586"/>
      <c r="AG773" s="586"/>
      <c r="AH773" s="586"/>
      <c r="AI773" s="586"/>
      <c r="AJ773" s="586"/>
      <c r="AK773" s="586"/>
      <c r="AL773" s="585" t="e">
        <f t="shared" ca="1" si="410"/>
        <v>#N/A</v>
      </c>
      <c r="AM773" s="585">
        <f t="shared" ca="1" si="410"/>
        <v>0</v>
      </c>
      <c r="AN773" s="1033"/>
      <c r="AO773" s="273" t="e">
        <f t="shared" ca="1" si="411"/>
        <v>#N/A</v>
      </c>
      <c r="AP773" s="586"/>
      <c r="AQ773" s="586"/>
      <c r="AR773" s="586"/>
      <c r="AS773" s="586"/>
      <c r="AT773" s="1034"/>
      <c r="AU773" s="1034"/>
      <c r="AV773" s="1034"/>
      <c r="AW773" s="1034"/>
      <c r="AX773" s="1034"/>
      <c r="AY773" s="177"/>
      <c r="AZ773" s="177"/>
      <c r="BA773" s="177"/>
      <c r="BB773" s="177"/>
      <c r="BC773" s="177"/>
      <c r="BD773" s="177"/>
      <c r="BE773" s="177"/>
    </row>
    <row r="774" spans="1:57" s="73" customFormat="1" ht="15" hidden="1" customHeight="1" outlineLevel="1" x14ac:dyDescent="0.2">
      <c r="A774" s="746" t="str">
        <f ca="1">IFERROR(INDIRECT(ADDRESS(AN774,4,1,TRUE,"CatCoverage")),"")</f>
        <v/>
      </c>
      <c r="B774" s="747"/>
      <c r="C774" s="1039"/>
      <c r="D774" s="1007" t="str">
        <f ca="1">Translations!$A$77</f>
        <v>Please select…</v>
      </c>
      <c r="E774" s="1164" t="str">
        <f ca="1">Translations!$A$77</f>
        <v>Please select…</v>
      </c>
      <c r="F774" s="759"/>
      <c r="G774" s="764"/>
      <c r="H774" s="731" t="str">
        <f>IF($G776&lt;&gt;"",$G774/$G776,"")</f>
        <v/>
      </c>
      <c r="I774" s="767"/>
      <c r="J774" s="770" t="str">
        <f ca="1">Translations!$A$77</f>
        <v>Please select…</v>
      </c>
      <c r="K774" s="1016" t="str">
        <f ca="1">Translations!$A$84</f>
        <v>Allocation + other sources</v>
      </c>
      <c r="L774" s="1017"/>
      <c r="M774" s="237"/>
      <c r="N774" s="1020" t="str">
        <f>IF(M775&lt;&gt;"",M774/M775,"")</f>
        <v/>
      </c>
      <c r="O774" s="239"/>
      <c r="P774" s="1020" t="str">
        <f>IF(O775&lt;&gt;"",O774/O775,"")</f>
        <v/>
      </c>
      <c r="Q774" s="239"/>
      <c r="R774" s="1020" t="str">
        <f>IF(Q775&lt;&gt;"",Q774/Q775,"")</f>
        <v/>
      </c>
      <c r="S774" s="239"/>
      <c r="T774" s="1022" t="str">
        <f>IF(S775&lt;&gt;"",S774/S775,"")</f>
        <v/>
      </c>
      <c r="U774" s="239"/>
      <c r="V774" s="1167" t="str">
        <f t="shared" ref="V774" si="435">IF(U775&lt;&gt;"",U774/U775,"")</f>
        <v/>
      </c>
      <c r="W774" s="1024"/>
      <c r="X774" s="1025"/>
      <c r="Y774" s="1025"/>
      <c r="Z774" s="1025"/>
      <c r="AA774" s="1025"/>
      <c r="AB774" s="1025"/>
      <c r="AC774" s="1025"/>
      <c r="AD774" s="1026"/>
      <c r="AE774" s="119"/>
      <c r="AF774" s="586"/>
      <c r="AG774" s="586"/>
      <c r="AH774" s="586"/>
      <c r="AI774" s="586"/>
      <c r="AJ774" s="586"/>
      <c r="AK774" s="586"/>
      <c r="AL774" s="585" t="e">
        <f t="shared" ca="1" si="410"/>
        <v>#N/A</v>
      </c>
      <c r="AM774" s="585">
        <f t="shared" ca="1" si="410"/>
        <v>0</v>
      </c>
      <c r="AN774" s="1033" t="str">
        <f t="shared" ref="AN774" ca="1" si="436">IFERROR(IF(INDIRECT(ADDRESS(ROW()-4,COLUMN()))+1&lt;=AL774+AM774,INDIRECT(ADDRESS(ROW()-4,COLUMN()))+1,""),"")</f>
        <v/>
      </c>
      <c r="AO774" s="273" t="e">
        <f t="shared" ca="1" si="411"/>
        <v>#N/A</v>
      </c>
      <c r="AP774" s="586"/>
      <c r="AQ774" s="586"/>
      <c r="AR774" s="586"/>
      <c r="AS774" s="586"/>
      <c r="AT774" s="1034"/>
      <c r="AU774" s="1034"/>
      <c r="AV774" s="1034"/>
      <c r="AW774" s="1034"/>
      <c r="AX774" s="1034"/>
      <c r="AY774" s="177"/>
      <c r="AZ774" s="177"/>
      <c r="BA774" s="177"/>
      <c r="BB774" s="177"/>
      <c r="BC774" s="177"/>
      <c r="BD774" s="177"/>
      <c r="BE774" s="177"/>
    </row>
    <row r="775" spans="1:57" s="73" customFormat="1" hidden="1" outlineLevel="1" x14ac:dyDescent="0.2">
      <c r="A775" s="749"/>
      <c r="B775" s="750"/>
      <c r="C775" s="1040"/>
      <c r="D775" s="1008"/>
      <c r="E775" s="1165"/>
      <c r="F775" s="761"/>
      <c r="G775" s="765"/>
      <c r="H775" s="766"/>
      <c r="I775" s="768"/>
      <c r="J775" s="771"/>
      <c r="K775" s="1018"/>
      <c r="L775" s="1019"/>
      <c r="M775" s="238"/>
      <c r="N775" s="1021"/>
      <c r="O775" s="240"/>
      <c r="P775" s="1021"/>
      <c r="Q775" s="240"/>
      <c r="R775" s="1021"/>
      <c r="S775" s="240"/>
      <c r="T775" s="1023"/>
      <c r="U775" s="240"/>
      <c r="V775" s="1168"/>
      <c r="W775" s="1027"/>
      <c r="X775" s="1028"/>
      <c r="Y775" s="1028"/>
      <c r="Z775" s="1028"/>
      <c r="AA775" s="1028"/>
      <c r="AB775" s="1028"/>
      <c r="AC775" s="1028"/>
      <c r="AD775" s="1029"/>
      <c r="AE775" s="119"/>
      <c r="AF775" s="586"/>
      <c r="AG775" s="586"/>
      <c r="AH775" s="586"/>
      <c r="AI775" s="586"/>
      <c r="AJ775" s="586"/>
      <c r="AK775" s="586"/>
      <c r="AL775" s="585" t="e">
        <f t="shared" ca="1" si="410"/>
        <v>#N/A</v>
      </c>
      <c r="AM775" s="585">
        <f t="shared" ca="1" si="410"/>
        <v>0</v>
      </c>
      <c r="AN775" s="1033"/>
      <c r="AO775" s="273" t="e">
        <f t="shared" ca="1" si="411"/>
        <v>#N/A</v>
      </c>
      <c r="AP775" s="586"/>
      <c r="AQ775" s="586"/>
      <c r="AR775" s="586"/>
      <c r="AS775" s="586"/>
      <c r="AT775" s="1034"/>
      <c r="AU775" s="1034"/>
      <c r="AV775" s="1034"/>
      <c r="AW775" s="1034"/>
      <c r="AX775" s="1034"/>
      <c r="AY775" s="177"/>
      <c r="AZ775" s="177"/>
      <c r="BA775" s="177"/>
      <c r="BB775" s="177"/>
      <c r="BC775" s="177"/>
      <c r="BD775" s="177"/>
      <c r="BE775" s="177"/>
    </row>
    <row r="776" spans="1:57" s="73" customFormat="1" ht="15" hidden="1" customHeight="1" outlineLevel="1" x14ac:dyDescent="0.2">
      <c r="A776" s="749"/>
      <c r="B776" s="750"/>
      <c r="C776" s="1040"/>
      <c r="D776" s="1008"/>
      <c r="E776" s="1165"/>
      <c r="F776" s="761"/>
      <c r="G776" s="764"/>
      <c r="H776" s="766"/>
      <c r="I776" s="768"/>
      <c r="J776" s="771"/>
      <c r="K776" s="1035" t="str">
        <f ca="1">Translations!$A$85</f>
        <v xml:space="preserve">Allocation + above + other </v>
      </c>
      <c r="L776" s="1036"/>
      <c r="M776" s="237"/>
      <c r="N776" s="1020" t="str">
        <f>IF(M777&lt;&gt;"",M776/M777,"")</f>
        <v/>
      </c>
      <c r="O776" s="239"/>
      <c r="P776" s="1020" t="str">
        <f>IF(O777&lt;&gt;"",O776/O777,"")</f>
        <v/>
      </c>
      <c r="Q776" s="239"/>
      <c r="R776" s="1020" t="str">
        <f>IF(Q777&lt;&gt;"",Q776/Q777,"")</f>
        <v/>
      </c>
      <c r="S776" s="239"/>
      <c r="T776" s="1022" t="str">
        <f>IF(S777&lt;&gt;"",S776/S777,"")</f>
        <v/>
      </c>
      <c r="U776" s="239"/>
      <c r="V776" s="1167" t="str">
        <f t="shared" ref="V776" si="437">IF(U777&lt;&gt;"",U776/U777,"")</f>
        <v/>
      </c>
      <c r="W776" s="1027"/>
      <c r="X776" s="1028"/>
      <c r="Y776" s="1028"/>
      <c r="Z776" s="1028"/>
      <c r="AA776" s="1028"/>
      <c r="AB776" s="1028"/>
      <c r="AC776" s="1028"/>
      <c r="AD776" s="1029"/>
      <c r="AE776" s="119"/>
      <c r="AF776" s="586"/>
      <c r="AG776" s="586"/>
      <c r="AH776" s="586"/>
      <c r="AI776" s="586"/>
      <c r="AJ776" s="586"/>
      <c r="AK776" s="586"/>
      <c r="AL776" s="585" t="e">
        <f t="shared" ca="1" si="410"/>
        <v>#N/A</v>
      </c>
      <c r="AM776" s="585">
        <f t="shared" ca="1" si="410"/>
        <v>0</v>
      </c>
      <c r="AN776" s="1033"/>
      <c r="AO776" s="273" t="e">
        <f t="shared" ca="1" si="411"/>
        <v>#N/A</v>
      </c>
      <c r="AP776" s="586"/>
      <c r="AQ776" s="586"/>
      <c r="AR776" s="586"/>
      <c r="AS776" s="586"/>
      <c r="AT776" s="1034"/>
      <c r="AU776" s="1034"/>
      <c r="AV776" s="1034"/>
      <c r="AW776" s="1034"/>
      <c r="AX776" s="1034"/>
      <c r="AY776" s="177"/>
      <c r="AZ776" s="177"/>
      <c r="BA776" s="177"/>
      <c r="BB776" s="177"/>
      <c r="BC776" s="177"/>
      <c r="BD776" s="177"/>
      <c r="BE776" s="177"/>
    </row>
    <row r="777" spans="1:57" s="73" customFormat="1" hidden="1" outlineLevel="1" x14ac:dyDescent="0.2">
      <c r="A777" s="752"/>
      <c r="B777" s="753"/>
      <c r="C777" s="1041"/>
      <c r="D777" s="1009"/>
      <c r="E777" s="1166"/>
      <c r="F777" s="763"/>
      <c r="G777" s="765"/>
      <c r="H777" s="732"/>
      <c r="I777" s="769"/>
      <c r="J777" s="772"/>
      <c r="K777" s="1037"/>
      <c r="L777" s="1038"/>
      <c r="M777" s="238"/>
      <c r="N777" s="1021"/>
      <c r="O777" s="240"/>
      <c r="P777" s="1021"/>
      <c r="Q777" s="240"/>
      <c r="R777" s="1021"/>
      <c r="S777" s="240"/>
      <c r="T777" s="1023"/>
      <c r="U777" s="240"/>
      <c r="V777" s="1168"/>
      <c r="W777" s="1030"/>
      <c r="X777" s="1031"/>
      <c r="Y777" s="1031"/>
      <c r="Z777" s="1031"/>
      <c r="AA777" s="1031"/>
      <c r="AB777" s="1031"/>
      <c r="AC777" s="1031"/>
      <c r="AD777" s="1032"/>
      <c r="AE777" s="119"/>
      <c r="AF777" s="586"/>
      <c r="AG777" s="586"/>
      <c r="AH777" s="586"/>
      <c r="AI777" s="586"/>
      <c r="AJ777" s="586"/>
      <c r="AK777" s="586"/>
      <c r="AL777" s="585" t="e">
        <f t="shared" ca="1" si="410"/>
        <v>#N/A</v>
      </c>
      <c r="AM777" s="585">
        <f t="shared" ca="1" si="410"/>
        <v>0</v>
      </c>
      <c r="AN777" s="1033"/>
      <c r="AO777" s="273" t="e">
        <f t="shared" ca="1" si="411"/>
        <v>#N/A</v>
      </c>
      <c r="AP777" s="586"/>
      <c r="AQ777" s="586"/>
      <c r="AR777" s="586"/>
      <c r="AS777" s="586"/>
      <c r="AT777" s="1034"/>
      <c r="AU777" s="1034"/>
      <c r="AV777" s="1034"/>
      <c r="AW777" s="1034"/>
      <c r="AX777" s="1034"/>
      <c r="AY777" s="177"/>
      <c r="AZ777" s="177"/>
      <c r="BA777" s="177"/>
      <c r="BB777" s="177"/>
      <c r="BC777" s="177"/>
      <c r="BD777" s="177"/>
      <c r="BE777" s="177"/>
    </row>
    <row r="778" spans="1:57" s="73" customFormat="1" ht="15" hidden="1" customHeight="1" outlineLevel="1" x14ac:dyDescent="0.2">
      <c r="A778" s="746" t="str">
        <f ca="1">IFERROR(INDIRECT(ADDRESS(AN778,4,1,TRUE,"CatCoverage")),"")</f>
        <v/>
      </c>
      <c r="B778" s="747"/>
      <c r="C778" s="1039"/>
      <c r="D778" s="1007" t="str">
        <f ca="1">Translations!$A$77</f>
        <v>Please select…</v>
      </c>
      <c r="E778" s="1164" t="str">
        <f ca="1">Translations!$A$77</f>
        <v>Please select…</v>
      </c>
      <c r="F778" s="759"/>
      <c r="G778" s="764"/>
      <c r="H778" s="731" t="str">
        <f>IF($G780&lt;&gt;"",$G778/$G780,"")</f>
        <v/>
      </c>
      <c r="I778" s="767"/>
      <c r="J778" s="770" t="str">
        <f ca="1">Translations!$A$77</f>
        <v>Please select…</v>
      </c>
      <c r="K778" s="1016" t="str">
        <f ca="1">Translations!$A$84</f>
        <v>Allocation + other sources</v>
      </c>
      <c r="L778" s="1017"/>
      <c r="M778" s="237"/>
      <c r="N778" s="1020" t="str">
        <f>IF(M779&lt;&gt;"",M778/M779,"")</f>
        <v/>
      </c>
      <c r="O778" s="239"/>
      <c r="P778" s="1020" t="str">
        <f>IF(O779&lt;&gt;"",O778/O779,"")</f>
        <v/>
      </c>
      <c r="Q778" s="239"/>
      <c r="R778" s="1020" t="str">
        <f>IF(Q779&lt;&gt;"",Q778/Q779,"")</f>
        <v/>
      </c>
      <c r="S778" s="239"/>
      <c r="T778" s="1022" t="str">
        <f>IF(S779&lt;&gt;"",S778/S779,"")</f>
        <v/>
      </c>
      <c r="U778" s="239"/>
      <c r="V778" s="1167" t="str">
        <f t="shared" ref="V778" si="438">IF(U779&lt;&gt;"",U778/U779,"")</f>
        <v/>
      </c>
      <c r="W778" s="1024"/>
      <c r="X778" s="1025"/>
      <c r="Y778" s="1025"/>
      <c r="Z778" s="1025"/>
      <c r="AA778" s="1025"/>
      <c r="AB778" s="1025"/>
      <c r="AC778" s="1025"/>
      <c r="AD778" s="1026"/>
      <c r="AE778" s="119"/>
      <c r="AF778" s="586"/>
      <c r="AG778" s="586"/>
      <c r="AH778" s="586"/>
      <c r="AI778" s="586"/>
      <c r="AJ778" s="586"/>
      <c r="AK778" s="586"/>
      <c r="AL778" s="585" t="e">
        <f t="shared" ca="1" si="410"/>
        <v>#N/A</v>
      </c>
      <c r="AM778" s="585">
        <f t="shared" ca="1" si="410"/>
        <v>0</v>
      </c>
      <c r="AN778" s="1033" t="str">
        <f t="shared" ref="AN778" ca="1" si="439">IFERROR(IF(INDIRECT(ADDRESS(ROW()-4,COLUMN()))+1&lt;=AL778+AM778,INDIRECT(ADDRESS(ROW()-4,COLUMN()))+1,""),"")</f>
        <v/>
      </c>
      <c r="AO778" s="273" t="e">
        <f t="shared" ca="1" si="411"/>
        <v>#N/A</v>
      </c>
      <c r="AP778" s="586"/>
      <c r="AQ778" s="586"/>
      <c r="AR778" s="586"/>
      <c r="AS778" s="586"/>
      <c r="AT778" s="1034"/>
      <c r="AU778" s="1034"/>
      <c r="AV778" s="1034"/>
      <c r="AW778" s="1034"/>
      <c r="AX778" s="1034"/>
      <c r="AY778" s="177"/>
      <c r="AZ778" s="177"/>
      <c r="BA778" s="177"/>
      <c r="BB778" s="177"/>
      <c r="BC778" s="177"/>
      <c r="BD778" s="177"/>
      <c r="BE778" s="177"/>
    </row>
    <row r="779" spans="1:57" s="73" customFormat="1" hidden="1" outlineLevel="1" x14ac:dyDescent="0.2">
      <c r="A779" s="749"/>
      <c r="B779" s="750"/>
      <c r="C779" s="1040"/>
      <c r="D779" s="1008"/>
      <c r="E779" s="1165"/>
      <c r="F779" s="761"/>
      <c r="G779" s="765"/>
      <c r="H779" s="766"/>
      <c r="I779" s="768"/>
      <c r="J779" s="771"/>
      <c r="K779" s="1018"/>
      <c r="L779" s="1019"/>
      <c r="M779" s="238"/>
      <c r="N779" s="1021"/>
      <c r="O779" s="240"/>
      <c r="P779" s="1021"/>
      <c r="Q779" s="240"/>
      <c r="R779" s="1021"/>
      <c r="S779" s="240"/>
      <c r="T779" s="1023"/>
      <c r="U779" s="240"/>
      <c r="V779" s="1168"/>
      <c r="W779" s="1027"/>
      <c r="X779" s="1028"/>
      <c r="Y779" s="1028"/>
      <c r="Z779" s="1028"/>
      <c r="AA779" s="1028"/>
      <c r="AB779" s="1028"/>
      <c r="AC779" s="1028"/>
      <c r="AD779" s="1029"/>
      <c r="AE779" s="119"/>
      <c r="AF779" s="586"/>
      <c r="AG779" s="586"/>
      <c r="AH779" s="586"/>
      <c r="AI779" s="586"/>
      <c r="AJ779" s="586"/>
      <c r="AK779" s="586"/>
      <c r="AL779" s="585" t="e">
        <f t="shared" ca="1" si="410"/>
        <v>#N/A</v>
      </c>
      <c r="AM779" s="585">
        <f t="shared" ca="1" si="410"/>
        <v>0</v>
      </c>
      <c r="AN779" s="1033"/>
      <c r="AO779" s="273" t="e">
        <f t="shared" ca="1" si="411"/>
        <v>#N/A</v>
      </c>
      <c r="AP779" s="586"/>
      <c r="AQ779" s="586"/>
      <c r="AR779" s="586"/>
      <c r="AS779" s="586"/>
      <c r="AT779" s="1034"/>
      <c r="AU779" s="1034"/>
      <c r="AV779" s="1034"/>
      <c r="AW779" s="1034"/>
      <c r="AX779" s="1034"/>
      <c r="AY779" s="177"/>
      <c r="AZ779" s="177"/>
      <c r="BA779" s="177"/>
      <c r="BB779" s="177"/>
      <c r="BC779" s="177"/>
      <c r="BD779" s="177"/>
      <c r="BE779" s="177"/>
    </row>
    <row r="780" spans="1:57" s="73" customFormat="1" ht="15" hidden="1" customHeight="1" outlineLevel="1" x14ac:dyDescent="0.2">
      <c r="A780" s="749"/>
      <c r="B780" s="750"/>
      <c r="C780" s="1040"/>
      <c r="D780" s="1008"/>
      <c r="E780" s="1165"/>
      <c r="F780" s="761"/>
      <c r="G780" s="764"/>
      <c r="H780" s="766"/>
      <c r="I780" s="768"/>
      <c r="J780" s="771"/>
      <c r="K780" s="1035" t="str">
        <f ca="1">Translations!$A$85</f>
        <v xml:space="preserve">Allocation + above + other </v>
      </c>
      <c r="L780" s="1036"/>
      <c r="M780" s="237"/>
      <c r="N780" s="1020" t="str">
        <f>IF(M781&lt;&gt;"",M780/M781,"")</f>
        <v/>
      </c>
      <c r="O780" s="239"/>
      <c r="P780" s="1020" t="str">
        <f>IF(O781&lt;&gt;"",O780/O781,"")</f>
        <v/>
      </c>
      <c r="Q780" s="239"/>
      <c r="R780" s="1020" t="str">
        <f>IF(Q781&lt;&gt;"",Q780/Q781,"")</f>
        <v/>
      </c>
      <c r="S780" s="239"/>
      <c r="T780" s="1022" t="str">
        <f>IF(S781&lt;&gt;"",S780/S781,"")</f>
        <v/>
      </c>
      <c r="U780" s="239"/>
      <c r="V780" s="1167" t="str">
        <f t="shared" ref="V780" si="440">IF(U781&lt;&gt;"",U780/U781,"")</f>
        <v/>
      </c>
      <c r="W780" s="1027"/>
      <c r="X780" s="1028"/>
      <c r="Y780" s="1028"/>
      <c r="Z780" s="1028"/>
      <c r="AA780" s="1028"/>
      <c r="AB780" s="1028"/>
      <c r="AC780" s="1028"/>
      <c r="AD780" s="1029"/>
      <c r="AE780" s="119"/>
      <c r="AF780" s="586"/>
      <c r="AG780" s="586"/>
      <c r="AH780" s="586"/>
      <c r="AI780" s="586"/>
      <c r="AJ780" s="586"/>
      <c r="AK780" s="586"/>
      <c r="AL780" s="585" t="e">
        <f t="shared" ca="1" si="410"/>
        <v>#N/A</v>
      </c>
      <c r="AM780" s="585">
        <f t="shared" ca="1" si="410"/>
        <v>0</v>
      </c>
      <c r="AN780" s="1033"/>
      <c r="AO780" s="273" t="e">
        <f t="shared" ca="1" si="411"/>
        <v>#N/A</v>
      </c>
      <c r="AP780" s="586"/>
      <c r="AQ780" s="586"/>
      <c r="AR780" s="586"/>
      <c r="AS780" s="586"/>
      <c r="AT780" s="1034"/>
      <c r="AU780" s="1034"/>
      <c r="AV780" s="1034"/>
      <c r="AW780" s="1034"/>
      <c r="AX780" s="1034"/>
      <c r="AY780" s="177"/>
      <c r="AZ780" s="177"/>
      <c r="BA780" s="177"/>
      <c r="BB780" s="177"/>
      <c r="BC780" s="177"/>
      <c r="BD780" s="177"/>
      <c r="BE780" s="177"/>
    </row>
    <row r="781" spans="1:57" s="73" customFormat="1" hidden="1" outlineLevel="1" x14ac:dyDescent="0.2">
      <c r="A781" s="752"/>
      <c r="B781" s="753"/>
      <c r="C781" s="1041"/>
      <c r="D781" s="1009"/>
      <c r="E781" s="1166"/>
      <c r="F781" s="763"/>
      <c r="G781" s="765"/>
      <c r="H781" s="732"/>
      <c r="I781" s="769"/>
      <c r="J781" s="772"/>
      <c r="K781" s="1037"/>
      <c r="L781" s="1038"/>
      <c r="M781" s="238"/>
      <c r="N781" s="1021"/>
      <c r="O781" s="240"/>
      <c r="P781" s="1021"/>
      <c r="Q781" s="240"/>
      <c r="R781" s="1021"/>
      <c r="S781" s="240"/>
      <c r="T781" s="1023"/>
      <c r="U781" s="240"/>
      <c r="V781" s="1168"/>
      <c r="W781" s="1030"/>
      <c r="X781" s="1031"/>
      <c r="Y781" s="1031"/>
      <c r="Z781" s="1031"/>
      <c r="AA781" s="1031"/>
      <c r="AB781" s="1031"/>
      <c r="AC781" s="1031"/>
      <c r="AD781" s="1032"/>
      <c r="AE781" s="119"/>
      <c r="AF781" s="586"/>
      <c r="AG781" s="586"/>
      <c r="AH781" s="586"/>
      <c r="AI781" s="586"/>
      <c r="AJ781" s="586"/>
      <c r="AK781" s="586"/>
      <c r="AL781" s="585" t="e">
        <f t="shared" ca="1" si="410"/>
        <v>#N/A</v>
      </c>
      <c r="AM781" s="585">
        <f t="shared" ca="1" si="410"/>
        <v>0</v>
      </c>
      <c r="AN781" s="1033"/>
      <c r="AO781" s="273" t="e">
        <f t="shared" ca="1" si="411"/>
        <v>#N/A</v>
      </c>
      <c r="AP781" s="586"/>
      <c r="AQ781" s="586"/>
      <c r="AR781" s="586"/>
      <c r="AS781" s="586"/>
      <c r="AT781" s="1034"/>
      <c r="AU781" s="1034"/>
      <c r="AV781" s="1034"/>
      <c r="AW781" s="1034"/>
      <c r="AX781" s="1034"/>
      <c r="AY781" s="177"/>
      <c r="AZ781" s="177"/>
      <c r="BA781" s="177"/>
      <c r="BB781" s="177"/>
      <c r="BC781" s="177"/>
      <c r="BD781" s="177"/>
      <c r="BE781" s="177"/>
    </row>
    <row r="782" spans="1:57" s="73" customFormat="1" ht="15" hidden="1" customHeight="1" outlineLevel="1" x14ac:dyDescent="0.2">
      <c r="A782" s="746" t="str">
        <f ca="1">IFERROR(INDIRECT(ADDRESS(AN782,4,1,TRUE,"CatCoverage")),"")</f>
        <v/>
      </c>
      <c r="B782" s="747"/>
      <c r="C782" s="1039"/>
      <c r="D782" s="1007" t="str">
        <f ca="1">Translations!$A$77</f>
        <v>Please select…</v>
      </c>
      <c r="E782" s="1164" t="str">
        <f ca="1">Translations!$A$77</f>
        <v>Please select…</v>
      </c>
      <c r="F782" s="759"/>
      <c r="G782" s="764"/>
      <c r="H782" s="731" t="str">
        <f>IF($G784&lt;&gt;"",$G782/$G784,"")</f>
        <v/>
      </c>
      <c r="I782" s="767"/>
      <c r="J782" s="770" t="str">
        <f ca="1">Translations!$A$77</f>
        <v>Please select…</v>
      </c>
      <c r="K782" s="1016" t="str">
        <f ca="1">Translations!$A$84</f>
        <v>Allocation + other sources</v>
      </c>
      <c r="L782" s="1017"/>
      <c r="M782" s="237"/>
      <c r="N782" s="1020" t="str">
        <f>IF(M783&lt;&gt;"",M782/M783,"")</f>
        <v/>
      </c>
      <c r="O782" s="239"/>
      <c r="P782" s="1020" t="str">
        <f>IF(O783&lt;&gt;"",O782/O783,"")</f>
        <v/>
      </c>
      <c r="Q782" s="239"/>
      <c r="R782" s="1020" t="str">
        <f>IF(Q783&lt;&gt;"",Q782/Q783,"")</f>
        <v/>
      </c>
      <c r="S782" s="239"/>
      <c r="T782" s="1022" t="str">
        <f>IF(S783&lt;&gt;"",S782/S783,"")</f>
        <v/>
      </c>
      <c r="U782" s="239"/>
      <c r="V782" s="1167" t="str">
        <f t="shared" ref="V782" si="441">IF(U783&lt;&gt;"",U782/U783,"")</f>
        <v/>
      </c>
      <c r="W782" s="1024"/>
      <c r="X782" s="1025"/>
      <c r="Y782" s="1025"/>
      <c r="Z782" s="1025"/>
      <c r="AA782" s="1025"/>
      <c r="AB782" s="1025"/>
      <c r="AC782" s="1025"/>
      <c r="AD782" s="1026"/>
      <c r="AE782" s="119"/>
      <c r="AF782" s="586"/>
      <c r="AG782" s="586"/>
      <c r="AH782" s="586"/>
      <c r="AI782" s="586"/>
      <c r="AJ782" s="586"/>
      <c r="AK782" s="586"/>
      <c r="AL782" s="585" t="e">
        <f t="shared" ca="1" si="410"/>
        <v>#N/A</v>
      </c>
      <c r="AM782" s="585">
        <f t="shared" ca="1" si="410"/>
        <v>0</v>
      </c>
      <c r="AN782" s="1033" t="str">
        <f t="shared" ref="AN782" ca="1" si="442">IFERROR(IF(INDIRECT(ADDRESS(ROW()-4,COLUMN()))+1&lt;=AL782+AM782,INDIRECT(ADDRESS(ROW()-4,COLUMN()))+1,""),"")</f>
        <v/>
      </c>
      <c r="AO782" s="273" t="e">
        <f t="shared" ca="1" si="411"/>
        <v>#N/A</v>
      </c>
      <c r="AP782" s="586"/>
      <c r="AQ782" s="586"/>
      <c r="AR782" s="586"/>
      <c r="AS782" s="586"/>
      <c r="AT782" s="1034"/>
      <c r="AU782" s="1034"/>
      <c r="AV782" s="1034"/>
      <c r="AW782" s="1034"/>
      <c r="AX782" s="1034"/>
      <c r="AY782" s="177"/>
      <c r="AZ782" s="177"/>
      <c r="BA782" s="177"/>
      <c r="BB782" s="177"/>
      <c r="BC782" s="177"/>
      <c r="BD782" s="177"/>
      <c r="BE782" s="177"/>
    </row>
    <row r="783" spans="1:57" s="73" customFormat="1" hidden="1" outlineLevel="1" x14ac:dyDescent="0.2">
      <c r="A783" s="749"/>
      <c r="B783" s="750"/>
      <c r="C783" s="1040"/>
      <c r="D783" s="1008"/>
      <c r="E783" s="1165"/>
      <c r="F783" s="761"/>
      <c r="G783" s="765"/>
      <c r="H783" s="766"/>
      <c r="I783" s="768"/>
      <c r="J783" s="771"/>
      <c r="K783" s="1018"/>
      <c r="L783" s="1019"/>
      <c r="M783" s="238"/>
      <c r="N783" s="1021"/>
      <c r="O783" s="240"/>
      <c r="P783" s="1021"/>
      <c r="Q783" s="240"/>
      <c r="R783" s="1021"/>
      <c r="S783" s="240"/>
      <c r="T783" s="1023"/>
      <c r="U783" s="240"/>
      <c r="V783" s="1168"/>
      <c r="W783" s="1027"/>
      <c r="X783" s="1028"/>
      <c r="Y783" s="1028"/>
      <c r="Z783" s="1028"/>
      <c r="AA783" s="1028"/>
      <c r="AB783" s="1028"/>
      <c r="AC783" s="1028"/>
      <c r="AD783" s="1029"/>
      <c r="AE783" s="119"/>
      <c r="AF783" s="586"/>
      <c r="AG783" s="586"/>
      <c r="AH783" s="586"/>
      <c r="AI783" s="586"/>
      <c r="AJ783" s="586"/>
      <c r="AK783" s="586"/>
      <c r="AL783" s="585" t="e">
        <f t="shared" ref="AL783:AM785" ca="1" si="443">INDIRECT(ADDRESS(ROW()-1,COLUMN()))</f>
        <v>#N/A</v>
      </c>
      <c r="AM783" s="585">
        <f t="shared" ca="1" si="443"/>
        <v>0</v>
      </c>
      <c r="AN783" s="1033"/>
      <c r="AO783" s="273" t="e">
        <f t="shared" ca="1" si="411"/>
        <v>#N/A</v>
      </c>
      <c r="AP783" s="586"/>
      <c r="AQ783" s="586"/>
      <c r="AR783" s="586"/>
      <c r="AS783" s="586"/>
      <c r="AT783" s="1034"/>
      <c r="AU783" s="1034"/>
      <c r="AV783" s="1034"/>
      <c r="AW783" s="1034"/>
      <c r="AX783" s="1034"/>
      <c r="AY783" s="177"/>
      <c r="AZ783" s="177"/>
      <c r="BA783" s="177"/>
      <c r="BB783" s="177"/>
      <c r="BC783" s="177"/>
      <c r="BD783" s="177"/>
      <c r="BE783" s="177"/>
    </row>
    <row r="784" spans="1:57" s="73" customFormat="1" ht="15" hidden="1" customHeight="1" outlineLevel="1" x14ac:dyDescent="0.2">
      <c r="A784" s="749"/>
      <c r="B784" s="750"/>
      <c r="C784" s="1040"/>
      <c r="D784" s="1008"/>
      <c r="E784" s="1165"/>
      <c r="F784" s="761"/>
      <c r="G784" s="764"/>
      <c r="H784" s="766"/>
      <c r="I784" s="768"/>
      <c r="J784" s="771"/>
      <c r="K784" s="1035" t="str">
        <f ca="1">Translations!$A$85</f>
        <v xml:space="preserve">Allocation + above + other </v>
      </c>
      <c r="L784" s="1036"/>
      <c r="M784" s="237"/>
      <c r="N784" s="1020" t="str">
        <f>IF(M785&lt;&gt;"",M784/M785,"")</f>
        <v/>
      </c>
      <c r="O784" s="239"/>
      <c r="P784" s="1020" t="str">
        <f>IF(O785&lt;&gt;"",O784/O785,"")</f>
        <v/>
      </c>
      <c r="Q784" s="239"/>
      <c r="R784" s="1020" t="str">
        <f>IF(Q785&lt;&gt;"",Q784/Q785,"")</f>
        <v/>
      </c>
      <c r="S784" s="239"/>
      <c r="T784" s="1022" t="str">
        <f>IF(S785&lt;&gt;"",S784/S785,"")</f>
        <v/>
      </c>
      <c r="U784" s="239"/>
      <c r="V784" s="1167" t="str">
        <f t="shared" ref="V784" si="444">IF(U785&lt;&gt;"",U784/U785,"")</f>
        <v/>
      </c>
      <c r="W784" s="1027"/>
      <c r="X784" s="1028"/>
      <c r="Y784" s="1028"/>
      <c r="Z784" s="1028"/>
      <c r="AA784" s="1028"/>
      <c r="AB784" s="1028"/>
      <c r="AC784" s="1028"/>
      <c r="AD784" s="1029"/>
      <c r="AE784" s="119"/>
      <c r="AF784" s="586"/>
      <c r="AG784" s="586"/>
      <c r="AH784" s="586"/>
      <c r="AI784" s="586"/>
      <c r="AJ784" s="586"/>
      <c r="AK784" s="586"/>
      <c r="AL784" s="585" t="e">
        <f t="shared" ca="1" si="443"/>
        <v>#N/A</v>
      </c>
      <c r="AM784" s="585">
        <f t="shared" ca="1" si="443"/>
        <v>0</v>
      </c>
      <c r="AN784" s="1033"/>
      <c r="AO784" s="273" t="e">
        <f t="shared" ca="1" si="411"/>
        <v>#N/A</v>
      </c>
      <c r="AP784" s="586"/>
      <c r="AQ784" s="586"/>
      <c r="AR784" s="586"/>
      <c r="AS784" s="586"/>
      <c r="AT784" s="1034"/>
      <c r="AU784" s="1034"/>
      <c r="AV784" s="1034"/>
      <c r="AW784" s="1034"/>
      <c r="AX784" s="1034"/>
      <c r="AY784" s="177"/>
      <c r="AZ784" s="177"/>
      <c r="BA784" s="177"/>
      <c r="BB784" s="177"/>
      <c r="BC784" s="177"/>
      <c r="BD784" s="177"/>
      <c r="BE784" s="177"/>
    </row>
    <row r="785" spans="1:77" s="73" customFormat="1" hidden="1" outlineLevel="1" x14ac:dyDescent="0.2">
      <c r="A785" s="752"/>
      <c r="B785" s="753"/>
      <c r="C785" s="1041"/>
      <c r="D785" s="1009"/>
      <c r="E785" s="1166"/>
      <c r="F785" s="763"/>
      <c r="G785" s="765"/>
      <c r="H785" s="732"/>
      <c r="I785" s="769"/>
      <c r="J785" s="772"/>
      <c r="K785" s="1037"/>
      <c r="L785" s="1038"/>
      <c r="M785" s="238"/>
      <c r="N785" s="1021"/>
      <c r="O785" s="240"/>
      <c r="P785" s="1021"/>
      <c r="Q785" s="240"/>
      <c r="R785" s="1021"/>
      <c r="S785" s="240"/>
      <c r="T785" s="1023"/>
      <c r="U785" s="240"/>
      <c r="V785" s="1168"/>
      <c r="W785" s="1030"/>
      <c r="X785" s="1031"/>
      <c r="Y785" s="1031"/>
      <c r="Z785" s="1031"/>
      <c r="AA785" s="1031"/>
      <c r="AB785" s="1031"/>
      <c r="AC785" s="1031"/>
      <c r="AD785" s="1032"/>
      <c r="AE785" s="119"/>
      <c r="AF785" s="586"/>
      <c r="AG785" s="586"/>
      <c r="AH785" s="586"/>
      <c r="AI785" s="586"/>
      <c r="AJ785" s="586"/>
      <c r="AK785" s="586"/>
      <c r="AL785" s="585" t="e">
        <f t="shared" ca="1" si="443"/>
        <v>#N/A</v>
      </c>
      <c r="AM785" s="585">
        <f t="shared" ca="1" si="443"/>
        <v>0</v>
      </c>
      <c r="AN785" s="1033"/>
      <c r="AO785" s="273" t="e">
        <f t="shared" ca="1" si="411"/>
        <v>#N/A</v>
      </c>
      <c r="AP785" s="586"/>
      <c r="AQ785" s="586"/>
      <c r="AR785" s="586"/>
      <c r="AS785" s="586"/>
      <c r="AT785" s="1034"/>
      <c r="AU785" s="1034"/>
      <c r="AV785" s="1034"/>
      <c r="AW785" s="1034"/>
      <c r="AX785" s="1034"/>
      <c r="AY785" s="177"/>
      <c r="AZ785" s="177"/>
      <c r="BA785" s="177"/>
      <c r="BB785" s="177"/>
      <c r="BC785" s="177"/>
      <c r="BD785" s="177"/>
      <c r="BE785" s="177"/>
    </row>
    <row r="786" spans="1:77" s="73" customFormat="1" hidden="1" outlineLevel="1" x14ac:dyDescent="0.2">
      <c r="A786" s="1083" t="str">
        <f ca="1">Translations!$A$125</f>
        <v>* Indicators with an (*) will require disaggregated results during grant implementation.</v>
      </c>
      <c r="B786" s="1084"/>
      <c r="C786" s="1084"/>
      <c r="D786" s="1084"/>
      <c r="E786" s="1084"/>
      <c r="F786" s="1084"/>
      <c r="G786" s="1084"/>
      <c r="H786" s="1084"/>
      <c r="I786" s="1084"/>
      <c r="J786" s="1084"/>
      <c r="K786" s="1084"/>
      <c r="L786" s="1084"/>
      <c r="M786" s="1084"/>
      <c r="N786" s="1084"/>
      <c r="O786" s="1084"/>
      <c r="P786" s="1084"/>
      <c r="Q786" s="1084"/>
      <c r="R786" s="1084"/>
      <c r="S786" s="1084"/>
      <c r="T786" s="1084"/>
      <c r="U786" s="1084"/>
      <c r="V786" s="1084"/>
      <c r="W786" s="1084"/>
      <c r="X786" s="1084"/>
      <c r="Y786" s="1084"/>
      <c r="Z786" s="1084"/>
      <c r="AA786" s="1084"/>
      <c r="AB786" s="1084"/>
      <c r="AC786" s="1084"/>
      <c r="AD786" s="1085"/>
      <c r="AE786" s="586"/>
      <c r="AF786" s="586"/>
      <c r="AG786" s="586"/>
      <c r="AH786" s="586"/>
      <c r="AI786" s="586"/>
      <c r="AJ786" s="586"/>
      <c r="AK786" s="586"/>
      <c r="AL786" s="585"/>
      <c r="AM786" s="585"/>
      <c r="AN786" s="585"/>
      <c r="AO786" s="273" t="e">
        <f t="shared" ca="1" si="411"/>
        <v>#N/A</v>
      </c>
      <c r="AP786" s="586"/>
      <c r="AQ786" s="586"/>
      <c r="AR786" s="586"/>
      <c r="AS786" s="586"/>
      <c r="AT786" s="586"/>
      <c r="AU786" s="586"/>
      <c r="AV786" s="586"/>
      <c r="AW786" s="586"/>
      <c r="AX786" s="586"/>
      <c r="AY786" s="177"/>
      <c r="AZ786" s="177"/>
      <c r="BA786" s="177"/>
      <c r="BB786" s="177"/>
      <c r="BC786" s="177"/>
      <c r="BD786" s="177"/>
      <c r="BE786" s="177"/>
    </row>
    <row r="787" spans="1:77" s="138" customFormat="1" ht="18" hidden="1" customHeight="1" outlineLevel="1" x14ac:dyDescent="0.2">
      <c r="A787" s="217" t="str">
        <f ca="1">Translations!$A$94</f>
        <v>Module budget</v>
      </c>
      <c r="B787" s="577"/>
      <c r="C787" s="577"/>
      <c r="D787" s="577"/>
      <c r="E787" s="577"/>
      <c r="F787" s="577"/>
      <c r="G787" s="577"/>
      <c r="H787" s="577"/>
      <c r="I787" s="577"/>
      <c r="J787" s="577"/>
      <c r="K787" s="577"/>
      <c r="L787" s="577"/>
      <c r="M787" s="577"/>
      <c r="N787" s="577"/>
      <c r="O787" s="577"/>
      <c r="P787" s="577"/>
      <c r="Q787" s="577"/>
      <c r="R787" s="577"/>
      <c r="S787" s="577"/>
      <c r="T787" s="577"/>
      <c r="U787" s="577"/>
      <c r="V787" s="577"/>
      <c r="W787" s="577"/>
      <c r="X787" s="577"/>
      <c r="Y787" s="577"/>
      <c r="Z787" s="577"/>
      <c r="AA787" s="577"/>
      <c r="AB787" s="577"/>
      <c r="AC787" s="577"/>
      <c r="AD787" s="578"/>
      <c r="AE787" s="178"/>
      <c r="AF787" s="178"/>
      <c r="AG787" s="178"/>
      <c r="AH787" s="178"/>
      <c r="AI787" s="178"/>
      <c r="AJ787" s="178"/>
      <c r="AK787" s="178"/>
      <c r="AL787" s="81"/>
      <c r="AM787" s="81"/>
      <c r="AN787" s="167"/>
      <c r="AO787" s="81" t="e">
        <f t="shared" ca="1" si="411"/>
        <v>#N/A</v>
      </c>
      <c r="AP787" s="81"/>
      <c r="AQ787" s="81"/>
      <c r="AR787" s="178"/>
      <c r="AS787" s="178"/>
      <c r="AT787" s="178"/>
      <c r="AU787" s="178"/>
      <c r="AV787" s="178"/>
      <c r="AW787" s="178"/>
      <c r="AX787" s="136"/>
      <c r="AY787" s="136"/>
      <c r="AZ787" s="136"/>
      <c r="BA787" s="136"/>
      <c r="BB787" s="136"/>
      <c r="BC787" s="136"/>
      <c r="BD787" s="136"/>
      <c r="BE787" s="137"/>
      <c r="BF787" s="137"/>
      <c r="BG787" s="137"/>
      <c r="BH787" s="137"/>
      <c r="BI787" s="137"/>
      <c r="BJ787" s="137"/>
      <c r="BK787" s="137"/>
      <c r="BL787" s="137"/>
      <c r="BM787" s="137"/>
      <c r="BN787" s="137"/>
      <c r="BO787" s="137"/>
      <c r="BP787" s="137"/>
      <c r="BQ787" s="137"/>
      <c r="BR787" s="137"/>
      <c r="BS787" s="137"/>
      <c r="BT787" s="137"/>
      <c r="BU787" s="137"/>
      <c r="BV787" s="137"/>
      <c r="BW787" s="137"/>
    </row>
    <row r="788" spans="1:77" s="134" customFormat="1" ht="18" hidden="1" customHeight="1" outlineLevel="1" x14ac:dyDescent="0.2">
      <c r="A788" s="995" t="str">
        <f ca="1">Translations!$A$91</f>
        <v>Request from the allocation amount per module</v>
      </c>
      <c r="B788" s="996"/>
      <c r="C788" s="996"/>
      <c r="D788" s="996"/>
      <c r="E788" s="997"/>
      <c r="F788" s="235">
        <f ca="1">SUMIF($K791:$K810,Translations!$A$83,$M791:$M810)+SUMIF($K791:$K810,Translations!$A$83,$O791:$O810)+SUMIF($K791:$K810,Translations!$A$83,$Q791:$Q810)+SUMIF($K791:$K810,Translations!$A$83,$S791:$S810)+SUMIF($K791:$K810,Translations!$A$83,$U791:$U810)</f>
        <v>0</v>
      </c>
      <c r="G788" s="583"/>
      <c r="H788" s="583"/>
      <c r="I788" s="232"/>
      <c r="J788" s="998" t="str">
        <f ca="1">Translations!$A$92</f>
        <v>Request from the amount above the allocation per module</v>
      </c>
      <c r="K788" s="999"/>
      <c r="L788" s="999"/>
      <c r="M788" s="999"/>
      <c r="N788" s="999"/>
      <c r="O788" s="999"/>
      <c r="P788" s="999"/>
      <c r="Q788" s="999"/>
      <c r="R788" s="999"/>
      <c r="S788" s="719"/>
      <c r="T788" s="1000"/>
      <c r="U788" s="583"/>
      <c r="V788" s="583"/>
      <c r="W788" s="235">
        <f ca="1">SUMIF($K791:$K810,Translations!$A$86,$M791:$M810)+SUMIF($K791:$K810,Translations!$A$86,$O791:$O810)+SUMIF($K791:$K810,Translations!$A$86,$Q791:$Q810)+SUMIF($K791:$K810,Translations!$A$86,$S791:$S810)+SUMIF($K791:$K810,Translations!$A$86,$U791:$U810)</f>
        <v>0</v>
      </c>
      <c r="X788" s="583"/>
      <c r="Y788" s="583"/>
      <c r="Z788" s="232"/>
      <c r="AA788" s="232"/>
      <c r="AB788" s="232"/>
      <c r="AC788" s="232"/>
      <c r="AD788" s="233"/>
      <c r="AE788" s="81"/>
      <c r="AF788" s="81"/>
      <c r="AG788" s="81"/>
      <c r="AH788" s="81"/>
      <c r="AI788" s="81"/>
      <c r="AJ788" s="81"/>
      <c r="AK788" s="81"/>
      <c r="AL788" s="81"/>
      <c r="AM788" s="81"/>
      <c r="AN788" s="167"/>
      <c r="AO788" s="273" t="e">
        <f t="shared" ca="1" si="411"/>
        <v>#N/A</v>
      </c>
      <c r="AP788" s="274">
        <f ca="1">F788</f>
        <v>0</v>
      </c>
      <c r="AQ788" s="274">
        <f ca="1">W788</f>
        <v>0</v>
      </c>
      <c r="AR788" s="81"/>
      <c r="AS788" s="81"/>
      <c r="AT788" s="81"/>
      <c r="AU788" s="81"/>
      <c r="AV788" s="81"/>
      <c r="AW788" s="81"/>
      <c r="AX788" s="101"/>
      <c r="AY788" s="101"/>
      <c r="AZ788" s="101"/>
      <c r="BA788" s="101"/>
      <c r="BB788" s="101"/>
      <c r="BC788" s="101"/>
      <c r="BD788" s="101"/>
      <c r="BE788" s="133"/>
      <c r="BF788" s="133"/>
      <c r="BG788" s="133"/>
      <c r="BH788" s="133"/>
      <c r="BI788" s="133"/>
      <c r="BJ788" s="133"/>
      <c r="BK788" s="133"/>
      <c r="BL788" s="133"/>
      <c r="BM788" s="133"/>
      <c r="BN788" s="133"/>
      <c r="BO788" s="133"/>
      <c r="BP788" s="133"/>
      <c r="BQ788" s="133"/>
      <c r="BR788" s="133"/>
      <c r="BS788" s="133"/>
      <c r="BT788" s="133"/>
      <c r="BU788" s="133"/>
      <c r="BV788" s="133"/>
      <c r="BW788" s="133"/>
    </row>
    <row r="789" spans="1:77" s="89" customFormat="1" ht="36.950000000000003" hidden="1" customHeight="1" outlineLevel="1" x14ac:dyDescent="0.2">
      <c r="A789" s="720" t="str">
        <f ca="1">Translations!$A$93</f>
        <v>Intervention</v>
      </c>
      <c r="B789" s="721"/>
      <c r="C789" s="722"/>
      <c r="D789" s="726" t="str">
        <f ca="1">Translations!$A$95</f>
        <v>Description of Intervention</v>
      </c>
      <c r="E789" s="727"/>
      <c r="F789" s="727"/>
      <c r="G789" s="727"/>
      <c r="H789" s="727"/>
      <c r="I789" s="728"/>
      <c r="J789" s="729" t="str">
        <f ca="1">Translations!$A$71</f>
        <v>Responsible Principal Recipient(s)</v>
      </c>
      <c r="K789" s="709" t="str">
        <f ca="1">Translations!$A$97</f>
        <v>Intervention budget (request to the Global Fund only)</v>
      </c>
      <c r="L789" s="795"/>
      <c r="M789" s="795"/>
      <c r="N789" s="795"/>
      <c r="O789" s="795"/>
      <c r="P789" s="795"/>
      <c r="Q789" s="795"/>
      <c r="R789" s="795"/>
      <c r="S789" s="795"/>
      <c r="T789" s="710"/>
      <c r="U789" s="572"/>
      <c r="V789" s="572"/>
      <c r="W789" s="726" t="str">
        <f ca="1">Translations!$A$98</f>
        <v>Cost Assumptions for the request to the Global Fund</v>
      </c>
      <c r="X789" s="727"/>
      <c r="Y789" s="727"/>
      <c r="Z789" s="727"/>
      <c r="AA789" s="728"/>
      <c r="AB789" s="720" t="str">
        <f ca="1">Translations!$A$100</f>
        <v>Other funding received for this intervention (including scope of activities funded)</v>
      </c>
      <c r="AC789" s="721"/>
      <c r="AD789" s="722"/>
      <c r="AE789" s="178"/>
      <c r="AF789" s="178"/>
      <c r="AG789" s="178"/>
      <c r="AH789" s="178"/>
      <c r="AI789" s="178"/>
      <c r="AJ789" s="178"/>
      <c r="AK789" s="178"/>
      <c r="AL789" s="81"/>
      <c r="AM789" s="81"/>
      <c r="AN789" s="167"/>
      <c r="AO789" s="273" t="e">
        <f t="shared" ca="1" si="411"/>
        <v>#N/A</v>
      </c>
      <c r="AP789" s="81"/>
      <c r="AQ789" s="81"/>
      <c r="AR789" s="178"/>
      <c r="AS789" s="178"/>
      <c r="AT789" s="178"/>
      <c r="AU789" s="178"/>
      <c r="AV789" s="178"/>
      <c r="AW789" s="178"/>
      <c r="AX789" s="178"/>
      <c r="AY789" s="178"/>
      <c r="AZ789" s="177"/>
      <c r="BA789" s="177"/>
      <c r="BB789" s="177"/>
      <c r="BC789" s="177"/>
      <c r="BD789" s="177"/>
      <c r="BE789" s="177"/>
      <c r="BF789" s="177"/>
      <c r="BG789" s="77"/>
      <c r="BH789" s="77"/>
      <c r="BI789" s="77"/>
      <c r="BJ789" s="77"/>
      <c r="BK789" s="77"/>
      <c r="BL789" s="77"/>
      <c r="BM789" s="77"/>
      <c r="BN789" s="77"/>
      <c r="BO789" s="77"/>
      <c r="BP789" s="77"/>
      <c r="BQ789" s="77"/>
      <c r="BR789" s="77"/>
      <c r="BS789" s="77"/>
      <c r="BT789" s="77"/>
      <c r="BU789" s="77"/>
      <c r="BV789" s="77"/>
      <c r="BW789" s="77"/>
      <c r="BX789" s="77"/>
      <c r="BY789" s="77"/>
    </row>
    <row r="790" spans="1:77" s="89" customFormat="1" ht="75" hidden="1" customHeight="1" outlineLevel="1" x14ac:dyDescent="0.2">
      <c r="A790" s="723"/>
      <c r="B790" s="724"/>
      <c r="C790" s="725"/>
      <c r="D790" s="706" t="str">
        <f ca="1">Translations!$A$96</f>
        <v>Please describe 1) target population &amp; geographic scope,  2) implementation approach, and 3) other relevant information. Please differentiate between scope of allocation and above allocation request</v>
      </c>
      <c r="E790" s="707"/>
      <c r="F790" s="707"/>
      <c r="G790" s="707"/>
      <c r="H790" s="707"/>
      <c r="I790" s="708"/>
      <c r="J790" s="730"/>
      <c r="K790" s="709" t="str">
        <f ca="1">Translations!$A$107</f>
        <v>Allocation or above allocation</v>
      </c>
      <c r="L790" s="710"/>
      <c r="M790" s="709" t="str">
        <f ca="1">Translations!$A$35&amp;" 1"</f>
        <v>Year  1</v>
      </c>
      <c r="N790" s="710"/>
      <c r="O790" s="709" t="str">
        <f ca="1">Translations!$A$35&amp;" 2"</f>
        <v>Year  2</v>
      </c>
      <c r="P790" s="710"/>
      <c r="Q790" s="709" t="str">
        <f ca="1">Translations!$A$35&amp;" 3"</f>
        <v>Year  3</v>
      </c>
      <c r="R790" s="710"/>
      <c r="S790" s="709" t="str">
        <f ca="1">Translations!$A$35&amp;" 4"</f>
        <v>Year  4</v>
      </c>
      <c r="T790" s="710"/>
      <c r="U790" s="709" t="str">
        <f ca="1">Translations!$A$35&amp;" 5"</f>
        <v>Year  5</v>
      </c>
      <c r="V790" s="710"/>
      <c r="W790" s="706" t="str">
        <f ca="1">Translations!$A$99</f>
        <v>Please describe 1) sources of cost assumptions, 2) key activities, 3) other relevant information. Please differentiate between scope of allocation and above allocation request</v>
      </c>
      <c r="X790" s="707"/>
      <c r="Y790" s="707"/>
      <c r="Z790" s="707"/>
      <c r="AA790" s="708"/>
      <c r="AB790" s="723"/>
      <c r="AC790" s="724"/>
      <c r="AD790" s="725"/>
      <c r="AE790" s="178"/>
      <c r="AF790" s="178"/>
      <c r="AG790" s="178"/>
      <c r="AH790" s="178"/>
      <c r="AI790" s="178"/>
      <c r="AJ790" s="178"/>
      <c r="AK790" s="178"/>
      <c r="AL790" s="81"/>
      <c r="AM790" s="81"/>
      <c r="AN790" s="167"/>
      <c r="AO790" s="273" t="e">
        <f t="shared" ca="1" si="411"/>
        <v>#N/A</v>
      </c>
      <c r="AP790" s="81"/>
      <c r="AQ790" s="81"/>
      <c r="AR790" s="178"/>
      <c r="AS790" s="178"/>
      <c r="AT790" s="178"/>
      <c r="AU790" s="178"/>
      <c r="AV790" s="178"/>
      <c r="AW790" s="178"/>
      <c r="AX790" s="178"/>
      <c r="AY790" s="178"/>
      <c r="AZ790" s="177"/>
      <c r="BA790" s="177"/>
      <c r="BB790" s="177"/>
      <c r="BC790" s="177"/>
      <c r="BD790" s="177"/>
      <c r="BE790" s="177"/>
      <c r="BF790" s="177"/>
      <c r="BG790" s="77"/>
      <c r="BH790" s="77"/>
      <c r="BI790" s="77"/>
      <c r="BJ790" s="77"/>
      <c r="BK790" s="77"/>
      <c r="BL790" s="77"/>
      <c r="BM790" s="77"/>
      <c r="BN790" s="77"/>
      <c r="BO790" s="77"/>
      <c r="BP790" s="77"/>
      <c r="BQ790" s="77"/>
      <c r="BR790" s="77"/>
      <c r="BS790" s="77"/>
      <c r="BT790" s="77"/>
      <c r="BU790" s="77"/>
      <c r="BV790" s="77"/>
      <c r="BW790" s="77"/>
      <c r="BX790" s="77"/>
      <c r="BY790" s="77"/>
    </row>
    <row r="791" spans="1:77" s="197" customFormat="1" ht="24" hidden="1" customHeight="1" outlineLevel="1" x14ac:dyDescent="0.2">
      <c r="A791" s="938" t="str">
        <f ca="1">Translations!$A$77</f>
        <v>Please select…</v>
      </c>
      <c r="B791" s="939"/>
      <c r="C791" s="940"/>
      <c r="D791" s="947"/>
      <c r="E791" s="948"/>
      <c r="F791" s="948"/>
      <c r="G791" s="948"/>
      <c r="H791" s="948"/>
      <c r="I791" s="949"/>
      <c r="J791" s="956" t="str">
        <f ca="1">Translations!$A$77</f>
        <v>Please select…</v>
      </c>
      <c r="K791" s="958" t="str">
        <f ca="1">Translations!$A$83</f>
        <v>Allocation</v>
      </c>
      <c r="L791" s="959"/>
      <c r="M791" s="971"/>
      <c r="N791" s="972"/>
      <c r="O791" s="963"/>
      <c r="P791" s="964"/>
      <c r="Q791" s="963"/>
      <c r="R791" s="964"/>
      <c r="S791" s="961"/>
      <c r="T791" s="962"/>
      <c r="U791" s="963"/>
      <c r="V791" s="964"/>
      <c r="W791" s="947"/>
      <c r="X791" s="948"/>
      <c r="Y791" s="948"/>
      <c r="Z791" s="948"/>
      <c r="AA791" s="949"/>
      <c r="AB791" s="947"/>
      <c r="AC791" s="948"/>
      <c r="AD791" s="965"/>
      <c r="AE791" s="121"/>
      <c r="AF791" s="121"/>
      <c r="AG791" s="121"/>
      <c r="AH791" s="81"/>
      <c r="AI791" s="81"/>
      <c r="AJ791" s="81"/>
      <c r="AK791" s="81"/>
      <c r="AL791" s="81"/>
      <c r="AM791" s="81"/>
      <c r="AN791" s="167"/>
      <c r="AO791" s="81"/>
      <c r="AP791" s="342">
        <f>SUM(M791:V791)</f>
        <v>0</v>
      </c>
      <c r="AQ791" s="342">
        <f>SUM(M792:V792)</f>
        <v>0</v>
      </c>
      <c r="AR791" s="342">
        <f>M791</f>
        <v>0</v>
      </c>
      <c r="AS791" s="342">
        <f>O791</f>
        <v>0</v>
      </c>
      <c r="AT791" s="342">
        <f>Q791</f>
        <v>0</v>
      </c>
      <c r="AU791" s="342">
        <f>S791</f>
        <v>0</v>
      </c>
      <c r="AV791" s="342">
        <f>U791</f>
        <v>0</v>
      </c>
      <c r="BB791" s="101"/>
      <c r="BC791" s="101"/>
      <c r="BD791" s="101"/>
      <c r="BE791" s="101"/>
      <c r="BF791" s="101"/>
      <c r="BG791" s="101"/>
      <c r="BH791" s="101"/>
      <c r="BI791" s="101"/>
      <c r="BJ791" s="101"/>
      <c r="BK791" s="101"/>
      <c r="BL791" s="101"/>
      <c r="BM791" s="101"/>
      <c r="BN791" s="101"/>
      <c r="BO791" s="101"/>
      <c r="BP791" s="101"/>
      <c r="BQ791" s="101"/>
      <c r="BR791" s="101"/>
      <c r="BS791" s="101"/>
      <c r="BT791" s="101"/>
      <c r="BU791" s="101"/>
      <c r="BV791" s="101"/>
      <c r="BW791" s="101"/>
      <c r="BX791" s="101"/>
      <c r="BY791" s="101"/>
    </row>
    <row r="792" spans="1:77" s="197" customFormat="1" ht="24" hidden="1" customHeight="1" outlineLevel="1" x14ac:dyDescent="0.2">
      <c r="A792" s="941"/>
      <c r="B792" s="942"/>
      <c r="C792" s="943"/>
      <c r="D792" s="950"/>
      <c r="E792" s="951"/>
      <c r="F792" s="951"/>
      <c r="G792" s="951"/>
      <c r="H792" s="951"/>
      <c r="I792" s="952"/>
      <c r="J792" s="957"/>
      <c r="K792" s="967" t="str">
        <f ca="1">Translations!$A$86</f>
        <v>Above</v>
      </c>
      <c r="L792" s="968"/>
      <c r="M792" s="934"/>
      <c r="N792" s="935"/>
      <c r="O792" s="934"/>
      <c r="P792" s="935"/>
      <c r="Q792" s="934"/>
      <c r="R792" s="935"/>
      <c r="S792" s="936"/>
      <c r="T792" s="937"/>
      <c r="U792" s="934"/>
      <c r="V792" s="935"/>
      <c r="W792" s="953"/>
      <c r="X792" s="954"/>
      <c r="Y792" s="954"/>
      <c r="Z792" s="954"/>
      <c r="AA792" s="955"/>
      <c r="AB792" s="953"/>
      <c r="AC792" s="954"/>
      <c r="AD792" s="966"/>
      <c r="AE792" s="81"/>
      <c r="AF792" s="81"/>
      <c r="AG792" s="81"/>
      <c r="AH792" s="81"/>
      <c r="AI792" s="81"/>
      <c r="AJ792" s="81"/>
      <c r="AK792" s="81"/>
      <c r="AL792" s="81"/>
      <c r="AM792" s="81"/>
      <c r="AN792" s="167"/>
      <c r="AO792" s="81"/>
      <c r="AP792" s="342"/>
      <c r="AQ792" s="342"/>
      <c r="AR792" s="81"/>
      <c r="AS792" s="81"/>
      <c r="AT792" s="81"/>
      <c r="AU792" s="81"/>
      <c r="AV792" s="81"/>
      <c r="AW792" s="342">
        <f>M792</f>
        <v>0</v>
      </c>
      <c r="AX792" s="342">
        <f>O792</f>
        <v>0</v>
      </c>
      <c r="AY792" s="342">
        <f>Q792</f>
        <v>0</v>
      </c>
      <c r="AZ792" s="342">
        <f>S792</f>
        <v>0</v>
      </c>
      <c r="BA792" s="342">
        <f>U792</f>
        <v>0</v>
      </c>
      <c r="BB792" s="101"/>
      <c r="BC792" s="101"/>
      <c r="BD792" s="101"/>
      <c r="BE792" s="101"/>
      <c r="BF792" s="101"/>
      <c r="BG792" s="101"/>
      <c r="BH792" s="101"/>
      <c r="BI792" s="101"/>
      <c r="BJ792" s="101"/>
      <c r="BK792" s="101"/>
      <c r="BL792" s="101"/>
      <c r="BM792" s="101"/>
      <c r="BN792" s="101"/>
      <c r="BO792" s="101"/>
      <c r="BP792" s="101"/>
      <c r="BQ792" s="101"/>
      <c r="BR792" s="101"/>
      <c r="BS792" s="101"/>
      <c r="BT792" s="101"/>
      <c r="BU792" s="101"/>
      <c r="BV792" s="101"/>
      <c r="BW792" s="101"/>
      <c r="BX792" s="101"/>
      <c r="BY792" s="101"/>
    </row>
    <row r="793" spans="1:77" s="197" customFormat="1" ht="24" hidden="1" customHeight="1" outlineLevel="1" x14ac:dyDescent="0.2">
      <c r="A793" s="941"/>
      <c r="B793" s="942"/>
      <c r="C793" s="943"/>
      <c r="D793" s="950"/>
      <c r="E793" s="951"/>
      <c r="F793" s="951"/>
      <c r="G793" s="951"/>
      <c r="H793" s="951"/>
      <c r="I793" s="952"/>
      <c r="J793" s="956" t="str">
        <f ca="1">Translations!$A$77</f>
        <v>Please select…</v>
      </c>
      <c r="K793" s="958" t="str">
        <f ca="1">Translations!$A$83</f>
        <v>Allocation</v>
      </c>
      <c r="L793" s="959"/>
      <c r="M793" s="971"/>
      <c r="N793" s="972"/>
      <c r="O793" s="963"/>
      <c r="P793" s="964"/>
      <c r="Q793" s="963"/>
      <c r="R793" s="964"/>
      <c r="S793" s="961"/>
      <c r="T793" s="962"/>
      <c r="U793" s="963"/>
      <c r="V793" s="964"/>
      <c r="W793" s="947"/>
      <c r="X793" s="948"/>
      <c r="Y793" s="948"/>
      <c r="Z793" s="948"/>
      <c r="AA793" s="949"/>
      <c r="AB793" s="947"/>
      <c r="AC793" s="948"/>
      <c r="AD793" s="965"/>
      <c r="AE793" s="121"/>
      <c r="AF793" s="121"/>
      <c r="AG793" s="121"/>
      <c r="AH793" s="81"/>
      <c r="AI793" s="81"/>
      <c r="AJ793" s="81"/>
      <c r="AK793" s="81"/>
      <c r="AL793" s="81"/>
      <c r="AM793" s="81"/>
      <c r="AN793" s="167"/>
      <c r="AO793" s="81"/>
      <c r="AP793" s="342">
        <f t="shared" ref="AP793" si="445">SUM(M793:V793)</f>
        <v>0</v>
      </c>
      <c r="AQ793" s="342">
        <f t="shared" ref="AQ793" si="446">SUM(M794:V794)</f>
        <v>0</v>
      </c>
      <c r="AR793" s="342">
        <f>M793</f>
        <v>0</v>
      </c>
      <c r="AS793" s="342">
        <f>O793</f>
        <v>0</v>
      </c>
      <c r="AT793" s="342">
        <f>Q793</f>
        <v>0</v>
      </c>
      <c r="AU793" s="342">
        <f>S793</f>
        <v>0</v>
      </c>
      <c r="AV793" s="342">
        <f>U793</f>
        <v>0</v>
      </c>
      <c r="BB793" s="101"/>
      <c r="BC793" s="101"/>
      <c r="BD793" s="101"/>
      <c r="BE793" s="101"/>
      <c r="BF793" s="101"/>
      <c r="BG793" s="101"/>
      <c r="BH793" s="101"/>
      <c r="BI793" s="101"/>
      <c r="BJ793" s="101"/>
      <c r="BK793" s="101"/>
      <c r="BL793" s="101"/>
      <c r="BM793" s="101"/>
      <c r="BN793" s="101"/>
      <c r="BO793" s="101"/>
      <c r="BP793" s="101"/>
      <c r="BQ793" s="101"/>
      <c r="BR793" s="101"/>
      <c r="BS793" s="101"/>
      <c r="BT793" s="101"/>
      <c r="BU793" s="101"/>
      <c r="BV793" s="101"/>
      <c r="BW793" s="101"/>
      <c r="BX793" s="101"/>
      <c r="BY793" s="101"/>
    </row>
    <row r="794" spans="1:77" s="197" customFormat="1" ht="24" hidden="1" customHeight="1" outlineLevel="1" x14ac:dyDescent="0.2">
      <c r="A794" s="944"/>
      <c r="B794" s="945"/>
      <c r="C794" s="946"/>
      <c r="D794" s="953"/>
      <c r="E794" s="954"/>
      <c r="F794" s="954"/>
      <c r="G794" s="954"/>
      <c r="H794" s="954"/>
      <c r="I794" s="955"/>
      <c r="J794" s="957"/>
      <c r="K794" s="967" t="str">
        <f ca="1">Translations!$A$86</f>
        <v>Above</v>
      </c>
      <c r="L794" s="968"/>
      <c r="M794" s="934"/>
      <c r="N794" s="935"/>
      <c r="O794" s="934"/>
      <c r="P794" s="935"/>
      <c r="Q794" s="934"/>
      <c r="R794" s="935"/>
      <c r="S794" s="936"/>
      <c r="T794" s="937"/>
      <c r="U794" s="934"/>
      <c r="V794" s="935"/>
      <c r="W794" s="953"/>
      <c r="X794" s="954"/>
      <c r="Y794" s="954"/>
      <c r="Z794" s="954"/>
      <c r="AA794" s="955"/>
      <c r="AB794" s="953"/>
      <c r="AC794" s="954"/>
      <c r="AD794" s="966"/>
      <c r="AE794" s="81"/>
      <c r="AF794" s="81"/>
      <c r="AG794" s="81"/>
      <c r="AH794" s="81"/>
      <c r="AI794" s="81"/>
      <c r="AJ794" s="81"/>
      <c r="AK794" s="81"/>
      <c r="AL794" s="81"/>
      <c r="AM794" s="81"/>
      <c r="AN794" s="167"/>
      <c r="AO794" s="81"/>
      <c r="AP794" s="342"/>
      <c r="AQ794" s="342"/>
      <c r="AR794" s="81"/>
      <c r="AS794" s="81"/>
      <c r="AT794" s="81"/>
      <c r="AU794" s="81"/>
      <c r="AV794" s="81"/>
      <c r="AW794" s="342">
        <f>M794</f>
        <v>0</v>
      </c>
      <c r="AX794" s="342">
        <f>O794</f>
        <v>0</v>
      </c>
      <c r="AY794" s="342">
        <f>Q794</f>
        <v>0</v>
      </c>
      <c r="AZ794" s="342">
        <f>S794</f>
        <v>0</v>
      </c>
      <c r="BA794" s="342">
        <f>U794</f>
        <v>0</v>
      </c>
      <c r="BB794" s="101"/>
      <c r="BC794" s="101"/>
      <c r="BD794" s="101"/>
      <c r="BE794" s="101"/>
      <c r="BF794" s="101"/>
      <c r="BG794" s="101"/>
      <c r="BH794" s="101"/>
      <c r="BI794" s="101"/>
      <c r="BJ794" s="101"/>
      <c r="BK794" s="101"/>
      <c r="BL794" s="101"/>
      <c r="BM794" s="101"/>
      <c r="BN794" s="101"/>
      <c r="BO794" s="101"/>
      <c r="BP794" s="101"/>
      <c r="BQ794" s="101"/>
      <c r="BR794" s="101"/>
      <c r="BS794" s="101"/>
      <c r="BT794" s="101"/>
      <c r="BU794" s="101"/>
      <c r="BV794" s="101"/>
      <c r="BW794" s="101"/>
      <c r="BX794" s="101"/>
      <c r="BY794" s="101"/>
    </row>
    <row r="795" spans="1:77" s="197" customFormat="1" ht="24" hidden="1" customHeight="1" outlineLevel="1" x14ac:dyDescent="0.2">
      <c r="A795" s="938" t="str">
        <f ca="1">Translations!$A$77</f>
        <v>Please select…</v>
      </c>
      <c r="B795" s="939"/>
      <c r="C795" s="940"/>
      <c r="D795" s="947"/>
      <c r="E795" s="948"/>
      <c r="F795" s="948"/>
      <c r="G795" s="948"/>
      <c r="H795" s="948"/>
      <c r="I795" s="949"/>
      <c r="J795" s="956" t="str">
        <f ca="1">Translations!$A$77</f>
        <v>Please select…</v>
      </c>
      <c r="K795" s="958" t="str">
        <f ca="1">Translations!$A$83</f>
        <v>Allocation</v>
      </c>
      <c r="L795" s="959"/>
      <c r="M795" s="971"/>
      <c r="N795" s="972"/>
      <c r="O795" s="963"/>
      <c r="P795" s="964"/>
      <c r="Q795" s="963"/>
      <c r="R795" s="964"/>
      <c r="S795" s="961"/>
      <c r="T795" s="962"/>
      <c r="U795" s="963"/>
      <c r="V795" s="964"/>
      <c r="W795" s="947"/>
      <c r="X795" s="948"/>
      <c r="Y795" s="948"/>
      <c r="Z795" s="948"/>
      <c r="AA795" s="949"/>
      <c r="AB795" s="947"/>
      <c r="AC795" s="948"/>
      <c r="AD795" s="965"/>
      <c r="AE795" s="81"/>
      <c r="AF795" s="81"/>
      <c r="AG795" s="81"/>
      <c r="AH795" s="81"/>
      <c r="AI795" s="81"/>
      <c r="AJ795" s="81"/>
      <c r="AK795" s="81"/>
      <c r="AL795" s="81"/>
      <c r="AM795" s="81"/>
      <c r="AN795" s="167"/>
      <c r="AO795" s="81"/>
      <c r="AP795" s="342">
        <f t="shared" ref="AP795" si="447">SUM(M795:V795)</f>
        <v>0</v>
      </c>
      <c r="AQ795" s="342">
        <f t="shared" ref="AQ795" si="448">SUM(M796:V796)</f>
        <v>0</v>
      </c>
      <c r="AR795" s="342">
        <f>M795</f>
        <v>0</v>
      </c>
      <c r="AS795" s="342">
        <f>O795</f>
        <v>0</v>
      </c>
      <c r="AT795" s="342">
        <f>Q795</f>
        <v>0</v>
      </c>
      <c r="AU795" s="342">
        <f>S795</f>
        <v>0</v>
      </c>
      <c r="AV795" s="342">
        <f>U795</f>
        <v>0</v>
      </c>
      <c r="BB795" s="101"/>
      <c r="BC795" s="101"/>
      <c r="BD795" s="101"/>
      <c r="BE795" s="101"/>
      <c r="BF795" s="101"/>
      <c r="BG795" s="101"/>
      <c r="BH795" s="101"/>
      <c r="BI795" s="101"/>
      <c r="BJ795" s="101"/>
      <c r="BK795" s="101"/>
      <c r="BL795" s="101"/>
      <c r="BM795" s="101"/>
      <c r="BN795" s="101"/>
      <c r="BO795" s="101"/>
      <c r="BP795" s="101"/>
      <c r="BQ795" s="101"/>
      <c r="BR795" s="101"/>
      <c r="BS795" s="101"/>
      <c r="BT795" s="101"/>
      <c r="BU795" s="101"/>
      <c r="BV795" s="101"/>
      <c r="BW795" s="101"/>
      <c r="BX795" s="101"/>
      <c r="BY795" s="101"/>
    </row>
    <row r="796" spans="1:77" s="197" customFormat="1" ht="24" hidden="1" customHeight="1" outlineLevel="1" x14ac:dyDescent="0.2">
      <c r="A796" s="941"/>
      <c r="B796" s="942"/>
      <c r="C796" s="943"/>
      <c r="D796" s="950"/>
      <c r="E796" s="951"/>
      <c r="F796" s="951"/>
      <c r="G796" s="951"/>
      <c r="H796" s="951"/>
      <c r="I796" s="952"/>
      <c r="J796" s="957"/>
      <c r="K796" s="967" t="str">
        <f ca="1">Translations!$A$86</f>
        <v>Above</v>
      </c>
      <c r="L796" s="968"/>
      <c r="M796" s="934"/>
      <c r="N796" s="935"/>
      <c r="O796" s="934"/>
      <c r="P796" s="935"/>
      <c r="Q796" s="934"/>
      <c r="R796" s="935"/>
      <c r="S796" s="936"/>
      <c r="T796" s="937"/>
      <c r="U796" s="934"/>
      <c r="V796" s="935"/>
      <c r="W796" s="953"/>
      <c r="X796" s="954"/>
      <c r="Y796" s="954"/>
      <c r="Z796" s="954"/>
      <c r="AA796" s="955"/>
      <c r="AB796" s="953"/>
      <c r="AC796" s="954"/>
      <c r="AD796" s="966"/>
      <c r="AE796" s="81"/>
      <c r="AF796" s="81"/>
      <c r="AG796" s="81"/>
      <c r="AH796" s="81"/>
      <c r="AI796" s="81"/>
      <c r="AJ796" s="81"/>
      <c r="AK796" s="81"/>
      <c r="AL796" s="81"/>
      <c r="AM796" s="81"/>
      <c r="AN796" s="167"/>
      <c r="AO796" s="81"/>
      <c r="AP796" s="342"/>
      <c r="AQ796" s="342"/>
      <c r="AR796" s="81"/>
      <c r="AS796" s="81"/>
      <c r="AT796" s="81"/>
      <c r="AU796" s="81"/>
      <c r="AV796" s="81"/>
      <c r="AW796" s="342">
        <f>M796</f>
        <v>0</v>
      </c>
      <c r="AX796" s="342">
        <f>O796</f>
        <v>0</v>
      </c>
      <c r="AY796" s="342">
        <f>Q796</f>
        <v>0</v>
      </c>
      <c r="AZ796" s="342">
        <f>S796</f>
        <v>0</v>
      </c>
      <c r="BA796" s="342">
        <f>U796</f>
        <v>0</v>
      </c>
      <c r="BB796" s="101"/>
      <c r="BC796" s="101"/>
      <c r="BD796" s="101"/>
      <c r="BE796" s="101"/>
      <c r="BF796" s="101"/>
      <c r="BG796" s="101"/>
      <c r="BH796" s="101"/>
      <c r="BI796" s="101"/>
      <c r="BJ796" s="101"/>
      <c r="BK796" s="101"/>
      <c r="BL796" s="101"/>
      <c r="BM796" s="101"/>
      <c r="BN796" s="101"/>
      <c r="BO796" s="101"/>
      <c r="BP796" s="101"/>
      <c r="BQ796" s="101"/>
      <c r="BR796" s="101"/>
      <c r="BS796" s="101"/>
      <c r="BT796" s="101"/>
      <c r="BU796" s="101"/>
      <c r="BV796" s="101"/>
      <c r="BW796" s="101"/>
      <c r="BX796" s="101"/>
      <c r="BY796" s="101"/>
    </row>
    <row r="797" spans="1:77" s="197" customFormat="1" ht="24" hidden="1" customHeight="1" outlineLevel="1" x14ac:dyDescent="0.2">
      <c r="A797" s="941"/>
      <c r="B797" s="942"/>
      <c r="C797" s="943"/>
      <c r="D797" s="950"/>
      <c r="E797" s="951"/>
      <c r="F797" s="951"/>
      <c r="G797" s="951"/>
      <c r="H797" s="951"/>
      <c r="I797" s="952"/>
      <c r="J797" s="956" t="str">
        <f ca="1">Translations!$A$77</f>
        <v>Please select…</v>
      </c>
      <c r="K797" s="958" t="str">
        <f ca="1">Translations!$A$83</f>
        <v>Allocation</v>
      </c>
      <c r="L797" s="959"/>
      <c r="M797" s="971"/>
      <c r="N797" s="972"/>
      <c r="O797" s="963"/>
      <c r="P797" s="964"/>
      <c r="Q797" s="963"/>
      <c r="R797" s="964"/>
      <c r="S797" s="961"/>
      <c r="T797" s="962"/>
      <c r="U797" s="963"/>
      <c r="V797" s="964"/>
      <c r="W797" s="947"/>
      <c r="X797" s="948"/>
      <c r="Y797" s="948"/>
      <c r="Z797" s="948"/>
      <c r="AA797" s="949"/>
      <c r="AB797" s="947"/>
      <c r="AC797" s="948"/>
      <c r="AD797" s="965"/>
      <c r="AE797" s="121"/>
      <c r="AF797" s="121"/>
      <c r="AG797" s="121"/>
      <c r="AH797" s="81"/>
      <c r="AI797" s="81"/>
      <c r="AJ797" s="81"/>
      <c r="AK797" s="81"/>
      <c r="AL797" s="81"/>
      <c r="AM797" s="81"/>
      <c r="AN797" s="167"/>
      <c r="AO797" s="81"/>
      <c r="AP797" s="342">
        <f t="shared" ref="AP797" si="449">SUM(M797:V797)</f>
        <v>0</v>
      </c>
      <c r="AQ797" s="342">
        <f t="shared" ref="AQ797" si="450">SUM(M798:V798)</f>
        <v>0</v>
      </c>
      <c r="AR797" s="342">
        <f>M797</f>
        <v>0</v>
      </c>
      <c r="AS797" s="342">
        <f>O797</f>
        <v>0</v>
      </c>
      <c r="AT797" s="342">
        <f>Q797</f>
        <v>0</v>
      </c>
      <c r="AU797" s="342">
        <f>S797</f>
        <v>0</v>
      </c>
      <c r="AV797" s="342">
        <f>U797</f>
        <v>0</v>
      </c>
      <c r="BB797" s="101"/>
      <c r="BC797" s="101"/>
      <c r="BD797" s="101"/>
      <c r="BE797" s="101"/>
      <c r="BF797" s="101"/>
      <c r="BG797" s="101"/>
      <c r="BH797" s="101"/>
      <c r="BI797" s="101"/>
      <c r="BJ797" s="101"/>
      <c r="BK797" s="101"/>
      <c r="BL797" s="101"/>
      <c r="BM797" s="101"/>
      <c r="BN797" s="101"/>
      <c r="BO797" s="101"/>
      <c r="BP797" s="101"/>
      <c r="BQ797" s="101"/>
      <c r="BR797" s="101"/>
      <c r="BS797" s="101"/>
      <c r="BT797" s="101"/>
      <c r="BU797" s="101"/>
      <c r="BV797" s="101"/>
      <c r="BW797" s="101"/>
      <c r="BX797" s="101"/>
      <c r="BY797" s="101"/>
    </row>
    <row r="798" spans="1:77" s="197" customFormat="1" ht="24" hidden="1" customHeight="1" outlineLevel="1" x14ac:dyDescent="0.2">
      <c r="A798" s="944"/>
      <c r="B798" s="945"/>
      <c r="C798" s="946"/>
      <c r="D798" s="953"/>
      <c r="E798" s="954"/>
      <c r="F798" s="954"/>
      <c r="G798" s="954"/>
      <c r="H798" s="954"/>
      <c r="I798" s="955"/>
      <c r="J798" s="957"/>
      <c r="K798" s="967" t="str">
        <f ca="1">Translations!$A$86</f>
        <v>Above</v>
      </c>
      <c r="L798" s="968"/>
      <c r="M798" s="934"/>
      <c r="N798" s="935"/>
      <c r="O798" s="934"/>
      <c r="P798" s="935"/>
      <c r="Q798" s="934"/>
      <c r="R798" s="935"/>
      <c r="S798" s="936"/>
      <c r="T798" s="937"/>
      <c r="U798" s="934"/>
      <c r="V798" s="935"/>
      <c r="W798" s="953"/>
      <c r="X798" s="954"/>
      <c r="Y798" s="954"/>
      <c r="Z798" s="954"/>
      <c r="AA798" s="955"/>
      <c r="AB798" s="953"/>
      <c r="AC798" s="954"/>
      <c r="AD798" s="966"/>
      <c r="AE798" s="81"/>
      <c r="AF798" s="81"/>
      <c r="AG798" s="81"/>
      <c r="AH798" s="81"/>
      <c r="AI798" s="81"/>
      <c r="AJ798" s="81"/>
      <c r="AK798" s="81"/>
      <c r="AL798" s="81"/>
      <c r="AM798" s="81"/>
      <c r="AN798" s="167"/>
      <c r="AO798" s="81"/>
      <c r="AP798" s="342"/>
      <c r="AQ798" s="342"/>
      <c r="AR798" s="81"/>
      <c r="AS798" s="81"/>
      <c r="AT798" s="81"/>
      <c r="AU798" s="81"/>
      <c r="AV798" s="81"/>
      <c r="AW798" s="342">
        <f>M798</f>
        <v>0</v>
      </c>
      <c r="AX798" s="342">
        <f>O798</f>
        <v>0</v>
      </c>
      <c r="AY798" s="342">
        <f>Q798</f>
        <v>0</v>
      </c>
      <c r="AZ798" s="342">
        <f>S798</f>
        <v>0</v>
      </c>
      <c r="BA798" s="342">
        <f>U798</f>
        <v>0</v>
      </c>
      <c r="BB798" s="101"/>
      <c r="BC798" s="101"/>
      <c r="BD798" s="101"/>
      <c r="BE798" s="101"/>
      <c r="BF798" s="101"/>
      <c r="BG798" s="101"/>
      <c r="BH798" s="101"/>
      <c r="BI798" s="101"/>
      <c r="BJ798" s="101"/>
      <c r="BK798" s="101"/>
      <c r="BL798" s="101"/>
      <c r="BM798" s="101"/>
      <c r="BN798" s="101"/>
      <c r="BO798" s="101"/>
      <c r="BP798" s="101"/>
      <c r="BQ798" s="101"/>
      <c r="BR798" s="101"/>
      <c r="BS798" s="101"/>
      <c r="BT798" s="101"/>
      <c r="BU798" s="101"/>
      <c r="BV798" s="101"/>
      <c r="BW798" s="101"/>
      <c r="BX798" s="101"/>
      <c r="BY798" s="101"/>
    </row>
    <row r="799" spans="1:77" s="197" customFormat="1" ht="24" hidden="1" customHeight="1" outlineLevel="1" x14ac:dyDescent="0.2">
      <c r="A799" s="938" t="str">
        <f ca="1">Translations!$A$77</f>
        <v>Please select…</v>
      </c>
      <c r="B799" s="939"/>
      <c r="C799" s="940"/>
      <c r="D799" s="947"/>
      <c r="E799" s="948"/>
      <c r="F799" s="948"/>
      <c r="G799" s="948"/>
      <c r="H799" s="948"/>
      <c r="I799" s="949"/>
      <c r="J799" s="956" t="str">
        <f ca="1">Translations!$A$77</f>
        <v>Please select…</v>
      </c>
      <c r="K799" s="958" t="str">
        <f ca="1">Translations!$A$83</f>
        <v>Allocation</v>
      </c>
      <c r="L799" s="959"/>
      <c r="M799" s="971"/>
      <c r="N799" s="972"/>
      <c r="O799" s="963"/>
      <c r="P799" s="964"/>
      <c r="Q799" s="963"/>
      <c r="R799" s="964"/>
      <c r="S799" s="961"/>
      <c r="T799" s="962"/>
      <c r="U799" s="963"/>
      <c r="V799" s="964"/>
      <c r="W799" s="947"/>
      <c r="X799" s="948"/>
      <c r="Y799" s="948"/>
      <c r="Z799" s="948"/>
      <c r="AA799" s="949"/>
      <c r="AB799" s="947"/>
      <c r="AC799" s="948"/>
      <c r="AD799" s="965"/>
      <c r="AE799" s="81"/>
      <c r="AF799" s="81"/>
      <c r="AG799" s="81"/>
      <c r="AH799" s="81"/>
      <c r="AI799" s="81"/>
      <c r="AJ799" s="81"/>
      <c r="AK799" s="81"/>
      <c r="AL799" s="81"/>
      <c r="AM799" s="81"/>
      <c r="AN799" s="167"/>
      <c r="AO799" s="81"/>
      <c r="AP799" s="342">
        <f t="shared" ref="AP799" si="451">SUM(M799:V799)</f>
        <v>0</v>
      </c>
      <c r="AQ799" s="342">
        <f t="shared" ref="AQ799" si="452">SUM(M800:V800)</f>
        <v>0</v>
      </c>
      <c r="AR799" s="342">
        <f>M799</f>
        <v>0</v>
      </c>
      <c r="AS799" s="342">
        <f>O799</f>
        <v>0</v>
      </c>
      <c r="AT799" s="342">
        <f>Q799</f>
        <v>0</v>
      </c>
      <c r="AU799" s="342">
        <f>S799</f>
        <v>0</v>
      </c>
      <c r="AV799" s="342">
        <f>U799</f>
        <v>0</v>
      </c>
      <c r="BB799" s="101"/>
      <c r="BC799" s="101"/>
      <c r="BD799" s="101"/>
      <c r="BE799" s="101"/>
      <c r="BF799" s="101"/>
      <c r="BG799" s="101"/>
      <c r="BH799" s="101"/>
      <c r="BI799" s="101"/>
      <c r="BJ799" s="101"/>
      <c r="BK799" s="101"/>
      <c r="BL799" s="101"/>
      <c r="BM799" s="101"/>
      <c r="BN799" s="101"/>
      <c r="BO799" s="101"/>
      <c r="BP799" s="101"/>
      <c r="BQ799" s="101"/>
      <c r="BR799" s="101"/>
      <c r="BS799" s="101"/>
      <c r="BT799" s="101"/>
      <c r="BU799" s="101"/>
      <c r="BV799" s="101"/>
      <c r="BW799" s="101"/>
      <c r="BX799" s="101"/>
      <c r="BY799" s="101"/>
    </row>
    <row r="800" spans="1:77" s="197" customFormat="1" ht="24" hidden="1" customHeight="1" outlineLevel="1" x14ac:dyDescent="0.2">
      <c r="A800" s="941"/>
      <c r="B800" s="942"/>
      <c r="C800" s="943"/>
      <c r="D800" s="950"/>
      <c r="E800" s="951"/>
      <c r="F800" s="951"/>
      <c r="G800" s="951"/>
      <c r="H800" s="951"/>
      <c r="I800" s="952"/>
      <c r="J800" s="957"/>
      <c r="K800" s="967" t="str">
        <f ca="1">Translations!$A$86</f>
        <v>Above</v>
      </c>
      <c r="L800" s="968"/>
      <c r="M800" s="934"/>
      <c r="N800" s="935"/>
      <c r="O800" s="1171"/>
      <c r="P800" s="1172"/>
      <c r="Q800" s="1171"/>
      <c r="R800" s="1172"/>
      <c r="S800" s="936"/>
      <c r="T800" s="937"/>
      <c r="U800" s="934"/>
      <c r="V800" s="935"/>
      <c r="W800" s="953"/>
      <c r="X800" s="954"/>
      <c r="Y800" s="954"/>
      <c r="Z800" s="954"/>
      <c r="AA800" s="955"/>
      <c r="AB800" s="953"/>
      <c r="AC800" s="954"/>
      <c r="AD800" s="966"/>
      <c r="AE800" s="81"/>
      <c r="AF800" s="81"/>
      <c r="AG800" s="81"/>
      <c r="AH800" s="81"/>
      <c r="AI800" s="81"/>
      <c r="AJ800" s="81"/>
      <c r="AK800" s="81"/>
      <c r="AL800" s="81"/>
      <c r="AM800" s="81"/>
      <c r="AN800" s="167"/>
      <c r="AO800" s="81"/>
      <c r="AP800" s="342"/>
      <c r="AQ800" s="342"/>
      <c r="AR800" s="81"/>
      <c r="AS800" s="81"/>
      <c r="AT800" s="81"/>
      <c r="AU800" s="81"/>
      <c r="AV800" s="81"/>
      <c r="AW800" s="342">
        <f>M800</f>
        <v>0</v>
      </c>
      <c r="AX800" s="342">
        <f>O800</f>
        <v>0</v>
      </c>
      <c r="AY800" s="342">
        <f>Q800</f>
        <v>0</v>
      </c>
      <c r="AZ800" s="342">
        <f>S800</f>
        <v>0</v>
      </c>
      <c r="BA800" s="342">
        <f>U800</f>
        <v>0</v>
      </c>
      <c r="BB800" s="101"/>
      <c r="BC800" s="101"/>
      <c r="BD800" s="101"/>
      <c r="BE800" s="101"/>
      <c r="BF800" s="101"/>
      <c r="BG800" s="101"/>
      <c r="BH800" s="101"/>
      <c r="BI800" s="101"/>
      <c r="BJ800" s="101"/>
      <c r="BK800" s="101"/>
      <c r="BL800" s="101"/>
      <c r="BM800" s="101"/>
      <c r="BN800" s="101"/>
      <c r="BO800" s="101"/>
      <c r="BP800" s="101"/>
      <c r="BQ800" s="101"/>
      <c r="BR800" s="101"/>
      <c r="BS800" s="101"/>
      <c r="BT800" s="101"/>
      <c r="BU800" s="101"/>
      <c r="BV800" s="101"/>
      <c r="BW800" s="101"/>
      <c r="BX800" s="101"/>
      <c r="BY800" s="101"/>
    </row>
    <row r="801" spans="1:77" s="197" customFormat="1" ht="24" hidden="1" customHeight="1" outlineLevel="1" x14ac:dyDescent="0.2">
      <c r="A801" s="941"/>
      <c r="B801" s="942"/>
      <c r="C801" s="943"/>
      <c r="D801" s="950"/>
      <c r="E801" s="951"/>
      <c r="F801" s="951"/>
      <c r="G801" s="951"/>
      <c r="H801" s="951"/>
      <c r="I801" s="952"/>
      <c r="J801" s="956" t="str">
        <f ca="1">Translations!$A$77</f>
        <v>Please select…</v>
      </c>
      <c r="K801" s="958" t="str">
        <f ca="1">Translations!$A$83</f>
        <v>Allocation</v>
      </c>
      <c r="L801" s="959"/>
      <c r="M801" s="971"/>
      <c r="N801" s="972"/>
      <c r="O801" s="963"/>
      <c r="P801" s="964"/>
      <c r="Q801" s="963"/>
      <c r="R801" s="964"/>
      <c r="S801" s="961"/>
      <c r="T801" s="962"/>
      <c r="U801" s="963"/>
      <c r="V801" s="964"/>
      <c r="W801" s="947"/>
      <c r="X801" s="948"/>
      <c r="Y801" s="948"/>
      <c r="Z801" s="948"/>
      <c r="AA801" s="949"/>
      <c r="AB801" s="947"/>
      <c r="AC801" s="948"/>
      <c r="AD801" s="965"/>
      <c r="AE801" s="121"/>
      <c r="AF801" s="121"/>
      <c r="AG801" s="121"/>
      <c r="AH801" s="81"/>
      <c r="AI801" s="81"/>
      <c r="AJ801" s="81"/>
      <c r="AK801" s="81"/>
      <c r="AL801" s="81"/>
      <c r="AM801" s="81"/>
      <c r="AN801" s="167"/>
      <c r="AO801" s="81"/>
      <c r="AP801" s="342">
        <f t="shared" ref="AP801" si="453">SUM(M801:V801)</f>
        <v>0</v>
      </c>
      <c r="AQ801" s="342">
        <f t="shared" ref="AQ801" si="454">SUM(M802:V802)</f>
        <v>0</v>
      </c>
      <c r="AR801" s="342">
        <f>M801</f>
        <v>0</v>
      </c>
      <c r="AS801" s="342">
        <f>O801</f>
        <v>0</v>
      </c>
      <c r="AT801" s="342">
        <f>Q801</f>
        <v>0</v>
      </c>
      <c r="AU801" s="342">
        <f>S801</f>
        <v>0</v>
      </c>
      <c r="AV801" s="342">
        <f>U801</f>
        <v>0</v>
      </c>
      <c r="BB801" s="101"/>
      <c r="BC801" s="101"/>
      <c r="BD801" s="101"/>
      <c r="BE801" s="101"/>
      <c r="BF801" s="101"/>
      <c r="BG801" s="101"/>
      <c r="BH801" s="101"/>
      <c r="BI801" s="101"/>
      <c r="BJ801" s="101"/>
      <c r="BK801" s="101"/>
      <c r="BL801" s="101"/>
      <c r="BM801" s="101"/>
      <c r="BN801" s="101"/>
      <c r="BO801" s="101"/>
      <c r="BP801" s="101"/>
      <c r="BQ801" s="101"/>
      <c r="BR801" s="101"/>
      <c r="BS801" s="101"/>
      <c r="BT801" s="101"/>
      <c r="BU801" s="101"/>
      <c r="BV801" s="101"/>
      <c r="BW801" s="101"/>
      <c r="BX801" s="101"/>
      <c r="BY801" s="101"/>
    </row>
    <row r="802" spans="1:77" s="197" customFormat="1" ht="24" hidden="1" customHeight="1" outlineLevel="1" x14ac:dyDescent="0.2">
      <c r="A802" s="944"/>
      <c r="B802" s="945"/>
      <c r="C802" s="946"/>
      <c r="D802" s="953"/>
      <c r="E802" s="954"/>
      <c r="F802" s="954"/>
      <c r="G802" s="954"/>
      <c r="H802" s="954"/>
      <c r="I802" s="955"/>
      <c r="J802" s="957"/>
      <c r="K802" s="967" t="str">
        <f ca="1">Translations!$A$86</f>
        <v>Above</v>
      </c>
      <c r="L802" s="968"/>
      <c r="M802" s="934"/>
      <c r="N802" s="935"/>
      <c r="O802" s="934"/>
      <c r="P802" s="935"/>
      <c r="Q802" s="934"/>
      <c r="R802" s="935"/>
      <c r="S802" s="936"/>
      <c r="T802" s="937"/>
      <c r="U802" s="934"/>
      <c r="V802" s="935"/>
      <c r="W802" s="953"/>
      <c r="X802" s="954"/>
      <c r="Y802" s="954"/>
      <c r="Z802" s="954"/>
      <c r="AA802" s="955"/>
      <c r="AB802" s="953"/>
      <c r="AC802" s="954"/>
      <c r="AD802" s="966"/>
      <c r="AE802" s="81"/>
      <c r="AF802" s="81"/>
      <c r="AG802" s="81"/>
      <c r="AH802" s="81"/>
      <c r="AI802" s="81"/>
      <c r="AJ802" s="81"/>
      <c r="AK802" s="81"/>
      <c r="AL802" s="81"/>
      <c r="AM802" s="81"/>
      <c r="AN802" s="167"/>
      <c r="AO802" s="81"/>
      <c r="AP802" s="342"/>
      <c r="AQ802" s="342"/>
      <c r="AR802" s="81"/>
      <c r="AS802" s="81"/>
      <c r="AT802" s="81"/>
      <c r="AU802" s="81"/>
      <c r="AV802" s="81"/>
      <c r="AW802" s="342">
        <f>M802</f>
        <v>0</v>
      </c>
      <c r="AX802" s="342">
        <f>O802</f>
        <v>0</v>
      </c>
      <c r="AY802" s="342">
        <f>Q802</f>
        <v>0</v>
      </c>
      <c r="AZ802" s="342">
        <f>S802</f>
        <v>0</v>
      </c>
      <c r="BA802" s="342">
        <f>U802</f>
        <v>0</v>
      </c>
      <c r="BB802" s="101"/>
      <c r="BC802" s="101"/>
      <c r="BD802" s="101"/>
      <c r="BE802" s="101"/>
      <c r="BF802" s="101"/>
      <c r="BG802" s="101"/>
      <c r="BH802" s="101"/>
      <c r="BI802" s="101"/>
      <c r="BJ802" s="101"/>
      <c r="BK802" s="101"/>
      <c r="BL802" s="101"/>
      <c r="BM802" s="101"/>
      <c r="BN802" s="101"/>
      <c r="BO802" s="101"/>
      <c r="BP802" s="101"/>
      <c r="BQ802" s="101"/>
      <c r="BR802" s="101"/>
      <c r="BS802" s="101"/>
      <c r="BT802" s="101"/>
      <c r="BU802" s="101"/>
      <c r="BV802" s="101"/>
      <c r="BW802" s="101"/>
      <c r="BX802" s="101"/>
      <c r="BY802" s="101"/>
    </row>
    <row r="803" spans="1:77" s="197" customFormat="1" ht="24" hidden="1" customHeight="1" outlineLevel="1" x14ac:dyDescent="0.2">
      <c r="A803" s="938" t="str">
        <f ca="1">Translations!$A$77</f>
        <v>Please select…</v>
      </c>
      <c r="B803" s="939"/>
      <c r="C803" s="940"/>
      <c r="D803" s="947"/>
      <c r="E803" s="948"/>
      <c r="F803" s="948"/>
      <c r="G803" s="948"/>
      <c r="H803" s="948"/>
      <c r="I803" s="949"/>
      <c r="J803" s="956" t="str">
        <f ca="1">Translations!$A$77</f>
        <v>Please select…</v>
      </c>
      <c r="K803" s="958" t="str">
        <f ca="1">Translations!$A$83</f>
        <v>Allocation</v>
      </c>
      <c r="L803" s="959"/>
      <c r="M803" s="971"/>
      <c r="N803" s="972"/>
      <c r="O803" s="963"/>
      <c r="P803" s="964"/>
      <c r="Q803" s="963"/>
      <c r="R803" s="964"/>
      <c r="S803" s="961"/>
      <c r="T803" s="962"/>
      <c r="U803" s="963"/>
      <c r="V803" s="964"/>
      <c r="W803" s="947"/>
      <c r="X803" s="948"/>
      <c r="Y803" s="948"/>
      <c r="Z803" s="948"/>
      <c r="AA803" s="949"/>
      <c r="AB803" s="947"/>
      <c r="AC803" s="948"/>
      <c r="AD803" s="965"/>
      <c r="AE803" s="81"/>
      <c r="AF803" s="81"/>
      <c r="AG803" s="81"/>
      <c r="AH803" s="81"/>
      <c r="AI803" s="81"/>
      <c r="AJ803" s="81"/>
      <c r="AK803" s="81"/>
      <c r="AL803" s="81"/>
      <c r="AM803" s="81"/>
      <c r="AN803" s="167"/>
      <c r="AO803" s="81"/>
      <c r="AP803" s="342">
        <f t="shared" ref="AP803" si="455">SUM(M803:V803)</f>
        <v>0</v>
      </c>
      <c r="AQ803" s="342">
        <f t="shared" ref="AQ803" si="456">SUM(M804:V804)</f>
        <v>0</v>
      </c>
      <c r="AR803" s="342">
        <f>M803</f>
        <v>0</v>
      </c>
      <c r="AS803" s="342">
        <f>O803</f>
        <v>0</v>
      </c>
      <c r="AT803" s="342">
        <f>Q803</f>
        <v>0</v>
      </c>
      <c r="AU803" s="342">
        <f>S803</f>
        <v>0</v>
      </c>
      <c r="AV803" s="342">
        <f>U803</f>
        <v>0</v>
      </c>
      <c r="BB803" s="101"/>
      <c r="BC803" s="101"/>
      <c r="BD803" s="101"/>
      <c r="BE803" s="101"/>
      <c r="BF803" s="101"/>
      <c r="BG803" s="101"/>
      <c r="BH803" s="101"/>
      <c r="BI803" s="101"/>
      <c r="BJ803" s="101"/>
      <c r="BK803" s="101"/>
      <c r="BL803" s="101"/>
      <c r="BM803" s="101"/>
      <c r="BN803" s="101"/>
      <c r="BO803" s="101"/>
      <c r="BP803" s="101"/>
      <c r="BQ803" s="101"/>
      <c r="BR803" s="101"/>
      <c r="BS803" s="101"/>
      <c r="BT803" s="101"/>
      <c r="BU803" s="101"/>
      <c r="BV803" s="101"/>
      <c r="BW803" s="101"/>
      <c r="BX803" s="101"/>
      <c r="BY803" s="101"/>
    </row>
    <row r="804" spans="1:77" s="197" customFormat="1" ht="24" hidden="1" customHeight="1" outlineLevel="1" x14ac:dyDescent="0.2">
      <c r="A804" s="941"/>
      <c r="B804" s="942"/>
      <c r="C804" s="943"/>
      <c r="D804" s="950"/>
      <c r="E804" s="951"/>
      <c r="F804" s="951"/>
      <c r="G804" s="951"/>
      <c r="H804" s="951"/>
      <c r="I804" s="952"/>
      <c r="J804" s="957"/>
      <c r="K804" s="967" t="str">
        <f ca="1">Translations!$A$86</f>
        <v>Above</v>
      </c>
      <c r="L804" s="968"/>
      <c r="M804" s="934"/>
      <c r="N804" s="935"/>
      <c r="O804" s="934"/>
      <c r="P804" s="935"/>
      <c r="Q804" s="934"/>
      <c r="R804" s="935"/>
      <c r="S804" s="936"/>
      <c r="T804" s="937"/>
      <c r="U804" s="934"/>
      <c r="V804" s="935"/>
      <c r="W804" s="953"/>
      <c r="X804" s="954"/>
      <c r="Y804" s="954"/>
      <c r="Z804" s="954"/>
      <c r="AA804" s="955"/>
      <c r="AB804" s="953"/>
      <c r="AC804" s="954"/>
      <c r="AD804" s="966"/>
      <c r="AE804" s="81"/>
      <c r="AF804" s="81"/>
      <c r="AG804" s="81"/>
      <c r="AH804" s="81"/>
      <c r="AI804" s="81"/>
      <c r="AJ804" s="81"/>
      <c r="AK804" s="81"/>
      <c r="AL804" s="81"/>
      <c r="AM804" s="81"/>
      <c r="AN804" s="167"/>
      <c r="AO804" s="81"/>
      <c r="AP804" s="342"/>
      <c r="AQ804" s="342"/>
      <c r="AR804" s="81"/>
      <c r="AS804" s="81"/>
      <c r="AT804" s="81"/>
      <c r="AU804" s="81"/>
      <c r="AV804" s="81"/>
      <c r="AW804" s="342">
        <f>M804</f>
        <v>0</v>
      </c>
      <c r="AX804" s="342">
        <f>O804</f>
        <v>0</v>
      </c>
      <c r="AY804" s="342">
        <f>Q804</f>
        <v>0</v>
      </c>
      <c r="AZ804" s="342">
        <f>S804</f>
        <v>0</v>
      </c>
      <c r="BA804" s="342">
        <f>U804</f>
        <v>0</v>
      </c>
      <c r="BB804" s="101"/>
      <c r="BC804" s="101"/>
      <c r="BD804" s="101"/>
      <c r="BE804" s="101"/>
      <c r="BF804" s="101"/>
      <c r="BG804" s="101"/>
      <c r="BH804" s="101"/>
      <c r="BI804" s="101"/>
      <c r="BJ804" s="101"/>
      <c r="BK804" s="101"/>
      <c r="BL804" s="101"/>
      <c r="BM804" s="101"/>
      <c r="BN804" s="101"/>
      <c r="BO804" s="101"/>
      <c r="BP804" s="101"/>
      <c r="BQ804" s="101"/>
      <c r="BR804" s="101"/>
      <c r="BS804" s="101"/>
      <c r="BT804" s="101"/>
      <c r="BU804" s="101"/>
      <c r="BV804" s="101"/>
      <c r="BW804" s="101"/>
      <c r="BX804" s="101"/>
      <c r="BY804" s="101"/>
    </row>
    <row r="805" spans="1:77" s="197" customFormat="1" ht="24" hidden="1" customHeight="1" outlineLevel="1" x14ac:dyDescent="0.2">
      <c r="A805" s="941"/>
      <c r="B805" s="942"/>
      <c r="C805" s="943"/>
      <c r="D805" s="950"/>
      <c r="E805" s="951"/>
      <c r="F805" s="951"/>
      <c r="G805" s="951"/>
      <c r="H805" s="951"/>
      <c r="I805" s="952"/>
      <c r="J805" s="956" t="str">
        <f ca="1">Translations!$A$77</f>
        <v>Please select…</v>
      </c>
      <c r="K805" s="958" t="str">
        <f ca="1">Translations!$A$83</f>
        <v>Allocation</v>
      </c>
      <c r="L805" s="959"/>
      <c r="M805" s="971"/>
      <c r="N805" s="972"/>
      <c r="O805" s="963"/>
      <c r="P805" s="964"/>
      <c r="Q805" s="963"/>
      <c r="R805" s="964"/>
      <c r="S805" s="961"/>
      <c r="T805" s="962"/>
      <c r="U805" s="963"/>
      <c r="V805" s="964"/>
      <c r="W805" s="947"/>
      <c r="X805" s="948"/>
      <c r="Y805" s="948"/>
      <c r="Z805" s="948"/>
      <c r="AA805" s="949"/>
      <c r="AB805" s="947"/>
      <c r="AC805" s="948"/>
      <c r="AD805" s="965"/>
      <c r="AE805" s="121"/>
      <c r="AF805" s="121"/>
      <c r="AG805" s="121"/>
      <c r="AH805" s="81"/>
      <c r="AI805" s="81"/>
      <c r="AJ805" s="81"/>
      <c r="AK805" s="81"/>
      <c r="AL805" s="81"/>
      <c r="AM805" s="81"/>
      <c r="AN805" s="167"/>
      <c r="AO805" s="81"/>
      <c r="AP805" s="342">
        <f t="shared" ref="AP805" si="457">SUM(M805:V805)</f>
        <v>0</v>
      </c>
      <c r="AQ805" s="342">
        <f t="shared" ref="AQ805" si="458">SUM(M806:V806)</f>
        <v>0</v>
      </c>
      <c r="AR805" s="342">
        <f>M805</f>
        <v>0</v>
      </c>
      <c r="AS805" s="342">
        <f>O805</f>
        <v>0</v>
      </c>
      <c r="AT805" s="342">
        <f>Q805</f>
        <v>0</v>
      </c>
      <c r="AU805" s="342">
        <f>S805</f>
        <v>0</v>
      </c>
      <c r="AV805" s="342">
        <f>U805</f>
        <v>0</v>
      </c>
      <c r="BB805" s="101"/>
      <c r="BC805" s="101"/>
      <c r="BD805" s="101"/>
      <c r="BE805" s="101"/>
      <c r="BF805" s="101"/>
      <c r="BG805" s="101"/>
      <c r="BH805" s="101"/>
      <c r="BI805" s="101"/>
      <c r="BJ805" s="101"/>
      <c r="BK805" s="101"/>
      <c r="BL805" s="101"/>
      <c r="BM805" s="101"/>
      <c r="BN805" s="101"/>
      <c r="BO805" s="101"/>
      <c r="BP805" s="101"/>
      <c r="BQ805" s="101"/>
      <c r="BR805" s="101"/>
      <c r="BS805" s="101"/>
      <c r="BT805" s="101"/>
      <c r="BU805" s="101"/>
      <c r="BV805" s="101"/>
      <c r="BW805" s="101"/>
      <c r="BX805" s="101"/>
      <c r="BY805" s="101"/>
    </row>
    <row r="806" spans="1:77" s="197" customFormat="1" ht="24" hidden="1" customHeight="1" outlineLevel="1" x14ac:dyDescent="0.2">
      <c r="A806" s="944"/>
      <c r="B806" s="945"/>
      <c r="C806" s="946"/>
      <c r="D806" s="953"/>
      <c r="E806" s="954"/>
      <c r="F806" s="954"/>
      <c r="G806" s="954"/>
      <c r="H806" s="954"/>
      <c r="I806" s="955"/>
      <c r="J806" s="957"/>
      <c r="K806" s="967" t="str">
        <f ca="1">Translations!$A$86</f>
        <v>Above</v>
      </c>
      <c r="L806" s="968"/>
      <c r="M806" s="934"/>
      <c r="N806" s="935"/>
      <c r="O806" s="934"/>
      <c r="P806" s="935"/>
      <c r="Q806" s="934"/>
      <c r="R806" s="935"/>
      <c r="S806" s="936"/>
      <c r="T806" s="937"/>
      <c r="U806" s="934"/>
      <c r="V806" s="935"/>
      <c r="W806" s="953"/>
      <c r="X806" s="954"/>
      <c r="Y806" s="954"/>
      <c r="Z806" s="954"/>
      <c r="AA806" s="955"/>
      <c r="AB806" s="953"/>
      <c r="AC806" s="954"/>
      <c r="AD806" s="966"/>
      <c r="AE806" s="81"/>
      <c r="AF806" s="81"/>
      <c r="AG806" s="81"/>
      <c r="AH806" s="81"/>
      <c r="AI806" s="81"/>
      <c r="AJ806" s="81"/>
      <c r="AK806" s="81"/>
      <c r="AL806" s="81"/>
      <c r="AM806" s="81"/>
      <c r="AN806" s="167"/>
      <c r="AO806" s="81"/>
      <c r="AP806" s="342"/>
      <c r="AQ806" s="342"/>
      <c r="AR806" s="81"/>
      <c r="AS806" s="81"/>
      <c r="AT806" s="81"/>
      <c r="AU806" s="81"/>
      <c r="AV806" s="81"/>
      <c r="AW806" s="342">
        <f>M806</f>
        <v>0</v>
      </c>
      <c r="AX806" s="342">
        <f>O806</f>
        <v>0</v>
      </c>
      <c r="AY806" s="342">
        <f>Q806</f>
        <v>0</v>
      </c>
      <c r="AZ806" s="342">
        <f>S806</f>
        <v>0</v>
      </c>
      <c r="BA806" s="342">
        <f>U806</f>
        <v>0</v>
      </c>
      <c r="BB806" s="101"/>
      <c r="BC806" s="101"/>
      <c r="BD806" s="101"/>
      <c r="BE806" s="101"/>
      <c r="BF806" s="101"/>
      <c r="BG806" s="101"/>
      <c r="BH806" s="101"/>
      <c r="BI806" s="101"/>
      <c r="BJ806" s="101"/>
      <c r="BK806" s="101"/>
      <c r="BL806" s="101"/>
      <c r="BM806" s="101"/>
      <c r="BN806" s="101"/>
      <c r="BO806" s="101"/>
      <c r="BP806" s="101"/>
      <c r="BQ806" s="101"/>
      <c r="BR806" s="101"/>
      <c r="BS806" s="101"/>
      <c r="BT806" s="101"/>
      <c r="BU806" s="101"/>
      <c r="BV806" s="101"/>
      <c r="BW806" s="101"/>
      <c r="BX806" s="101"/>
      <c r="BY806" s="101"/>
    </row>
    <row r="807" spans="1:77" s="197" customFormat="1" ht="24" hidden="1" customHeight="1" outlineLevel="1" x14ac:dyDescent="0.2">
      <c r="A807" s="938" t="str">
        <f ca="1">Translations!$A$77</f>
        <v>Please select…</v>
      </c>
      <c r="B807" s="939"/>
      <c r="C807" s="940"/>
      <c r="D807" s="947"/>
      <c r="E807" s="948"/>
      <c r="F807" s="948"/>
      <c r="G807" s="948"/>
      <c r="H807" s="948"/>
      <c r="I807" s="949"/>
      <c r="J807" s="956" t="str">
        <f ca="1">Translations!$A$77</f>
        <v>Please select…</v>
      </c>
      <c r="K807" s="958" t="str">
        <f ca="1">Translations!$A$83</f>
        <v>Allocation</v>
      </c>
      <c r="L807" s="959"/>
      <c r="M807" s="971"/>
      <c r="N807" s="972"/>
      <c r="O807" s="963"/>
      <c r="P807" s="964"/>
      <c r="Q807" s="963"/>
      <c r="R807" s="964"/>
      <c r="S807" s="961"/>
      <c r="T807" s="962"/>
      <c r="U807" s="963"/>
      <c r="V807" s="964"/>
      <c r="W807" s="947"/>
      <c r="X807" s="948"/>
      <c r="Y807" s="948"/>
      <c r="Z807" s="948"/>
      <c r="AA807" s="949"/>
      <c r="AB807" s="947"/>
      <c r="AC807" s="948"/>
      <c r="AD807" s="965"/>
      <c r="AE807" s="81"/>
      <c r="AF807" s="81"/>
      <c r="AG807" s="81"/>
      <c r="AH807" s="81"/>
      <c r="AI807" s="81"/>
      <c r="AJ807" s="81"/>
      <c r="AK807" s="81"/>
      <c r="AL807" s="81"/>
      <c r="AM807" s="81"/>
      <c r="AN807" s="167"/>
      <c r="AO807" s="81"/>
      <c r="AP807" s="342">
        <f t="shared" ref="AP807" si="459">SUM(M807:V807)</f>
        <v>0</v>
      </c>
      <c r="AQ807" s="342">
        <f t="shared" ref="AQ807" si="460">SUM(M808:V808)</f>
        <v>0</v>
      </c>
      <c r="AR807" s="342">
        <f>M807</f>
        <v>0</v>
      </c>
      <c r="AS807" s="342">
        <f>O807</f>
        <v>0</v>
      </c>
      <c r="AT807" s="342">
        <f>Q807</f>
        <v>0</v>
      </c>
      <c r="AU807" s="342">
        <f>S807</f>
        <v>0</v>
      </c>
      <c r="AV807" s="342">
        <f>U807</f>
        <v>0</v>
      </c>
      <c r="BB807" s="101"/>
      <c r="BC807" s="101"/>
      <c r="BD807" s="101"/>
      <c r="BE807" s="101"/>
      <c r="BF807" s="101"/>
      <c r="BG807" s="101"/>
      <c r="BH807" s="101"/>
      <c r="BI807" s="101"/>
      <c r="BJ807" s="101"/>
      <c r="BK807" s="101"/>
      <c r="BL807" s="101"/>
      <c r="BM807" s="101"/>
      <c r="BN807" s="101"/>
      <c r="BO807" s="101"/>
      <c r="BP807" s="101"/>
      <c r="BQ807" s="101"/>
      <c r="BR807" s="101"/>
      <c r="BS807" s="101"/>
      <c r="BT807" s="101"/>
      <c r="BU807" s="101"/>
      <c r="BV807" s="101"/>
      <c r="BW807" s="101"/>
      <c r="BX807" s="101"/>
      <c r="BY807" s="101"/>
    </row>
    <row r="808" spans="1:77" s="197" customFormat="1" ht="24" hidden="1" customHeight="1" outlineLevel="1" x14ac:dyDescent="0.2">
      <c r="A808" s="941"/>
      <c r="B808" s="942"/>
      <c r="C808" s="943"/>
      <c r="D808" s="950"/>
      <c r="E808" s="951"/>
      <c r="F808" s="951"/>
      <c r="G808" s="951"/>
      <c r="H808" s="951"/>
      <c r="I808" s="952"/>
      <c r="J808" s="957"/>
      <c r="K808" s="967" t="str">
        <f ca="1">Translations!$A$86</f>
        <v>Above</v>
      </c>
      <c r="L808" s="968"/>
      <c r="M808" s="934"/>
      <c r="N808" s="935"/>
      <c r="O808" s="934"/>
      <c r="P808" s="935"/>
      <c r="Q808" s="934"/>
      <c r="R808" s="935"/>
      <c r="S808" s="936"/>
      <c r="T808" s="937"/>
      <c r="U808" s="934"/>
      <c r="V808" s="935"/>
      <c r="W808" s="953"/>
      <c r="X808" s="954"/>
      <c r="Y808" s="954"/>
      <c r="Z808" s="954"/>
      <c r="AA808" s="955"/>
      <c r="AB808" s="953"/>
      <c r="AC808" s="954"/>
      <c r="AD808" s="966"/>
      <c r="AE808" s="81"/>
      <c r="AF808" s="81"/>
      <c r="AG808" s="81"/>
      <c r="AH808" s="81"/>
      <c r="AI808" s="81"/>
      <c r="AJ808" s="81"/>
      <c r="AK808" s="81"/>
      <c r="AL808" s="81"/>
      <c r="AM808" s="81"/>
      <c r="AN808" s="167"/>
      <c r="AO808" s="81"/>
      <c r="AP808" s="342"/>
      <c r="AQ808" s="342"/>
      <c r="AR808" s="81"/>
      <c r="AS808" s="81"/>
      <c r="AT808" s="81"/>
      <c r="AU808" s="81"/>
      <c r="AV808" s="81"/>
      <c r="AW808" s="342">
        <f>M808</f>
        <v>0</v>
      </c>
      <c r="AX808" s="342">
        <f>O808</f>
        <v>0</v>
      </c>
      <c r="AY808" s="342">
        <f>Q808</f>
        <v>0</v>
      </c>
      <c r="AZ808" s="342">
        <f>S808</f>
        <v>0</v>
      </c>
      <c r="BA808" s="342">
        <f>U808</f>
        <v>0</v>
      </c>
      <c r="BB808" s="101"/>
      <c r="BC808" s="101"/>
      <c r="BD808" s="101"/>
      <c r="BE808" s="101"/>
      <c r="BF808" s="101"/>
      <c r="BG808" s="101"/>
      <c r="BH808" s="101"/>
      <c r="BI808" s="101"/>
      <c r="BJ808" s="101"/>
      <c r="BK808" s="101"/>
      <c r="BL808" s="101"/>
      <c r="BM808" s="101"/>
      <c r="BN808" s="101"/>
      <c r="BO808" s="101"/>
      <c r="BP808" s="101"/>
      <c r="BQ808" s="101"/>
      <c r="BR808" s="101"/>
      <c r="BS808" s="101"/>
      <c r="BT808" s="101"/>
      <c r="BU808" s="101"/>
      <c r="BV808" s="101"/>
      <c r="BW808" s="101"/>
      <c r="BX808" s="101"/>
      <c r="BY808" s="101"/>
    </row>
    <row r="809" spans="1:77" s="197" customFormat="1" ht="24" hidden="1" customHeight="1" outlineLevel="1" x14ac:dyDescent="0.2">
      <c r="A809" s="941"/>
      <c r="B809" s="942"/>
      <c r="C809" s="943"/>
      <c r="D809" s="950"/>
      <c r="E809" s="951"/>
      <c r="F809" s="951"/>
      <c r="G809" s="951"/>
      <c r="H809" s="951"/>
      <c r="I809" s="952"/>
      <c r="J809" s="956" t="str">
        <f ca="1">Translations!$A$77</f>
        <v>Please select…</v>
      </c>
      <c r="K809" s="958" t="str">
        <f ca="1">Translations!$A$83</f>
        <v>Allocation</v>
      </c>
      <c r="L809" s="959"/>
      <c r="M809" s="971"/>
      <c r="N809" s="972"/>
      <c r="O809" s="963"/>
      <c r="P809" s="964"/>
      <c r="Q809" s="963"/>
      <c r="R809" s="964"/>
      <c r="S809" s="961"/>
      <c r="T809" s="962"/>
      <c r="U809" s="963"/>
      <c r="V809" s="964"/>
      <c r="W809" s="947"/>
      <c r="X809" s="948"/>
      <c r="Y809" s="948"/>
      <c r="Z809" s="948"/>
      <c r="AA809" s="949"/>
      <c r="AB809" s="947"/>
      <c r="AC809" s="948"/>
      <c r="AD809" s="965"/>
      <c r="AE809" s="81"/>
      <c r="AF809" s="81"/>
      <c r="AG809" s="81"/>
      <c r="AH809" s="81"/>
      <c r="AI809" s="81"/>
      <c r="AJ809" s="81"/>
      <c r="AK809" s="81"/>
      <c r="AL809" s="81"/>
      <c r="AM809" s="81"/>
      <c r="AN809" s="167"/>
      <c r="AO809" s="81"/>
      <c r="AP809" s="342">
        <f t="shared" ref="AP809" si="461">SUM(M809:V809)</f>
        <v>0</v>
      </c>
      <c r="AQ809" s="342">
        <f t="shared" ref="AQ809" si="462">SUM(M810:V810)</f>
        <v>0</v>
      </c>
      <c r="AR809" s="342">
        <f>M809</f>
        <v>0</v>
      </c>
      <c r="AS809" s="342">
        <f>O809</f>
        <v>0</v>
      </c>
      <c r="AT809" s="342">
        <f>Q809</f>
        <v>0</v>
      </c>
      <c r="AU809" s="342">
        <f>S809</f>
        <v>0</v>
      </c>
      <c r="AV809" s="342">
        <f>U809</f>
        <v>0</v>
      </c>
      <c r="BB809" s="101"/>
      <c r="BC809" s="101"/>
      <c r="BD809" s="101"/>
      <c r="BE809" s="101"/>
      <c r="BF809" s="101"/>
      <c r="BG809" s="101"/>
      <c r="BH809" s="101"/>
      <c r="BI809" s="101"/>
      <c r="BJ809" s="101"/>
      <c r="BK809" s="101"/>
      <c r="BL809" s="101"/>
      <c r="BM809" s="101"/>
      <c r="BN809" s="101"/>
      <c r="BO809" s="101"/>
      <c r="BP809" s="101"/>
      <c r="BQ809" s="101"/>
      <c r="BR809" s="101"/>
      <c r="BS809" s="101"/>
      <c r="BT809" s="101"/>
      <c r="BU809" s="101"/>
      <c r="BV809" s="101"/>
      <c r="BW809" s="101"/>
      <c r="BX809" s="101"/>
      <c r="BY809" s="101"/>
    </row>
    <row r="810" spans="1:77" s="197" customFormat="1" ht="24" hidden="1" customHeight="1" outlineLevel="1" x14ac:dyDescent="0.2">
      <c r="A810" s="944"/>
      <c r="B810" s="945"/>
      <c r="C810" s="946"/>
      <c r="D810" s="953"/>
      <c r="E810" s="954"/>
      <c r="F810" s="954"/>
      <c r="G810" s="954"/>
      <c r="H810" s="954"/>
      <c r="I810" s="955"/>
      <c r="J810" s="957"/>
      <c r="K810" s="967" t="str">
        <f ca="1">Translations!$A$86</f>
        <v>Above</v>
      </c>
      <c r="L810" s="968"/>
      <c r="M810" s="934"/>
      <c r="N810" s="935"/>
      <c r="O810" s="934"/>
      <c r="P810" s="935"/>
      <c r="Q810" s="934"/>
      <c r="R810" s="935"/>
      <c r="S810" s="936"/>
      <c r="T810" s="937"/>
      <c r="U810" s="934"/>
      <c r="V810" s="935"/>
      <c r="W810" s="953"/>
      <c r="X810" s="954"/>
      <c r="Y810" s="954"/>
      <c r="Z810" s="954"/>
      <c r="AA810" s="955"/>
      <c r="AB810" s="953"/>
      <c r="AC810" s="954"/>
      <c r="AD810" s="966"/>
      <c r="AE810" s="81"/>
      <c r="AF810" s="81"/>
      <c r="AG810" s="81"/>
      <c r="AH810" s="81"/>
      <c r="AI810" s="81"/>
      <c r="AJ810" s="81"/>
      <c r="AK810" s="81"/>
      <c r="AL810" s="81"/>
      <c r="AM810" s="81"/>
      <c r="AN810" s="167"/>
      <c r="AO810" s="81"/>
      <c r="AP810" s="342"/>
      <c r="AQ810" s="342"/>
      <c r="AR810" s="81"/>
      <c r="AS810" s="81"/>
      <c r="AT810" s="81"/>
      <c r="AU810" s="81"/>
      <c r="AV810" s="81"/>
      <c r="AW810" s="342">
        <f>M810</f>
        <v>0</v>
      </c>
      <c r="AX810" s="342">
        <f>O810</f>
        <v>0</v>
      </c>
      <c r="AY810" s="342">
        <f>Q810</f>
        <v>0</v>
      </c>
      <c r="AZ810" s="342">
        <f>S810</f>
        <v>0</v>
      </c>
      <c r="BA810" s="342">
        <f>U810</f>
        <v>0</v>
      </c>
      <c r="BB810" s="101"/>
      <c r="BC810" s="101"/>
      <c r="BD810" s="101"/>
      <c r="BE810" s="101"/>
      <c r="BF810" s="101"/>
      <c r="BG810" s="101"/>
      <c r="BH810" s="101"/>
      <c r="BI810" s="101"/>
      <c r="BJ810" s="101"/>
      <c r="BK810" s="101"/>
      <c r="BL810" s="101"/>
      <c r="BM810" s="101"/>
      <c r="BN810" s="101"/>
      <c r="BO810" s="101"/>
      <c r="BP810" s="101"/>
      <c r="BQ810" s="101"/>
      <c r="BR810" s="101"/>
      <c r="BS810" s="101"/>
      <c r="BT810" s="101"/>
      <c r="BU810" s="101"/>
      <c r="BV810" s="101"/>
      <c r="BW810" s="101"/>
      <c r="BX810" s="101"/>
      <c r="BY810" s="101"/>
    </row>
    <row r="811" spans="1:77" collapsed="1" x14ac:dyDescent="0.2">
      <c r="A811" s="1129" t="str">
        <f ca="1">Translations!$A$126</f>
        <v>To expand additional modules click the "+" signs in the left hand margin.</v>
      </c>
      <c r="B811" s="1110"/>
      <c r="C811" s="1110"/>
      <c r="D811" s="1110"/>
      <c r="E811" s="1110"/>
      <c r="F811" s="1110"/>
      <c r="G811" s="1110"/>
      <c r="H811" s="1110"/>
      <c r="I811" s="1110"/>
      <c r="J811" s="1110"/>
      <c r="K811" s="1110"/>
      <c r="L811" s="1110"/>
      <c r="M811" s="1110"/>
      <c r="N811" s="1110"/>
      <c r="O811" s="1110"/>
      <c r="P811" s="1110"/>
      <c r="Q811" s="1110"/>
      <c r="R811" s="1110"/>
      <c r="S811" s="1110"/>
      <c r="T811" s="1110"/>
      <c r="U811" s="1110"/>
      <c r="V811" s="1110"/>
      <c r="W811" s="1110"/>
      <c r="X811" s="1110"/>
      <c r="Y811" s="1110"/>
      <c r="Z811" s="1110"/>
      <c r="AA811" s="1110"/>
      <c r="AB811" s="1110"/>
      <c r="AC811" s="1110"/>
      <c r="AD811" s="1110"/>
    </row>
    <row r="812" spans="1:77" s="62" customFormat="1" ht="33" customHeight="1" x14ac:dyDescent="0.2">
      <c r="A812" s="782" t="str">
        <f ca="1">Translations!$A$80</f>
        <v>Module</v>
      </c>
      <c r="B812" s="783"/>
      <c r="C812" s="236"/>
      <c r="D812" s="1183"/>
      <c r="E812" s="1184"/>
      <c r="F812" s="1184"/>
      <c r="G812" s="1184"/>
      <c r="H812" s="1184"/>
      <c r="I812" s="1184"/>
      <c r="J812" s="1185"/>
      <c r="K812" s="616"/>
      <c r="L812" s="617"/>
      <c r="M812" s="617"/>
      <c r="N812" s="617"/>
      <c r="O812" s="617"/>
      <c r="P812" s="617"/>
      <c r="Q812" s="617"/>
      <c r="R812" s="617"/>
      <c r="S812" s="617"/>
      <c r="T812" s="617"/>
      <c r="U812" s="617"/>
      <c r="V812" s="617"/>
      <c r="W812" s="617"/>
      <c r="X812" s="617"/>
      <c r="Y812" s="617"/>
      <c r="Z812" s="617"/>
      <c r="AA812" s="617"/>
      <c r="AB812" s="617"/>
      <c r="AC812" s="617"/>
      <c r="AD812" s="171"/>
      <c r="AE812" s="178"/>
      <c r="AF812" s="178"/>
      <c r="AG812" s="178"/>
      <c r="AH812" s="178"/>
      <c r="AI812" s="178"/>
      <c r="AJ812" s="178"/>
      <c r="AK812" s="178"/>
      <c r="AL812" s="81"/>
      <c r="AM812" s="81"/>
      <c r="AN812" s="167"/>
      <c r="AO812" s="273" t="e">
        <f ca="1">INDIRECT(ADDRESS(MATCH(D812,CatModules!C:C,0),2,1,1,"CatModules"))</f>
        <v>#N/A</v>
      </c>
      <c r="AP812" s="81"/>
      <c r="AQ812" s="81"/>
      <c r="AR812" s="178"/>
      <c r="AS812" s="178"/>
      <c r="AT812" s="178"/>
      <c r="AU812" s="178"/>
      <c r="AV812" s="178"/>
      <c r="AW812" s="178"/>
      <c r="AX812" s="177"/>
      <c r="AY812" s="177"/>
      <c r="AZ812" s="177"/>
      <c r="BA812" s="177"/>
      <c r="BB812" s="177"/>
      <c r="BC812" s="177"/>
      <c r="BD812" s="177"/>
      <c r="BE812" s="79"/>
      <c r="BF812" s="79"/>
      <c r="BG812" s="79"/>
      <c r="BH812" s="79"/>
      <c r="BI812" s="79"/>
      <c r="BJ812" s="79"/>
      <c r="BK812" s="79"/>
      <c r="BL812" s="79"/>
      <c r="BM812" s="79"/>
      <c r="BN812" s="79"/>
      <c r="BO812" s="79"/>
      <c r="BP812" s="79"/>
      <c r="BQ812" s="79"/>
      <c r="BR812" s="79"/>
      <c r="BS812" s="79"/>
      <c r="BT812" s="79"/>
      <c r="BU812" s="79"/>
      <c r="BV812" s="79"/>
      <c r="BW812" s="79"/>
    </row>
    <row r="813" spans="1:77" s="138" customFormat="1" ht="18" hidden="1" customHeight="1" outlineLevel="1" x14ac:dyDescent="0.2">
      <c r="A813" s="217" t="str">
        <f ca="1">Translations!$A$81</f>
        <v>Measurement framework for module</v>
      </c>
      <c r="B813" s="231"/>
      <c r="C813" s="231"/>
      <c r="D813" s="231"/>
      <c r="E813" s="231"/>
      <c r="F813" s="231"/>
      <c r="G813" s="205"/>
      <c r="H813" s="205"/>
      <c r="I813" s="205"/>
      <c r="J813" s="205"/>
      <c r="K813" s="205"/>
      <c r="L813" s="205"/>
      <c r="M813" s="205"/>
      <c r="N813" s="205"/>
      <c r="O813" s="205"/>
      <c r="P813" s="205"/>
      <c r="Q813" s="205"/>
      <c r="R813" s="205"/>
      <c r="S813" s="205"/>
      <c r="T813" s="618"/>
      <c r="U813" s="618"/>
      <c r="V813" s="618"/>
      <c r="W813" s="618"/>
      <c r="X813" s="618"/>
      <c r="Y813" s="618"/>
      <c r="Z813" s="618"/>
      <c r="AA813" s="618"/>
      <c r="AB813" s="618"/>
      <c r="AC813" s="618"/>
      <c r="AD813" s="619"/>
      <c r="AE813" s="178"/>
      <c r="AF813" s="178"/>
      <c r="AG813" s="178"/>
      <c r="AH813" s="178"/>
      <c r="AI813" s="178"/>
      <c r="AJ813" s="178"/>
      <c r="AK813" s="178"/>
      <c r="AL813" s="81"/>
      <c r="AM813" s="81"/>
      <c r="AN813" s="167"/>
      <c r="AO813" s="81" t="e">
        <f ca="1">INDIRECT(ADDRESS(ROW()-1,COLUMN()))</f>
        <v>#N/A</v>
      </c>
      <c r="AP813" s="81"/>
      <c r="AQ813" s="81"/>
      <c r="AR813" s="178"/>
      <c r="AS813" s="178"/>
      <c r="AT813" s="178"/>
      <c r="AU813" s="178"/>
      <c r="AV813" s="178"/>
      <c r="AW813" s="178"/>
      <c r="AX813" s="178"/>
      <c r="AY813" s="136"/>
      <c r="AZ813" s="136"/>
      <c r="BA813" s="136"/>
      <c r="BB813" s="136"/>
      <c r="BC813" s="136"/>
      <c r="BD813" s="136"/>
      <c r="BE813" s="136"/>
      <c r="BF813" s="137"/>
      <c r="BG813" s="137"/>
      <c r="BH813" s="137"/>
      <c r="BI813" s="137"/>
      <c r="BJ813" s="137"/>
      <c r="BK813" s="137"/>
      <c r="BL813" s="137"/>
      <c r="BM813" s="137"/>
      <c r="BN813" s="137"/>
      <c r="BO813" s="137"/>
      <c r="BP813" s="137"/>
      <c r="BQ813" s="137"/>
      <c r="BR813" s="137"/>
      <c r="BS813" s="137"/>
      <c r="BT813" s="137"/>
      <c r="BU813" s="137"/>
      <c r="BV813" s="137"/>
      <c r="BW813" s="137"/>
      <c r="BX813" s="137"/>
    </row>
    <row r="814" spans="1:77" s="63" customFormat="1" ht="24.95" hidden="1" customHeight="1" outlineLevel="1" x14ac:dyDescent="0.2">
      <c r="A814" s="721" t="str">
        <f ca="1">Translations!$A$50</f>
        <v xml:space="preserve">Coverage/Output indicator </v>
      </c>
      <c r="B814" s="721"/>
      <c r="C814" s="722"/>
      <c r="D814" s="729" t="str">
        <f ca="1">Translations!$A$71</f>
        <v>Responsible Principal Recipient(s)</v>
      </c>
      <c r="E814" s="720" t="str">
        <f ca="1">Translations!$A$54</f>
        <v>Geographic Area
(if Sub-national, specify under “Comments”)</v>
      </c>
      <c r="F814" s="722"/>
      <c r="G814" s="720" t="str">
        <f ca="1">Translations!$A$29</f>
        <v>Baseline</v>
      </c>
      <c r="H814" s="721"/>
      <c r="I814" s="721"/>
      <c r="J814" s="722"/>
      <c r="K814" s="709" t="str">
        <f ca="1">Translations!$A$30</f>
        <v xml:space="preserve">Targets </v>
      </c>
      <c r="L814" s="795"/>
      <c r="M814" s="795"/>
      <c r="N814" s="795"/>
      <c r="O814" s="795"/>
      <c r="P814" s="795"/>
      <c r="Q814" s="795"/>
      <c r="R814" s="795"/>
      <c r="S814" s="795"/>
      <c r="T814" s="795"/>
      <c r="U814" s="795"/>
      <c r="V814" s="710"/>
      <c r="W814" s="796" t="str">
        <f ca="1">Translations!$A$89</f>
        <v>Target assumptions</v>
      </c>
      <c r="X814" s="797"/>
      <c r="Y814" s="797"/>
      <c r="Z814" s="797"/>
      <c r="AA814" s="797"/>
      <c r="AB814" s="797"/>
      <c r="AC814" s="797"/>
      <c r="AD814" s="798"/>
      <c r="AE814" s="214"/>
      <c r="AF814" s="625"/>
      <c r="AG814" s="625"/>
      <c r="AH814" s="625"/>
      <c r="AI814" s="625"/>
      <c r="AJ814" s="625"/>
      <c r="AK814" s="625"/>
      <c r="AL814" s="624" t="e">
        <f ca="1">MATCH(AO813,CatCoverage!$A:$A,0)-1</f>
        <v>#N/A</v>
      </c>
      <c r="AM814" s="624">
        <f ca="1">COUNTIF(CatCoverage!A:A,'Concept Note'!AO813)</f>
        <v>0</v>
      </c>
      <c r="AN814" s="1045" t="e">
        <f ca="1">MATCH(AO813,CatCoverage!$A:$A,0)-1</f>
        <v>#N/A</v>
      </c>
      <c r="AO814" s="273" t="e">
        <f ca="1">INDIRECT(ADDRESS(ROW()-1,COLUMN()))</f>
        <v>#N/A</v>
      </c>
      <c r="AP814" s="625"/>
      <c r="AQ814" s="625"/>
      <c r="AR814" s="625"/>
      <c r="AS814" s="625"/>
      <c r="AT814" s="1046"/>
      <c r="AU814" s="1046"/>
      <c r="AV814" s="1046"/>
      <c r="AW814" s="1046"/>
      <c r="AX814" s="1046"/>
      <c r="AY814" s="177"/>
      <c r="AZ814" s="177"/>
      <c r="BA814" s="177"/>
      <c r="BB814" s="177"/>
      <c r="BC814" s="177"/>
      <c r="BD814" s="177"/>
      <c r="BE814" s="177"/>
      <c r="BF814" s="80"/>
      <c r="BG814" s="80"/>
      <c r="BH814" s="80"/>
      <c r="BI814" s="80"/>
      <c r="BJ814" s="80"/>
      <c r="BK814" s="80"/>
      <c r="BL814" s="80"/>
      <c r="BM814" s="80"/>
      <c r="BN814" s="80"/>
      <c r="BO814" s="80"/>
      <c r="BP814" s="80"/>
      <c r="BQ814" s="80"/>
      <c r="BR814" s="80"/>
      <c r="BS814" s="80"/>
      <c r="BT814" s="80"/>
      <c r="BU814" s="80"/>
      <c r="BV814" s="80"/>
      <c r="BW814" s="80"/>
      <c r="BX814" s="80"/>
    </row>
    <row r="815" spans="1:77" s="63" customFormat="1" ht="26.25" hidden="1" customHeight="1" outlineLevel="1" x14ac:dyDescent="0.2">
      <c r="A815" s="787"/>
      <c r="B815" s="787"/>
      <c r="C815" s="788"/>
      <c r="D815" s="932"/>
      <c r="E815" s="792"/>
      <c r="F815" s="788"/>
      <c r="G815" s="723"/>
      <c r="H815" s="724"/>
      <c r="I815" s="724"/>
      <c r="J815" s="725"/>
      <c r="K815" s="720" t="str">
        <f ca="1">Translations!$A$106</f>
        <v>Total targets</v>
      </c>
      <c r="L815" s="722"/>
      <c r="M815" s="709" t="str">
        <f ca="1">Translations!$A$35&amp;" 1"</f>
        <v>Year  1</v>
      </c>
      <c r="N815" s="710"/>
      <c r="O815" s="709" t="str">
        <f ca="1">Translations!$A$35&amp;" 2"</f>
        <v>Year  2</v>
      </c>
      <c r="P815" s="710"/>
      <c r="Q815" s="709" t="str">
        <f ca="1">Translations!$A$35&amp;" 3"</f>
        <v>Year  3</v>
      </c>
      <c r="R815" s="710"/>
      <c r="S815" s="709" t="str">
        <f ca="1">Translations!$A$35&amp;" 4"</f>
        <v>Year  4</v>
      </c>
      <c r="T815" s="710"/>
      <c r="U815" s="709" t="str">
        <f ca="1">Translations!$A$35&amp;" 5"</f>
        <v>Year  5</v>
      </c>
      <c r="V815" s="710"/>
      <c r="W815" s="799" t="str">
        <f ca="1">Translations!$A$90</f>
        <v>Please describe: 1) overall assumptions used in calculating targets, 2) anticipated rate of scale-up, 3) population size estimates, 4) description of indicator/package of services, 5) data source, 6) other relevant information</v>
      </c>
      <c r="X815" s="800"/>
      <c r="Y815" s="800"/>
      <c r="Z815" s="800"/>
      <c r="AA815" s="800"/>
      <c r="AB815" s="800"/>
      <c r="AC815" s="800"/>
      <c r="AD815" s="801"/>
      <c r="AE815" s="214"/>
      <c r="AF815" s="625"/>
      <c r="AG815" s="625"/>
      <c r="AH815" s="625"/>
      <c r="AI815" s="625"/>
      <c r="AJ815" s="625"/>
      <c r="AK815" s="625"/>
      <c r="AL815" s="622" t="e">
        <f ca="1">INDIRECT(ADDRESS(ROW()-1,COLUMN()))</f>
        <v>#N/A</v>
      </c>
      <c r="AM815" s="622">
        <f ca="1">INDIRECT(ADDRESS(ROW()-1,COLUMN()))</f>
        <v>0</v>
      </c>
      <c r="AN815" s="1045"/>
      <c r="AO815" s="273" t="e">
        <f ca="1">INDIRECT(ADDRESS(ROW()-1,COLUMN()))</f>
        <v>#N/A</v>
      </c>
      <c r="AP815" s="625"/>
      <c r="AQ815" s="625"/>
      <c r="AR815" s="625"/>
      <c r="AS815" s="625"/>
      <c r="AT815" s="1046"/>
      <c r="AU815" s="1046"/>
      <c r="AV815" s="1046"/>
      <c r="AW815" s="1046"/>
      <c r="AX815" s="1046"/>
      <c r="AY815" s="177"/>
      <c r="AZ815" s="177"/>
      <c r="BA815" s="177"/>
      <c r="BB815" s="177"/>
      <c r="BC815" s="177"/>
      <c r="BD815" s="177"/>
      <c r="BE815" s="177"/>
      <c r="BF815" s="80"/>
      <c r="BG815" s="80"/>
      <c r="BH815" s="80"/>
      <c r="BI815" s="80"/>
      <c r="BJ815" s="80"/>
      <c r="BK815" s="80"/>
      <c r="BL815" s="80"/>
      <c r="BM815" s="80"/>
      <c r="BN815" s="80"/>
      <c r="BO815" s="80"/>
      <c r="BP815" s="80"/>
      <c r="BQ815" s="80"/>
      <c r="BR815" s="80"/>
      <c r="BS815" s="80"/>
      <c r="BT815" s="80"/>
      <c r="BU815" s="80"/>
      <c r="BV815" s="80"/>
      <c r="BW815" s="80"/>
      <c r="BX815" s="80"/>
    </row>
    <row r="816" spans="1:77" s="63" customFormat="1" ht="18" hidden="1" customHeight="1" outlineLevel="1" x14ac:dyDescent="0.2">
      <c r="A816" s="787"/>
      <c r="B816" s="787"/>
      <c r="C816" s="788"/>
      <c r="D816" s="932"/>
      <c r="E816" s="792"/>
      <c r="F816" s="788"/>
      <c r="G816" s="613" t="s">
        <v>15</v>
      </c>
      <c r="H816" s="729" t="s">
        <v>14</v>
      </c>
      <c r="I816" s="729" t="str">
        <f ca="1">Translations!$A$33</f>
        <v xml:space="preserve">Year </v>
      </c>
      <c r="J816" s="729" t="str">
        <f ca="1">Translations!$A$34</f>
        <v>Source</v>
      </c>
      <c r="K816" s="792"/>
      <c r="L816" s="788"/>
      <c r="M816" s="229" t="s">
        <v>15</v>
      </c>
      <c r="N816" s="777" t="s">
        <v>14</v>
      </c>
      <c r="O816" s="229" t="s">
        <v>15</v>
      </c>
      <c r="P816" s="777" t="s">
        <v>14</v>
      </c>
      <c r="Q816" s="229" t="s">
        <v>15</v>
      </c>
      <c r="R816" s="777" t="s">
        <v>14</v>
      </c>
      <c r="S816" s="229" t="s">
        <v>15</v>
      </c>
      <c r="T816" s="777" t="s">
        <v>14</v>
      </c>
      <c r="U816" s="229" t="s">
        <v>15</v>
      </c>
      <c r="V816" s="777" t="s">
        <v>14</v>
      </c>
      <c r="W816" s="799"/>
      <c r="X816" s="800"/>
      <c r="Y816" s="800"/>
      <c r="Z816" s="800"/>
      <c r="AA816" s="800"/>
      <c r="AB816" s="800"/>
      <c r="AC816" s="800"/>
      <c r="AD816" s="801"/>
      <c r="AE816" s="214"/>
      <c r="AF816" s="625"/>
      <c r="AG816" s="625"/>
      <c r="AH816" s="625"/>
      <c r="AI816" s="625"/>
      <c r="AJ816" s="625"/>
      <c r="AK816" s="625"/>
      <c r="AL816" s="622" t="e">
        <f t="shared" ref="AL816:AM858" ca="1" si="463">INDIRECT(ADDRESS(ROW()-1,COLUMN()))</f>
        <v>#N/A</v>
      </c>
      <c r="AM816" s="622">
        <f t="shared" ca="1" si="463"/>
        <v>0</v>
      </c>
      <c r="AN816" s="1045"/>
      <c r="AO816" s="273" t="e">
        <f t="shared" ref="AO816:AO866" ca="1" si="464">INDIRECT(ADDRESS(ROW()-1,COLUMN()))</f>
        <v>#N/A</v>
      </c>
      <c r="AP816" s="625"/>
      <c r="AQ816" s="625"/>
      <c r="AR816" s="625"/>
      <c r="AS816" s="625"/>
      <c r="AT816" s="1046"/>
      <c r="AU816" s="1046"/>
      <c r="AV816" s="1046"/>
      <c r="AW816" s="1046"/>
      <c r="AX816" s="1046"/>
      <c r="AY816" s="177"/>
      <c r="AZ816" s="177"/>
      <c r="BA816" s="177"/>
      <c r="BB816" s="177"/>
      <c r="BC816" s="177"/>
      <c r="BD816" s="177"/>
      <c r="BE816" s="177"/>
      <c r="BF816" s="80"/>
      <c r="BG816" s="80"/>
      <c r="BH816" s="80"/>
      <c r="BI816" s="80"/>
      <c r="BJ816" s="80"/>
      <c r="BK816" s="80"/>
      <c r="BL816" s="80"/>
      <c r="BM816" s="80"/>
      <c r="BN816" s="80"/>
      <c r="BO816" s="80"/>
      <c r="BP816" s="80"/>
      <c r="BQ816" s="80"/>
      <c r="BR816" s="80"/>
      <c r="BS816" s="80"/>
      <c r="BT816" s="80"/>
      <c r="BU816" s="80"/>
      <c r="BV816" s="80"/>
      <c r="BW816" s="80"/>
      <c r="BX816" s="80"/>
    </row>
    <row r="817" spans="1:76" s="63" customFormat="1" ht="18" hidden="1" customHeight="1" outlineLevel="1" x14ac:dyDescent="0.2">
      <c r="A817" s="724"/>
      <c r="B817" s="724"/>
      <c r="C817" s="725"/>
      <c r="D817" s="730"/>
      <c r="E817" s="723"/>
      <c r="F817" s="725"/>
      <c r="G817" s="621" t="s">
        <v>13</v>
      </c>
      <c r="H817" s="730"/>
      <c r="I817" s="730"/>
      <c r="J817" s="730"/>
      <c r="K817" s="723"/>
      <c r="L817" s="725"/>
      <c r="M817" s="230" t="s">
        <v>13</v>
      </c>
      <c r="N817" s="778"/>
      <c r="O817" s="230" t="s">
        <v>13</v>
      </c>
      <c r="P817" s="778"/>
      <c r="Q817" s="230" t="s">
        <v>13</v>
      </c>
      <c r="R817" s="778"/>
      <c r="S817" s="230" t="s">
        <v>13</v>
      </c>
      <c r="T817" s="778"/>
      <c r="U817" s="230" t="s">
        <v>13</v>
      </c>
      <c r="V817" s="778"/>
      <c r="W817" s="802"/>
      <c r="X817" s="803"/>
      <c r="Y817" s="803"/>
      <c r="Z817" s="803"/>
      <c r="AA817" s="803"/>
      <c r="AB817" s="803"/>
      <c r="AC817" s="803"/>
      <c r="AD817" s="804"/>
      <c r="AE817" s="214"/>
      <c r="AF817" s="625"/>
      <c r="AG817" s="625"/>
      <c r="AH817" s="625"/>
      <c r="AI817" s="625"/>
      <c r="AJ817" s="625"/>
      <c r="AK817" s="625"/>
      <c r="AL817" s="622" t="e">
        <f t="shared" ca="1" si="463"/>
        <v>#N/A</v>
      </c>
      <c r="AM817" s="622">
        <f t="shared" ca="1" si="463"/>
        <v>0</v>
      </c>
      <c r="AN817" s="1045"/>
      <c r="AO817" s="273" t="e">
        <f t="shared" ca="1" si="464"/>
        <v>#N/A</v>
      </c>
      <c r="AP817" s="625"/>
      <c r="AQ817" s="625"/>
      <c r="AR817" s="625"/>
      <c r="AS817" s="625"/>
      <c r="AT817" s="1046"/>
      <c r="AU817" s="1046"/>
      <c r="AV817" s="1046"/>
      <c r="AW817" s="1046"/>
      <c r="AX817" s="1046"/>
      <c r="AY817" s="177"/>
      <c r="AZ817" s="177"/>
      <c r="BA817" s="177"/>
      <c r="BB817" s="177"/>
      <c r="BC817" s="177"/>
      <c r="BD817" s="177"/>
      <c r="BE817" s="177"/>
      <c r="BF817" s="80"/>
      <c r="BG817" s="80"/>
      <c r="BH817" s="80"/>
      <c r="BI817" s="80"/>
      <c r="BJ817" s="80"/>
      <c r="BK817" s="80"/>
      <c r="BL817" s="80"/>
      <c r="BM817" s="80"/>
      <c r="BN817" s="80"/>
      <c r="BO817" s="80"/>
      <c r="BP817" s="80"/>
      <c r="BQ817" s="80"/>
      <c r="BR817" s="80"/>
      <c r="BS817" s="80"/>
      <c r="BT817" s="80"/>
      <c r="BU817" s="80"/>
      <c r="BV817" s="80"/>
      <c r="BW817" s="80"/>
      <c r="BX817" s="80"/>
    </row>
    <row r="818" spans="1:76" s="73" customFormat="1" ht="15" hidden="1" customHeight="1" outlineLevel="1" x14ac:dyDescent="0.2">
      <c r="A818" s="746" t="str">
        <f ca="1">IFERROR(INDIRECT(ADDRESS(AN818,4,1,TRUE,"CatCoverage")),"")</f>
        <v/>
      </c>
      <c r="B818" s="747"/>
      <c r="C818" s="1039"/>
      <c r="D818" s="1007" t="str">
        <f ca="1">Translations!$A$77</f>
        <v>Please select…</v>
      </c>
      <c r="E818" s="1164" t="str">
        <f ca="1">Translations!$A$77</f>
        <v>Please select…</v>
      </c>
      <c r="F818" s="759"/>
      <c r="G818" s="764"/>
      <c r="H818" s="731" t="str">
        <f>IF($G820&lt;&gt;"",$G818/$G820,"")</f>
        <v/>
      </c>
      <c r="I818" s="767"/>
      <c r="J818" s="770" t="str">
        <f ca="1">Translations!$A$77</f>
        <v>Please select…</v>
      </c>
      <c r="K818" s="1016" t="str">
        <f ca="1">Translations!$A$84</f>
        <v>Allocation + other sources</v>
      </c>
      <c r="L818" s="1017"/>
      <c r="M818" s="237"/>
      <c r="N818" s="1020" t="str">
        <f>IF(M819&lt;&gt;"",M818/M819,"")</f>
        <v/>
      </c>
      <c r="O818" s="239"/>
      <c r="P818" s="1020" t="str">
        <f>IF(O819&lt;&gt;"",O818/O819,"")</f>
        <v/>
      </c>
      <c r="Q818" s="239"/>
      <c r="R818" s="1020" t="str">
        <f>IF(Q819&lt;&gt;"",Q818/Q819,"")</f>
        <v/>
      </c>
      <c r="S818" s="239"/>
      <c r="T818" s="1020" t="str">
        <f>IF(S819&lt;&gt;"",S818/S819,"")</f>
        <v/>
      </c>
      <c r="U818" s="239"/>
      <c r="V818" s="1167" t="str">
        <f t="shared" ref="V818" si="465">IF(U819&lt;&gt;"",U818/U819,"")</f>
        <v/>
      </c>
      <c r="W818" s="1024"/>
      <c r="X818" s="1025"/>
      <c r="Y818" s="1025"/>
      <c r="Z818" s="1025"/>
      <c r="AA818" s="1025"/>
      <c r="AB818" s="1025"/>
      <c r="AC818" s="1025"/>
      <c r="AD818" s="1026"/>
      <c r="AE818" s="119"/>
      <c r="AF818" s="623"/>
      <c r="AG818" s="623"/>
      <c r="AH818" s="623"/>
      <c r="AI818" s="623"/>
      <c r="AJ818" s="166"/>
      <c r="AK818" s="166"/>
      <c r="AL818" s="622" t="e">
        <f t="shared" ca="1" si="463"/>
        <v>#N/A</v>
      </c>
      <c r="AM818" s="622">
        <f t="shared" ca="1" si="463"/>
        <v>0</v>
      </c>
      <c r="AN818" s="1033" t="str">
        <f ca="1">IFERROR(IF(INDIRECT(ADDRESS(ROW()-4,COLUMN()))+1&lt;=AL818+AM818,INDIRECT(ADDRESS(ROW()-4,COLUMN()))+1,""),"")</f>
        <v/>
      </c>
      <c r="AO818" s="273" t="e">
        <f ca="1">INDIRECT(ADDRESS(ROW()-1,COLUMN()))</f>
        <v>#N/A</v>
      </c>
      <c r="AP818" s="623"/>
      <c r="AQ818" s="623"/>
      <c r="AR818" s="623"/>
      <c r="AS818" s="623"/>
      <c r="AT818" s="1034"/>
      <c r="AU818" s="1034"/>
      <c r="AV818" s="1034"/>
      <c r="AW818" s="1034"/>
      <c r="AX818" s="1034"/>
      <c r="AY818" s="177"/>
      <c r="AZ818" s="177"/>
      <c r="BA818" s="177"/>
      <c r="BB818" s="177"/>
      <c r="BC818" s="177"/>
      <c r="BD818" s="177"/>
      <c r="BE818" s="177"/>
    </row>
    <row r="819" spans="1:76" s="73" customFormat="1" hidden="1" outlineLevel="1" x14ac:dyDescent="0.2">
      <c r="A819" s="749"/>
      <c r="B819" s="750"/>
      <c r="C819" s="1040"/>
      <c r="D819" s="1008"/>
      <c r="E819" s="1165"/>
      <c r="F819" s="761"/>
      <c r="G819" s="765"/>
      <c r="H819" s="766"/>
      <c r="I819" s="768"/>
      <c r="J819" s="771"/>
      <c r="K819" s="1018"/>
      <c r="L819" s="1019"/>
      <c r="M819" s="238"/>
      <c r="N819" s="1021"/>
      <c r="O819" s="240"/>
      <c r="P819" s="1021"/>
      <c r="Q819" s="240"/>
      <c r="R819" s="1021"/>
      <c r="S819" s="240"/>
      <c r="T819" s="1021"/>
      <c r="U819" s="240"/>
      <c r="V819" s="1168"/>
      <c r="W819" s="1027"/>
      <c r="X819" s="1028"/>
      <c r="Y819" s="1028"/>
      <c r="Z819" s="1028"/>
      <c r="AA819" s="1028"/>
      <c r="AB819" s="1028"/>
      <c r="AC819" s="1028"/>
      <c r="AD819" s="1029"/>
      <c r="AE819" s="119"/>
      <c r="AF819" s="623"/>
      <c r="AG819" s="623"/>
      <c r="AH819" s="623"/>
      <c r="AI819" s="623"/>
      <c r="AJ819" s="166"/>
      <c r="AK819" s="166"/>
      <c r="AL819" s="622" t="e">
        <f t="shared" ca="1" si="463"/>
        <v>#N/A</v>
      </c>
      <c r="AM819" s="622">
        <f t="shared" ca="1" si="463"/>
        <v>0</v>
      </c>
      <c r="AN819" s="1033"/>
      <c r="AO819" s="273" t="e">
        <f t="shared" ca="1" si="464"/>
        <v>#N/A</v>
      </c>
      <c r="AP819" s="623"/>
      <c r="AQ819" s="623"/>
      <c r="AR819" s="623"/>
      <c r="AS819" s="623"/>
      <c r="AT819" s="1034"/>
      <c r="AU819" s="1034"/>
      <c r="AV819" s="1034"/>
      <c r="AW819" s="1034"/>
      <c r="AX819" s="1034"/>
      <c r="AY819" s="177"/>
      <c r="AZ819" s="177"/>
      <c r="BA819" s="177"/>
      <c r="BB819" s="177"/>
      <c r="BC819" s="177"/>
      <c r="BD819" s="177"/>
      <c r="BE819" s="177"/>
    </row>
    <row r="820" spans="1:76" s="73" customFormat="1" ht="15" hidden="1" customHeight="1" outlineLevel="1" x14ac:dyDescent="0.2">
      <c r="A820" s="749"/>
      <c r="B820" s="750"/>
      <c r="C820" s="1040"/>
      <c r="D820" s="1008"/>
      <c r="E820" s="1165"/>
      <c r="F820" s="761"/>
      <c r="G820" s="764"/>
      <c r="H820" s="766"/>
      <c r="I820" s="768"/>
      <c r="J820" s="771"/>
      <c r="K820" s="1035" t="str">
        <f ca="1">Translations!$A$85</f>
        <v xml:space="preserve">Allocation + above + other </v>
      </c>
      <c r="L820" s="1036"/>
      <c r="M820" s="237"/>
      <c r="N820" s="1020" t="str">
        <f>IF(M821&lt;&gt;"",M820/M821,"")</f>
        <v/>
      </c>
      <c r="O820" s="239"/>
      <c r="P820" s="1020" t="str">
        <f>IF(O821&lt;&gt;"",O820/O821,"")</f>
        <v/>
      </c>
      <c r="Q820" s="239"/>
      <c r="R820" s="1020" t="str">
        <f>IF(Q821&lt;&gt;"",Q820/Q821,"")</f>
        <v/>
      </c>
      <c r="S820" s="239"/>
      <c r="T820" s="1020" t="str">
        <f>IF(S821&lt;&gt;"",S820/S821,"")</f>
        <v/>
      </c>
      <c r="U820" s="239"/>
      <c r="V820" s="1167" t="str">
        <f t="shared" ref="V820" si="466">IF(U821&lt;&gt;"",U820/U821,"")</f>
        <v/>
      </c>
      <c r="W820" s="1027"/>
      <c r="X820" s="1028"/>
      <c r="Y820" s="1028"/>
      <c r="Z820" s="1028"/>
      <c r="AA820" s="1028"/>
      <c r="AB820" s="1028"/>
      <c r="AC820" s="1028"/>
      <c r="AD820" s="1029"/>
      <c r="AE820" s="119"/>
      <c r="AF820" s="623"/>
      <c r="AG820" s="623"/>
      <c r="AH820" s="623"/>
      <c r="AI820" s="623"/>
      <c r="AJ820" s="623"/>
      <c r="AK820" s="623"/>
      <c r="AL820" s="622" t="e">
        <f t="shared" ca="1" si="463"/>
        <v>#N/A</v>
      </c>
      <c r="AM820" s="622">
        <f t="shared" ca="1" si="463"/>
        <v>0</v>
      </c>
      <c r="AN820" s="1033"/>
      <c r="AO820" s="273" t="e">
        <f t="shared" ca="1" si="464"/>
        <v>#N/A</v>
      </c>
      <c r="AP820" s="623"/>
      <c r="AQ820" s="623"/>
      <c r="AR820" s="623"/>
      <c r="AS820" s="623"/>
      <c r="AT820" s="1034"/>
      <c r="AU820" s="1034"/>
      <c r="AV820" s="1034"/>
      <c r="AW820" s="1034"/>
      <c r="AX820" s="1034"/>
      <c r="AY820" s="177"/>
      <c r="AZ820" s="177"/>
      <c r="BA820" s="177"/>
      <c r="BB820" s="177"/>
      <c r="BC820" s="177"/>
      <c r="BD820" s="177"/>
      <c r="BE820" s="177"/>
    </row>
    <row r="821" spans="1:76" s="73" customFormat="1" hidden="1" outlineLevel="1" x14ac:dyDescent="0.2">
      <c r="A821" s="752"/>
      <c r="B821" s="753"/>
      <c r="C821" s="1041"/>
      <c r="D821" s="1009"/>
      <c r="E821" s="1166"/>
      <c r="F821" s="763"/>
      <c r="G821" s="765"/>
      <c r="H821" s="732"/>
      <c r="I821" s="769"/>
      <c r="J821" s="772"/>
      <c r="K821" s="1037"/>
      <c r="L821" s="1038"/>
      <c r="M821" s="238"/>
      <c r="N821" s="1021"/>
      <c r="O821" s="240"/>
      <c r="P821" s="1021"/>
      <c r="Q821" s="240"/>
      <c r="R821" s="1021"/>
      <c r="S821" s="240"/>
      <c r="T821" s="1021"/>
      <c r="U821" s="240"/>
      <c r="V821" s="1168"/>
      <c r="W821" s="1030"/>
      <c r="X821" s="1031"/>
      <c r="Y821" s="1031"/>
      <c r="Z821" s="1031"/>
      <c r="AA821" s="1031"/>
      <c r="AB821" s="1031"/>
      <c r="AC821" s="1031"/>
      <c r="AD821" s="1032"/>
      <c r="AE821" s="119"/>
      <c r="AF821" s="623"/>
      <c r="AG821" s="623"/>
      <c r="AH821" s="623"/>
      <c r="AI821" s="623"/>
      <c r="AJ821" s="623"/>
      <c r="AK821" s="623"/>
      <c r="AL821" s="622" t="e">
        <f t="shared" ca="1" si="463"/>
        <v>#N/A</v>
      </c>
      <c r="AM821" s="622">
        <f t="shared" ca="1" si="463"/>
        <v>0</v>
      </c>
      <c r="AN821" s="1033"/>
      <c r="AO821" s="273" t="e">
        <f t="shared" ca="1" si="464"/>
        <v>#N/A</v>
      </c>
      <c r="AP821" s="623"/>
      <c r="AQ821" s="623"/>
      <c r="AR821" s="623"/>
      <c r="AS821" s="623"/>
      <c r="AT821" s="1034"/>
      <c r="AU821" s="1034"/>
      <c r="AV821" s="1034"/>
      <c r="AW821" s="1034"/>
      <c r="AX821" s="1034"/>
      <c r="AY821" s="177"/>
      <c r="AZ821" s="177"/>
      <c r="BA821" s="177"/>
      <c r="BB821" s="177"/>
      <c r="BC821" s="177"/>
      <c r="BD821" s="177"/>
      <c r="BE821" s="177"/>
    </row>
    <row r="822" spans="1:76" s="73" customFormat="1" ht="15" hidden="1" customHeight="1" outlineLevel="1" x14ac:dyDescent="0.2">
      <c r="A822" s="746" t="str">
        <f ca="1">IFERROR(INDIRECT(ADDRESS(AN822,4,1,TRUE,"CatCoverage")),"")</f>
        <v/>
      </c>
      <c r="B822" s="747"/>
      <c r="C822" s="1039"/>
      <c r="D822" s="1007" t="str">
        <f ca="1">Translations!$A$77</f>
        <v>Please select…</v>
      </c>
      <c r="E822" s="1164" t="str">
        <f ca="1">Translations!$A$77</f>
        <v>Please select…</v>
      </c>
      <c r="F822" s="759"/>
      <c r="G822" s="764"/>
      <c r="H822" s="731" t="str">
        <f>IF($G824&lt;&gt;"",$G822/$G824,"")</f>
        <v/>
      </c>
      <c r="I822" s="767"/>
      <c r="J822" s="770" t="str">
        <f ca="1">Translations!$A$77</f>
        <v>Please select…</v>
      </c>
      <c r="K822" s="1016" t="str">
        <f ca="1">Translations!$A$84</f>
        <v>Allocation + other sources</v>
      </c>
      <c r="L822" s="1017"/>
      <c r="M822" s="237"/>
      <c r="N822" s="1020"/>
      <c r="O822" s="239"/>
      <c r="P822" s="1020" t="str">
        <f>IF(O823&lt;&gt;"",O822/O823,"")</f>
        <v/>
      </c>
      <c r="Q822" s="239"/>
      <c r="R822" s="1020" t="str">
        <f>IF(Q823&lt;&gt;"",Q822/Q823,"")</f>
        <v/>
      </c>
      <c r="S822" s="239"/>
      <c r="T822" s="1020" t="str">
        <f>IF(S823&lt;&gt;"",S822/S823,"")</f>
        <v/>
      </c>
      <c r="U822" s="239"/>
      <c r="V822" s="1167" t="str">
        <f t="shared" ref="V822" si="467">IF(U823&lt;&gt;"",U822/U823,"")</f>
        <v/>
      </c>
      <c r="W822" s="1024"/>
      <c r="X822" s="1025"/>
      <c r="Y822" s="1025"/>
      <c r="Z822" s="1025"/>
      <c r="AA822" s="1025"/>
      <c r="AB822" s="1025"/>
      <c r="AC822" s="1025"/>
      <c r="AD822" s="1026"/>
      <c r="AE822" s="119"/>
      <c r="AF822" s="623"/>
      <c r="AG822" s="623"/>
      <c r="AH822" s="623"/>
      <c r="AI822" s="623"/>
      <c r="AJ822" s="623"/>
      <c r="AK822" s="623"/>
      <c r="AL822" s="622" t="e">
        <f t="shared" ca="1" si="463"/>
        <v>#N/A</v>
      </c>
      <c r="AM822" s="622">
        <f t="shared" ca="1" si="463"/>
        <v>0</v>
      </c>
      <c r="AN822" s="1033" t="str">
        <f t="shared" ref="AN822" ca="1" si="468">IFERROR(IF(INDIRECT(ADDRESS(ROW()-4,COLUMN()))+1&lt;=AL822+AM822,INDIRECT(ADDRESS(ROW()-4,COLUMN()))+1,""),"")</f>
        <v/>
      </c>
      <c r="AO822" s="273" t="e">
        <f t="shared" ca="1" si="464"/>
        <v>#N/A</v>
      </c>
      <c r="AP822" s="623"/>
      <c r="AQ822" s="623"/>
      <c r="AR822" s="623"/>
      <c r="AS822" s="623"/>
      <c r="AT822" s="1034"/>
      <c r="AU822" s="1034"/>
      <c r="AV822" s="1034"/>
      <c r="AW822" s="1034"/>
      <c r="AX822" s="1034"/>
      <c r="AY822" s="177"/>
      <c r="AZ822" s="177"/>
      <c r="BA822" s="177"/>
      <c r="BB822" s="177"/>
      <c r="BC822" s="177"/>
      <c r="BD822" s="177"/>
      <c r="BE822" s="177"/>
    </row>
    <row r="823" spans="1:76" s="73" customFormat="1" hidden="1" outlineLevel="1" x14ac:dyDescent="0.2">
      <c r="A823" s="749"/>
      <c r="B823" s="750"/>
      <c r="C823" s="1040"/>
      <c r="D823" s="1008"/>
      <c r="E823" s="1165"/>
      <c r="F823" s="761"/>
      <c r="G823" s="765"/>
      <c r="H823" s="766"/>
      <c r="I823" s="768"/>
      <c r="J823" s="771"/>
      <c r="K823" s="1018"/>
      <c r="L823" s="1019"/>
      <c r="M823" s="238"/>
      <c r="N823" s="1021"/>
      <c r="O823" s="240"/>
      <c r="P823" s="1021"/>
      <c r="Q823" s="240"/>
      <c r="R823" s="1021"/>
      <c r="S823" s="240"/>
      <c r="T823" s="1021"/>
      <c r="U823" s="240"/>
      <c r="V823" s="1168"/>
      <c r="W823" s="1027"/>
      <c r="X823" s="1028"/>
      <c r="Y823" s="1028"/>
      <c r="Z823" s="1028"/>
      <c r="AA823" s="1028"/>
      <c r="AB823" s="1028"/>
      <c r="AC823" s="1028"/>
      <c r="AD823" s="1029"/>
      <c r="AE823" s="119"/>
      <c r="AF823" s="623"/>
      <c r="AG823" s="623"/>
      <c r="AH823" s="623"/>
      <c r="AI823" s="623"/>
      <c r="AJ823" s="623"/>
      <c r="AK823" s="623"/>
      <c r="AL823" s="622" t="e">
        <f t="shared" ca="1" si="463"/>
        <v>#N/A</v>
      </c>
      <c r="AM823" s="622">
        <f t="shared" ca="1" si="463"/>
        <v>0</v>
      </c>
      <c r="AN823" s="1033"/>
      <c r="AO823" s="273" t="e">
        <f t="shared" ca="1" si="464"/>
        <v>#N/A</v>
      </c>
      <c r="AP823" s="623"/>
      <c r="AQ823" s="623"/>
      <c r="AR823" s="623"/>
      <c r="AS823" s="623"/>
      <c r="AT823" s="1034"/>
      <c r="AU823" s="1034"/>
      <c r="AV823" s="1034"/>
      <c r="AW823" s="1034"/>
      <c r="AX823" s="1034"/>
      <c r="AY823" s="177"/>
      <c r="AZ823" s="177"/>
      <c r="BA823" s="177"/>
      <c r="BB823" s="177"/>
      <c r="BC823" s="177"/>
      <c r="BD823" s="177"/>
      <c r="BE823" s="177"/>
    </row>
    <row r="824" spans="1:76" s="73" customFormat="1" ht="15" hidden="1" customHeight="1" outlineLevel="1" x14ac:dyDescent="0.2">
      <c r="A824" s="749"/>
      <c r="B824" s="750"/>
      <c r="C824" s="1040"/>
      <c r="D824" s="1008"/>
      <c r="E824" s="1165"/>
      <c r="F824" s="761"/>
      <c r="G824" s="764"/>
      <c r="H824" s="766"/>
      <c r="I824" s="768"/>
      <c r="J824" s="771"/>
      <c r="K824" s="1035" t="str">
        <f ca="1">Translations!$A$85</f>
        <v xml:space="preserve">Allocation + above + other </v>
      </c>
      <c r="L824" s="1036"/>
      <c r="M824" s="237"/>
      <c r="N824" s="1020" t="str">
        <f>IF(M825&lt;&gt;"",M824/M825,"")</f>
        <v/>
      </c>
      <c r="O824" s="239"/>
      <c r="P824" s="1020" t="str">
        <f>IF(O825&lt;&gt;"",O824/O825,"")</f>
        <v/>
      </c>
      <c r="Q824" s="239"/>
      <c r="R824" s="1020" t="str">
        <f>IF(Q825&lt;&gt;"",Q824/Q825,"")</f>
        <v/>
      </c>
      <c r="S824" s="239"/>
      <c r="T824" s="1020" t="str">
        <f>IF(S825&lt;&gt;"",S824/S825,"")</f>
        <v/>
      </c>
      <c r="U824" s="239"/>
      <c r="V824" s="1167" t="str">
        <f t="shared" ref="V824" si="469">IF(U825&lt;&gt;"",U824/U825,"")</f>
        <v/>
      </c>
      <c r="W824" s="1027"/>
      <c r="X824" s="1028"/>
      <c r="Y824" s="1028"/>
      <c r="Z824" s="1028"/>
      <c r="AA824" s="1028"/>
      <c r="AB824" s="1028"/>
      <c r="AC824" s="1028"/>
      <c r="AD824" s="1029"/>
      <c r="AE824" s="119"/>
      <c r="AF824" s="623"/>
      <c r="AG824" s="623"/>
      <c r="AH824" s="623"/>
      <c r="AI824" s="623"/>
      <c r="AJ824" s="623"/>
      <c r="AK824" s="623"/>
      <c r="AL824" s="622" t="e">
        <f t="shared" ca="1" si="463"/>
        <v>#N/A</v>
      </c>
      <c r="AM824" s="622">
        <f t="shared" ca="1" si="463"/>
        <v>0</v>
      </c>
      <c r="AN824" s="1033"/>
      <c r="AO824" s="273" t="e">
        <f t="shared" ca="1" si="464"/>
        <v>#N/A</v>
      </c>
      <c r="AP824" s="623"/>
      <c r="AQ824" s="623"/>
      <c r="AR824" s="623"/>
      <c r="AS824" s="623"/>
      <c r="AT824" s="1034"/>
      <c r="AU824" s="1034"/>
      <c r="AV824" s="1034"/>
      <c r="AW824" s="1034"/>
      <c r="AX824" s="1034"/>
      <c r="AY824" s="177"/>
      <c r="AZ824" s="177"/>
      <c r="BA824" s="177"/>
      <c r="BB824" s="177"/>
      <c r="BC824" s="177"/>
      <c r="BD824" s="177"/>
      <c r="BE824" s="177"/>
    </row>
    <row r="825" spans="1:76" s="73" customFormat="1" hidden="1" outlineLevel="1" x14ac:dyDescent="0.2">
      <c r="A825" s="752"/>
      <c r="B825" s="753"/>
      <c r="C825" s="1041"/>
      <c r="D825" s="1009"/>
      <c r="E825" s="1166"/>
      <c r="F825" s="763"/>
      <c r="G825" s="765"/>
      <c r="H825" s="732"/>
      <c r="I825" s="769"/>
      <c r="J825" s="772"/>
      <c r="K825" s="1037"/>
      <c r="L825" s="1038"/>
      <c r="M825" s="238"/>
      <c r="N825" s="1021"/>
      <c r="O825" s="240"/>
      <c r="P825" s="1021"/>
      <c r="Q825" s="240"/>
      <c r="R825" s="1021"/>
      <c r="S825" s="240"/>
      <c r="T825" s="1021"/>
      <c r="U825" s="240"/>
      <c r="V825" s="1168"/>
      <c r="W825" s="1030"/>
      <c r="X825" s="1031"/>
      <c r="Y825" s="1031"/>
      <c r="Z825" s="1031"/>
      <c r="AA825" s="1031"/>
      <c r="AB825" s="1031"/>
      <c r="AC825" s="1031"/>
      <c r="AD825" s="1032"/>
      <c r="AE825" s="119"/>
      <c r="AF825" s="623"/>
      <c r="AG825" s="623"/>
      <c r="AH825" s="623"/>
      <c r="AI825" s="623"/>
      <c r="AJ825" s="623"/>
      <c r="AK825" s="623"/>
      <c r="AL825" s="622" t="e">
        <f t="shared" ca="1" si="463"/>
        <v>#N/A</v>
      </c>
      <c r="AM825" s="622">
        <f t="shared" ca="1" si="463"/>
        <v>0</v>
      </c>
      <c r="AN825" s="1033"/>
      <c r="AO825" s="273" t="e">
        <f t="shared" ca="1" si="464"/>
        <v>#N/A</v>
      </c>
      <c r="AP825" s="623"/>
      <c r="AQ825" s="623"/>
      <c r="AR825" s="623"/>
      <c r="AS825" s="623"/>
      <c r="AT825" s="1034"/>
      <c r="AU825" s="1034"/>
      <c r="AV825" s="1034"/>
      <c r="AW825" s="1034"/>
      <c r="AX825" s="1034"/>
      <c r="AY825" s="177"/>
      <c r="AZ825" s="177"/>
      <c r="BA825" s="177"/>
      <c r="BB825" s="177"/>
      <c r="BC825" s="177"/>
      <c r="BD825" s="177"/>
      <c r="BE825" s="177"/>
    </row>
    <row r="826" spans="1:76" s="73" customFormat="1" ht="15" hidden="1" customHeight="1" outlineLevel="1" x14ac:dyDescent="0.2">
      <c r="A826" s="746" t="str">
        <f ca="1">IFERROR(INDIRECT(ADDRESS(AN826,4,1,TRUE,"CatCoverage")),"")</f>
        <v/>
      </c>
      <c r="B826" s="747"/>
      <c r="C826" s="1039"/>
      <c r="D826" s="1007" t="str">
        <f ca="1">Translations!$A$77</f>
        <v>Please select…</v>
      </c>
      <c r="E826" s="1164" t="str">
        <f ca="1">Translations!$A$77</f>
        <v>Please select…</v>
      </c>
      <c r="F826" s="759"/>
      <c r="G826" s="764"/>
      <c r="H826" s="731" t="str">
        <f>IF($G828&lt;&gt;"",$G826/$G828,"")</f>
        <v/>
      </c>
      <c r="I826" s="767"/>
      <c r="J826" s="770" t="str">
        <f ca="1">Translations!$A$77</f>
        <v>Please select…</v>
      </c>
      <c r="K826" s="1016" t="str">
        <f ca="1">Translations!$A$84</f>
        <v>Allocation + other sources</v>
      </c>
      <c r="L826" s="1017"/>
      <c r="M826" s="237"/>
      <c r="N826" s="1020" t="str">
        <f>IF(M827&lt;&gt;"",M826/M827,"")</f>
        <v/>
      </c>
      <c r="O826" s="239"/>
      <c r="P826" s="1020" t="str">
        <f>IF(O827&lt;&gt;"",O826/O827,"")</f>
        <v/>
      </c>
      <c r="Q826" s="239"/>
      <c r="R826" s="1020" t="str">
        <f>IF(Q827&lt;&gt;"",Q826/Q827,"")</f>
        <v/>
      </c>
      <c r="S826" s="239"/>
      <c r="T826" s="1020" t="str">
        <f>IF(S827&lt;&gt;"",S826/S827,"")</f>
        <v/>
      </c>
      <c r="U826" s="239"/>
      <c r="V826" s="1167" t="str">
        <f t="shared" ref="V826" si="470">IF(U827&lt;&gt;"",U826/U827,"")</f>
        <v/>
      </c>
      <c r="W826" s="1024"/>
      <c r="X826" s="1025"/>
      <c r="Y826" s="1025"/>
      <c r="Z826" s="1025"/>
      <c r="AA826" s="1025"/>
      <c r="AB826" s="1025"/>
      <c r="AC826" s="1025"/>
      <c r="AD826" s="1026"/>
      <c r="AE826" s="119"/>
      <c r="AF826" s="623"/>
      <c r="AG826" s="623"/>
      <c r="AH826" s="623"/>
      <c r="AI826" s="623"/>
      <c r="AJ826" s="623"/>
      <c r="AK826" s="623"/>
      <c r="AL826" s="622" t="e">
        <f t="shared" ca="1" si="463"/>
        <v>#N/A</v>
      </c>
      <c r="AM826" s="622">
        <f t="shared" ca="1" si="463"/>
        <v>0</v>
      </c>
      <c r="AN826" s="1033" t="str">
        <f t="shared" ref="AN826" ca="1" si="471">IFERROR(IF(INDIRECT(ADDRESS(ROW()-4,COLUMN()))+1&lt;=AL826+AM826,INDIRECT(ADDRESS(ROW()-4,COLUMN()))+1,""),"")</f>
        <v/>
      </c>
      <c r="AO826" s="273" t="e">
        <f t="shared" ca="1" si="464"/>
        <v>#N/A</v>
      </c>
      <c r="AP826" s="623"/>
      <c r="AQ826" s="623"/>
      <c r="AR826" s="623"/>
      <c r="AS826" s="623"/>
      <c r="AT826" s="1034"/>
      <c r="AU826" s="1034"/>
      <c r="AV826" s="1034"/>
      <c r="AW826" s="1034"/>
      <c r="AX826" s="1034"/>
      <c r="AY826" s="177"/>
      <c r="AZ826" s="177"/>
      <c r="BA826" s="177"/>
      <c r="BB826" s="177"/>
      <c r="BC826" s="177"/>
      <c r="BD826" s="177"/>
      <c r="BE826" s="177"/>
    </row>
    <row r="827" spans="1:76" s="73" customFormat="1" hidden="1" outlineLevel="1" x14ac:dyDescent="0.2">
      <c r="A827" s="749"/>
      <c r="B827" s="750"/>
      <c r="C827" s="1040"/>
      <c r="D827" s="1008"/>
      <c r="E827" s="1165"/>
      <c r="F827" s="761"/>
      <c r="G827" s="765"/>
      <c r="H827" s="766"/>
      <c r="I827" s="768"/>
      <c r="J827" s="771"/>
      <c r="K827" s="1018"/>
      <c r="L827" s="1019"/>
      <c r="M827" s="238"/>
      <c r="N827" s="1021"/>
      <c r="O827" s="240"/>
      <c r="P827" s="1021"/>
      <c r="Q827" s="240"/>
      <c r="R827" s="1021"/>
      <c r="S827" s="240"/>
      <c r="T827" s="1021"/>
      <c r="U827" s="240"/>
      <c r="V827" s="1168"/>
      <c r="W827" s="1027"/>
      <c r="X827" s="1028"/>
      <c r="Y827" s="1028"/>
      <c r="Z827" s="1028"/>
      <c r="AA827" s="1028"/>
      <c r="AB827" s="1028"/>
      <c r="AC827" s="1028"/>
      <c r="AD827" s="1029"/>
      <c r="AE827" s="119"/>
      <c r="AF827" s="623"/>
      <c r="AG827" s="623"/>
      <c r="AH827" s="623"/>
      <c r="AI827" s="623"/>
      <c r="AJ827" s="623"/>
      <c r="AK827" s="623"/>
      <c r="AL827" s="622" t="e">
        <f t="shared" ca="1" si="463"/>
        <v>#N/A</v>
      </c>
      <c r="AM827" s="622">
        <f t="shared" ca="1" si="463"/>
        <v>0</v>
      </c>
      <c r="AN827" s="1033"/>
      <c r="AO827" s="273" t="e">
        <f t="shared" ca="1" si="464"/>
        <v>#N/A</v>
      </c>
      <c r="AP827" s="623"/>
      <c r="AQ827" s="623"/>
      <c r="AR827" s="623"/>
      <c r="AS827" s="623"/>
      <c r="AT827" s="1034"/>
      <c r="AU827" s="1034"/>
      <c r="AV827" s="1034"/>
      <c r="AW827" s="1034"/>
      <c r="AX827" s="1034"/>
      <c r="AY827" s="177"/>
      <c r="AZ827" s="177"/>
      <c r="BA827" s="177"/>
      <c r="BB827" s="177"/>
      <c r="BC827" s="177"/>
      <c r="BD827" s="177"/>
      <c r="BE827" s="177"/>
    </row>
    <row r="828" spans="1:76" s="73" customFormat="1" ht="15" hidden="1" customHeight="1" outlineLevel="1" x14ac:dyDescent="0.2">
      <c r="A828" s="749"/>
      <c r="B828" s="750"/>
      <c r="C828" s="1040"/>
      <c r="D828" s="1008"/>
      <c r="E828" s="1165"/>
      <c r="F828" s="761"/>
      <c r="G828" s="764"/>
      <c r="H828" s="766"/>
      <c r="I828" s="768"/>
      <c r="J828" s="771"/>
      <c r="K828" s="1035" t="str">
        <f ca="1">Translations!$A$85</f>
        <v xml:space="preserve">Allocation + above + other </v>
      </c>
      <c r="L828" s="1036"/>
      <c r="M828" s="237"/>
      <c r="N828" s="1020" t="str">
        <f>IF(M829&lt;&gt;"",M828/M829,"")</f>
        <v/>
      </c>
      <c r="O828" s="239"/>
      <c r="P828" s="1020" t="str">
        <f>IF(O829&lt;&gt;"",O828/O829,"")</f>
        <v/>
      </c>
      <c r="Q828" s="239"/>
      <c r="R828" s="1020" t="str">
        <f>IF(Q829&lt;&gt;"",Q828/Q829,"")</f>
        <v/>
      </c>
      <c r="S828" s="239"/>
      <c r="T828" s="1020" t="str">
        <f>IF(S829&lt;&gt;"",S828/S829,"")</f>
        <v/>
      </c>
      <c r="U828" s="239"/>
      <c r="V828" s="1167" t="str">
        <f t="shared" ref="V828" si="472">IF(U829&lt;&gt;"",U828/U829,"")</f>
        <v/>
      </c>
      <c r="W828" s="1027"/>
      <c r="X828" s="1028"/>
      <c r="Y828" s="1028"/>
      <c r="Z828" s="1028"/>
      <c r="AA828" s="1028"/>
      <c r="AB828" s="1028"/>
      <c r="AC828" s="1028"/>
      <c r="AD828" s="1029"/>
      <c r="AE828" s="119"/>
      <c r="AF828" s="623"/>
      <c r="AG828" s="623"/>
      <c r="AH828" s="623"/>
      <c r="AI828" s="623"/>
      <c r="AJ828" s="623"/>
      <c r="AK828" s="623"/>
      <c r="AL828" s="622" t="e">
        <f t="shared" ca="1" si="463"/>
        <v>#N/A</v>
      </c>
      <c r="AM828" s="622">
        <f t="shared" ca="1" si="463"/>
        <v>0</v>
      </c>
      <c r="AN828" s="1033"/>
      <c r="AO828" s="273" t="e">
        <f t="shared" ca="1" si="464"/>
        <v>#N/A</v>
      </c>
      <c r="AP828" s="623"/>
      <c r="AQ828" s="623"/>
      <c r="AR828" s="623"/>
      <c r="AS828" s="623"/>
      <c r="AT828" s="1034"/>
      <c r="AU828" s="1034"/>
      <c r="AV828" s="1034"/>
      <c r="AW828" s="1034"/>
      <c r="AX828" s="1034"/>
      <c r="AY828" s="177"/>
      <c r="AZ828" s="177"/>
      <c r="BA828" s="177"/>
      <c r="BB828" s="177"/>
      <c r="BC828" s="177"/>
      <c r="BD828" s="177"/>
      <c r="BE828" s="177"/>
    </row>
    <row r="829" spans="1:76" s="73" customFormat="1" hidden="1" outlineLevel="1" x14ac:dyDescent="0.2">
      <c r="A829" s="752"/>
      <c r="B829" s="753"/>
      <c r="C829" s="1041"/>
      <c r="D829" s="1009"/>
      <c r="E829" s="1166"/>
      <c r="F829" s="763"/>
      <c r="G829" s="765"/>
      <c r="H829" s="732"/>
      <c r="I829" s="769"/>
      <c r="J829" s="772"/>
      <c r="K829" s="1037"/>
      <c r="L829" s="1038"/>
      <c r="M829" s="238"/>
      <c r="N829" s="1021"/>
      <c r="O829" s="240"/>
      <c r="P829" s="1021"/>
      <c r="Q829" s="240"/>
      <c r="R829" s="1021"/>
      <c r="S829" s="240"/>
      <c r="T829" s="1021"/>
      <c r="U829" s="240"/>
      <c r="V829" s="1168"/>
      <c r="W829" s="1030"/>
      <c r="X829" s="1031"/>
      <c r="Y829" s="1031"/>
      <c r="Z829" s="1031"/>
      <c r="AA829" s="1031"/>
      <c r="AB829" s="1031"/>
      <c r="AC829" s="1031"/>
      <c r="AD829" s="1032"/>
      <c r="AE829" s="119"/>
      <c r="AF829" s="623"/>
      <c r="AG829" s="623"/>
      <c r="AH829" s="623"/>
      <c r="AI829" s="623"/>
      <c r="AJ829" s="623"/>
      <c r="AK829" s="623"/>
      <c r="AL829" s="622" t="e">
        <f t="shared" ca="1" si="463"/>
        <v>#N/A</v>
      </c>
      <c r="AM829" s="622">
        <f t="shared" ca="1" si="463"/>
        <v>0</v>
      </c>
      <c r="AN829" s="1033"/>
      <c r="AO829" s="273" t="e">
        <f t="shared" ca="1" si="464"/>
        <v>#N/A</v>
      </c>
      <c r="AP829" s="623"/>
      <c r="AQ829" s="623"/>
      <c r="AR829" s="623"/>
      <c r="AS829" s="623"/>
      <c r="AT829" s="1034"/>
      <c r="AU829" s="1034"/>
      <c r="AV829" s="1034"/>
      <c r="AW829" s="1034"/>
      <c r="AX829" s="1034"/>
      <c r="AY829" s="177"/>
      <c r="AZ829" s="177"/>
      <c r="BA829" s="177"/>
      <c r="BB829" s="177"/>
      <c r="BC829" s="177"/>
      <c r="BD829" s="177"/>
      <c r="BE829" s="177"/>
    </row>
    <row r="830" spans="1:76" s="73" customFormat="1" ht="15" hidden="1" customHeight="1" outlineLevel="1" x14ac:dyDescent="0.2">
      <c r="A830" s="746" t="str">
        <f ca="1">IFERROR(INDIRECT(ADDRESS(AN830,4,1,TRUE,"CatCoverage")),"")</f>
        <v/>
      </c>
      <c r="B830" s="747"/>
      <c r="C830" s="1039"/>
      <c r="D830" s="1007" t="str">
        <f ca="1">Translations!$A$77</f>
        <v>Please select…</v>
      </c>
      <c r="E830" s="1164" t="str">
        <f ca="1">Translations!$A$77</f>
        <v>Please select…</v>
      </c>
      <c r="F830" s="759"/>
      <c r="G830" s="764"/>
      <c r="H830" s="731" t="str">
        <f>IF($G832&lt;&gt;"",$G830/$G832,"")</f>
        <v/>
      </c>
      <c r="I830" s="767"/>
      <c r="J830" s="770" t="str">
        <f ca="1">Translations!$A$77</f>
        <v>Please select…</v>
      </c>
      <c r="K830" s="1016" t="str">
        <f ca="1">Translations!$A$84</f>
        <v>Allocation + other sources</v>
      </c>
      <c r="L830" s="1017"/>
      <c r="M830" s="237"/>
      <c r="N830" s="1020" t="str">
        <f>IF(M831&lt;&gt;"",M830/M831,"")</f>
        <v/>
      </c>
      <c r="O830" s="239"/>
      <c r="P830" s="1020" t="str">
        <f>IF(O831&lt;&gt;"",O830/O831,"")</f>
        <v/>
      </c>
      <c r="Q830" s="239"/>
      <c r="R830" s="1020" t="str">
        <f>IF(Q831&lt;&gt;"",Q830/Q831,"")</f>
        <v/>
      </c>
      <c r="S830" s="239"/>
      <c r="T830" s="1020" t="str">
        <f>IF(S831&lt;&gt;"",S830/S831,"")</f>
        <v/>
      </c>
      <c r="U830" s="239"/>
      <c r="V830" s="1167" t="str">
        <f t="shared" ref="V830" si="473">IF(U831&lt;&gt;"",U830/U831,"")</f>
        <v/>
      </c>
      <c r="W830" s="1024"/>
      <c r="X830" s="1025"/>
      <c r="Y830" s="1025"/>
      <c r="Z830" s="1025"/>
      <c r="AA830" s="1025"/>
      <c r="AB830" s="1025"/>
      <c r="AC830" s="1025"/>
      <c r="AD830" s="1026"/>
      <c r="AE830" s="119"/>
      <c r="AF830" s="623"/>
      <c r="AG830" s="623"/>
      <c r="AH830" s="623"/>
      <c r="AI830" s="623"/>
      <c r="AJ830" s="623"/>
      <c r="AK830" s="623"/>
      <c r="AL830" s="622" t="e">
        <f t="shared" ca="1" si="463"/>
        <v>#N/A</v>
      </c>
      <c r="AM830" s="622">
        <f t="shared" ca="1" si="463"/>
        <v>0</v>
      </c>
      <c r="AN830" s="1033" t="str">
        <f t="shared" ref="AN830" ca="1" si="474">IFERROR(IF(INDIRECT(ADDRESS(ROW()-4,COLUMN()))+1&lt;=AL830+AM830,INDIRECT(ADDRESS(ROW()-4,COLUMN()))+1,""),"")</f>
        <v/>
      </c>
      <c r="AO830" s="273" t="e">
        <f t="shared" ca="1" si="464"/>
        <v>#N/A</v>
      </c>
      <c r="AP830" s="623"/>
      <c r="AQ830" s="623"/>
      <c r="AR830" s="623"/>
      <c r="AS830" s="623"/>
      <c r="AT830" s="1034"/>
      <c r="AU830" s="1034"/>
      <c r="AV830" s="1034"/>
      <c r="AW830" s="1034"/>
      <c r="AX830" s="1034"/>
      <c r="AY830" s="177"/>
      <c r="AZ830" s="177"/>
      <c r="BA830" s="177"/>
      <c r="BB830" s="177"/>
      <c r="BC830" s="177"/>
      <c r="BD830" s="177"/>
      <c r="BE830" s="177"/>
    </row>
    <row r="831" spans="1:76" s="73" customFormat="1" hidden="1" outlineLevel="1" x14ac:dyDescent="0.2">
      <c r="A831" s="749"/>
      <c r="B831" s="750"/>
      <c r="C831" s="1040"/>
      <c r="D831" s="1008"/>
      <c r="E831" s="1165"/>
      <c r="F831" s="761"/>
      <c r="G831" s="765"/>
      <c r="H831" s="766"/>
      <c r="I831" s="768"/>
      <c r="J831" s="771"/>
      <c r="K831" s="1018"/>
      <c r="L831" s="1019"/>
      <c r="M831" s="238"/>
      <c r="N831" s="1021"/>
      <c r="O831" s="240"/>
      <c r="P831" s="1021"/>
      <c r="Q831" s="240"/>
      <c r="R831" s="1021"/>
      <c r="S831" s="240"/>
      <c r="T831" s="1021"/>
      <c r="U831" s="240"/>
      <c r="V831" s="1168"/>
      <c r="W831" s="1027"/>
      <c r="X831" s="1028"/>
      <c r="Y831" s="1028"/>
      <c r="Z831" s="1028"/>
      <c r="AA831" s="1028"/>
      <c r="AB831" s="1028"/>
      <c r="AC831" s="1028"/>
      <c r="AD831" s="1029"/>
      <c r="AE831" s="119"/>
      <c r="AF831" s="623"/>
      <c r="AG831" s="623"/>
      <c r="AH831" s="623"/>
      <c r="AI831" s="623"/>
      <c r="AJ831" s="623"/>
      <c r="AK831" s="623"/>
      <c r="AL831" s="622" t="e">
        <f t="shared" ca="1" si="463"/>
        <v>#N/A</v>
      </c>
      <c r="AM831" s="622">
        <f t="shared" ca="1" si="463"/>
        <v>0</v>
      </c>
      <c r="AN831" s="1033"/>
      <c r="AO831" s="273" t="e">
        <f t="shared" ca="1" si="464"/>
        <v>#N/A</v>
      </c>
      <c r="AP831" s="623"/>
      <c r="AQ831" s="623"/>
      <c r="AR831" s="623"/>
      <c r="AS831" s="623"/>
      <c r="AT831" s="1034"/>
      <c r="AU831" s="1034"/>
      <c r="AV831" s="1034"/>
      <c r="AW831" s="1034"/>
      <c r="AX831" s="1034"/>
      <c r="AY831" s="177"/>
      <c r="AZ831" s="177"/>
      <c r="BA831" s="177"/>
      <c r="BB831" s="177"/>
      <c r="BC831" s="177"/>
      <c r="BD831" s="177"/>
      <c r="BE831" s="177"/>
    </row>
    <row r="832" spans="1:76" s="73" customFormat="1" ht="15" hidden="1" customHeight="1" outlineLevel="1" x14ac:dyDescent="0.2">
      <c r="A832" s="749"/>
      <c r="B832" s="750"/>
      <c r="C832" s="1040"/>
      <c r="D832" s="1008"/>
      <c r="E832" s="1165"/>
      <c r="F832" s="761"/>
      <c r="G832" s="764"/>
      <c r="H832" s="766"/>
      <c r="I832" s="768"/>
      <c r="J832" s="771"/>
      <c r="K832" s="1035" t="str">
        <f ca="1">Translations!$A$85</f>
        <v xml:space="preserve">Allocation + above + other </v>
      </c>
      <c r="L832" s="1036"/>
      <c r="M832" s="237"/>
      <c r="N832" s="1020" t="str">
        <f>IF(M833&lt;&gt;"",M832/M833,"")</f>
        <v/>
      </c>
      <c r="O832" s="239"/>
      <c r="P832" s="1020" t="str">
        <f>IF(O833&lt;&gt;"",O832/O833,"")</f>
        <v/>
      </c>
      <c r="Q832" s="239"/>
      <c r="R832" s="1020" t="str">
        <f>IF(Q833&lt;&gt;"",Q832/Q833,"")</f>
        <v/>
      </c>
      <c r="S832" s="239"/>
      <c r="T832" s="1020" t="str">
        <f>IF(S833&lt;&gt;"",S832/S833,"")</f>
        <v/>
      </c>
      <c r="U832" s="239"/>
      <c r="V832" s="1167" t="str">
        <f t="shared" ref="V832" si="475">IF(U833&lt;&gt;"",U832/U833,"")</f>
        <v/>
      </c>
      <c r="W832" s="1027"/>
      <c r="X832" s="1028"/>
      <c r="Y832" s="1028"/>
      <c r="Z832" s="1028"/>
      <c r="AA832" s="1028"/>
      <c r="AB832" s="1028"/>
      <c r="AC832" s="1028"/>
      <c r="AD832" s="1029"/>
      <c r="AE832" s="119"/>
      <c r="AF832" s="623"/>
      <c r="AG832" s="623"/>
      <c r="AH832" s="623"/>
      <c r="AI832" s="623"/>
      <c r="AJ832" s="623"/>
      <c r="AK832" s="623"/>
      <c r="AL832" s="622" t="e">
        <f t="shared" ca="1" si="463"/>
        <v>#N/A</v>
      </c>
      <c r="AM832" s="622">
        <f t="shared" ca="1" si="463"/>
        <v>0</v>
      </c>
      <c r="AN832" s="1033"/>
      <c r="AO832" s="273" t="e">
        <f t="shared" ca="1" si="464"/>
        <v>#N/A</v>
      </c>
      <c r="AP832" s="623"/>
      <c r="AQ832" s="623"/>
      <c r="AR832" s="623"/>
      <c r="AS832" s="623"/>
      <c r="AT832" s="1034"/>
      <c r="AU832" s="1034"/>
      <c r="AV832" s="1034"/>
      <c r="AW832" s="1034"/>
      <c r="AX832" s="1034"/>
      <c r="AY832" s="177"/>
      <c r="AZ832" s="177"/>
      <c r="BA832" s="177"/>
      <c r="BB832" s="177"/>
      <c r="BC832" s="177"/>
      <c r="BD832" s="177"/>
      <c r="BE832" s="177"/>
    </row>
    <row r="833" spans="1:57" s="73" customFormat="1" hidden="1" outlineLevel="1" x14ac:dyDescent="0.2">
      <c r="A833" s="752"/>
      <c r="B833" s="753"/>
      <c r="C833" s="1041"/>
      <c r="D833" s="1009"/>
      <c r="E833" s="1166"/>
      <c r="F833" s="763"/>
      <c r="G833" s="765"/>
      <c r="H833" s="732"/>
      <c r="I833" s="769"/>
      <c r="J833" s="772"/>
      <c r="K833" s="1037"/>
      <c r="L833" s="1038"/>
      <c r="M833" s="238"/>
      <c r="N833" s="1021"/>
      <c r="O833" s="240"/>
      <c r="P833" s="1021"/>
      <c r="Q833" s="240"/>
      <c r="R833" s="1021"/>
      <c r="S833" s="240"/>
      <c r="T833" s="1021"/>
      <c r="U833" s="240"/>
      <c r="V833" s="1168"/>
      <c r="W833" s="1030"/>
      <c r="X833" s="1031"/>
      <c r="Y833" s="1031"/>
      <c r="Z833" s="1031"/>
      <c r="AA833" s="1031"/>
      <c r="AB833" s="1031"/>
      <c r="AC833" s="1031"/>
      <c r="AD833" s="1032"/>
      <c r="AE833" s="119"/>
      <c r="AF833" s="623"/>
      <c r="AG833" s="623"/>
      <c r="AH833" s="623"/>
      <c r="AI833" s="623"/>
      <c r="AJ833" s="623"/>
      <c r="AK833" s="623"/>
      <c r="AL833" s="622" t="e">
        <f t="shared" ca="1" si="463"/>
        <v>#N/A</v>
      </c>
      <c r="AM833" s="622">
        <f t="shared" ca="1" si="463"/>
        <v>0</v>
      </c>
      <c r="AN833" s="1033"/>
      <c r="AO833" s="273" t="e">
        <f t="shared" ca="1" si="464"/>
        <v>#N/A</v>
      </c>
      <c r="AP833" s="623"/>
      <c r="AQ833" s="623"/>
      <c r="AR833" s="623"/>
      <c r="AS833" s="623"/>
      <c r="AT833" s="1034"/>
      <c r="AU833" s="1034"/>
      <c r="AV833" s="1034"/>
      <c r="AW833" s="1034"/>
      <c r="AX833" s="1034"/>
      <c r="AY833" s="177"/>
      <c r="AZ833" s="177"/>
      <c r="BA833" s="177"/>
      <c r="BB833" s="177"/>
      <c r="BC833" s="177"/>
      <c r="BD833" s="177"/>
      <c r="BE833" s="177"/>
    </row>
    <row r="834" spans="1:57" s="73" customFormat="1" ht="15" hidden="1" customHeight="1" outlineLevel="1" x14ac:dyDescent="0.2">
      <c r="A834" s="746" t="str">
        <f ca="1">IFERROR(INDIRECT(ADDRESS(AN834,4,1,TRUE,"CatCoverage")),"")</f>
        <v/>
      </c>
      <c r="B834" s="747"/>
      <c r="C834" s="1039"/>
      <c r="D834" s="1007" t="str">
        <f ca="1">Translations!$A$77</f>
        <v>Please select…</v>
      </c>
      <c r="E834" s="1164" t="str">
        <f ca="1">Translations!$A$77</f>
        <v>Please select…</v>
      </c>
      <c r="F834" s="759"/>
      <c r="G834" s="764"/>
      <c r="H834" s="731" t="str">
        <f>IF($G836&lt;&gt;"",$G834/$G836,"")</f>
        <v/>
      </c>
      <c r="I834" s="767"/>
      <c r="J834" s="770" t="str">
        <f ca="1">Translations!$A$77</f>
        <v>Please select…</v>
      </c>
      <c r="K834" s="1016" t="str">
        <f ca="1">Translations!$A$84</f>
        <v>Allocation + other sources</v>
      </c>
      <c r="L834" s="1017"/>
      <c r="M834" s="237"/>
      <c r="N834" s="1020" t="str">
        <f>IF(M835&lt;&gt;"",M834/M835,"")</f>
        <v/>
      </c>
      <c r="O834" s="239"/>
      <c r="P834" s="1020" t="str">
        <f>IF(O835&lt;&gt;"",O834/O835,"")</f>
        <v/>
      </c>
      <c r="Q834" s="239"/>
      <c r="R834" s="1020" t="str">
        <f>IF(Q835&lt;&gt;"",Q834/Q835,"")</f>
        <v/>
      </c>
      <c r="S834" s="239"/>
      <c r="T834" s="1020" t="str">
        <f>IF(S835&lt;&gt;"",S834/S835,"")</f>
        <v/>
      </c>
      <c r="U834" s="239"/>
      <c r="V834" s="1167" t="str">
        <f t="shared" ref="V834" si="476">IF(U835&lt;&gt;"",U834/U835,"")</f>
        <v/>
      </c>
      <c r="W834" s="1024"/>
      <c r="X834" s="1025"/>
      <c r="Y834" s="1025"/>
      <c r="Z834" s="1025"/>
      <c r="AA834" s="1025"/>
      <c r="AB834" s="1025"/>
      <c r="AC834" s="1025"/>
      <c r="AD834" s="1026"/>
      <c r="AE834" s="119"/>
      <c r="AF834" s="623"/>
      <c r="AG834" s="623"/>
      <c r="AH834" s="623"/>
      <c r="AI834" s="623"/>
      <c r="AJ834" s="623"/>
      <c r="AK834" s="623"/>
      <c r="AL834" s="622" t="e">
        <f t="shared" ca="1" si="463"/>
        <v>#N/A</v>
      </c>
      <c r="AM834" s="622">
        <f t="shared" ca="1" si="463"/>
        <v>0</v>
      </c>
      <c r="AN834" s="1033" t="str">
        <f t="shared" ref="AN834" ca="1" si="477">IFERROR(IF(INDIRECT(ADDRESS(ROW()-4,COLUMN()))+1&lt;=AL834+AM834,INDIRECT(ADDRESS(ROW()-4,COLUMN()))+1,""),"")</f>
        <v/>
      </c>
      <c r="AO834" s="273" t="e">
        <f t="shared" ca="1" si="464"/>
        <v>#N/A</v>
      </c>
      <c r="AP834" s="623"/>
      <c r="AQ834" s="623"/>
      <c r="AR834" s="623"/>
      <c r="AS834" s="623"/>
      <c r="AT834" s="1034"/>
      <c r="AU834" s="1034"/>
      <c r="AV834" s="1034"/>
      <c r="AW834" s="1034"/>
      <c r="AX834" s="1034"/>
      <c r="AY834" s="177"/>
      <c r="AZ834" s="177"/>
      <c r="BA834" s="177"/>
      <c r="BB834" s="177"/>
      <c r="BC834" s="177"/>
      <c r="BD834" s="177"/>
      <c r="BE834" s="177"/>
    </row>
    <row r="835" spans="1:57" s="73" customFormat="1" hidden="1" outlineLevel="1" x14ac:dyDescent="0.2">
      <c r="A835" s="749"/>
      <c r="B835" s="750"/>
      <c r="C835" s="1040"/>
      <c r="D835" s="1008"/>
      <c r="E835" s="1165"/>
      <c r="F835" s="761"/>
      <c r="G835" s="765"/>
      <c r="H835" s="766"/>
      <c r="I835" s="768"/>
      <c r="J835" s="771"/>
      <c r="K835" s="1018"/>
      <c r="L835" s="1019"/>
      <c r="M835" s="238"/>
      <c r="N835" s="1021"/>
      <c r="O835" s="240"/>
      <c r="P835" s="1021"/>
      <c r="Q835" s="240"/>
      <c r="R835" s="1021"/>
      <c r="S835" s="240"/>
      <c r="T835" s="1021"/>
      <c r="U835" s="240"/>
      <c r="V835" s="1168"/>
      <c r="W835" s="1027"/>
      <c r="X835" s="1028"/>
      <c r="Y835" s="1028"/>
      <c r="Z835" s="1028"/>
      <c r="AA835" s="1028"/>
      <c r="AB835" s="1028"/>
      <c r="AC835" s="1028"/>
      <c r="AD835" s="1029"/>
      <c r="AE835" s="119"/>
      <c r="AF835" s="623"/>
      <c r="AG835" s="623"/>
      <c r="AH835" s="623"/>
      <c r="AI835" s="623"/>
      <c r="AJ835" s="623"/>
      <c r="AK835" s="623"/>
      <c r="AL835" s="622" t="e">
        <f t="shared" ca="1" si="463"/>
        <v>#N/A</v>
      </c>
      <c r="AM835" s="622">
        <f t="shared" ca="1" si="463"/>
        <v>0</v>
      </c>
      <c r="AN835" s="1033"/>
      <c r="AO835" s="273" t="e">
        <f t="shared" ca="1" si="464"/>
        <v>#N/A</v>
      </c>
      <c r="AP835" s="623"/>
      <c r="AQ835" s="623"/>
      <c r="AR835" s="623"/>
      <c r="AS835" s="623"/>
      <c r="AT835" s="1034"/>
      <c r="AU835" s="1034"/>
      <c r="AV835" s="1034"/>
      <c r="AW835" s="1034"/>
      <c r="AX835" s="1034"/>
      <c r="AY835" s="177"/>
      <c r="AZ835" s="177"/>
      <c r="BA835" s="177"/>
      <c r="BB835" s="177"/>
      <c r="BC835" s="177"/>
      <c r="BD835" s="177"/>
      <c r="BE835" s="177"/>
    </row>
    <row r="836" spans="1:57" s="73" customFormat="1" ht="15" hidden="1" customHeight="1" outlineLevel="1" x14ac:dyDescent="0.2">
      <c r="A836" s="749"/>
      <c r="B836" s="750"/>
      <c r="C836" s="1040"/>
      <c r="D836" s="1008"/>
      <c r="E836" s="1165"/>
      <c r="F836" s="761"/>
      <c r="G836" s="764"/>
      <c r="H836" s="766"/>
      <c r="I836" s="768"/>
      <c r="J836" s="771"/>
      <c r="K836" s="1035" t="str">
        <f ca="1">Translations!$A$85</f>
        <v xml:space="preserve">Allocation + above + other </v>
      </c>
      <c r="L836" s="1036"/>
      <c r="M836" s="237"/>
      <c r="N836" s="1020" t="str">
        <f>IF(M837&lt;&gt;"",M836/M837,"")</f>
        <v/>
      </c>
      <c r="O836" s="239"/>
      <c r="P836" s="1020" t="str">
        <f>IF(O837&lt;&gt;"",O836/O837,"")</f>
        <v/>
      </c>
      <c r="Q836" s="239"/>
      <c r="R836" s="1020" t="str">
        <f>IF(Q837&lt;&gt;"",Q836/Q837,"")</f>
        <v/>
      </c>
      <c r="S836" s="239"/>
      <c r="T836" s="1020" t="str">
        <f>IF(S837&lt;&gt;"",S836/S837,"")</f>
        <v/>
      </c>
      <c r="U836" s="239"/>
      <c r="V836" s="1167" t="str">
        <f t="shared" ref="V836" si="478">IF(U837&lt;&gt;"",U836/U837,"")</f>
        <v/>
      </c>
      <c r="W836" s="1027"/>
      <c r="X836" s="1028"/>
      <c r="Y836" s="1028"/>
      <c r="Z836" s="1028"/>
      <c r="AA836" s="1028"/>
      <c r="AB836" s="1028"/>
      <c r="AC836" s="1028"/>
      <c r="AD836" s="1029"/>
      <c r="AE836" s="119"/>
      <c r="AF836" s="623"/>
      <c r="AG836" s="623"/>
      <c r="AH836" s="623"/>
      <c r="AI836" s="623"/>
      <c r="AJ836" s="623"/>
      <c r="AK836" s="623"/>
      <c r="AL836" s="622" t="e">
        <f t="shared" ca="1" si="463"/>
        <v>#N/A</v>
      </c>
      <c r="AM836" s="622">
        <f t="shared" ca="1" si="463"/>
        <v>0</v>
      </c>
      <c r="AN836" s="1033"/>
      <c r="AO836" s="273" t="e">
        <f t="shared" ca="1" si="464"/>
        <v>#N/A</v>
      </c>
      <c r="AP836" s="623"/>
      <c r="AQ836" s="623"/>
      <c r="AR836" s="623"/>
      <c r="AS836" s="623"/>
      <c r="AT836" s="1034"/>
      <c r="AU836" s="1034"/>
      <c r="AV836" s="1034"/>
      <c r="AW836" s="1034"/>
      <c r="AX836" s="1034"/>
      <c r="AY836" s="177"/>
      <c r="AZ836" s="177"/>
      <c r="BA836" s="177"/>
      <c r="BB836" s="177"/>
      <c r="BC836" s="177"/>
      <c r="BD836" s="177"/>
      <c r="BE836" s="177"/>
    </row>
    <row r="837" spans="1:57" s="73" customFormat="1" hidden="1" outlineLevel="1" x14ac:dyDescent="0.2">
      <c r="A837" s="752"/>
      <c r="B837" s="753"/>
      <c r="C837" s="1041"/>
      <c r="D837" s="1009"/>
      <c r="E837" s="1166"/>
      <c r="F837" s="763"/>
      <c r="G837" s="765"/>
      <c r="H837" s="732"/>
      <c r="I837" s="769"/>
      <c r="J837" s="772"/>
      <c r="K837" s="1037"/>
      <c r="L837" s="1038"/>
      <c r="M837" s="238"/>
      <c r="N837" s="1021"/>
      <c r="O837" s="240"/>
      <c r="P837" s="1021"/>
      <c r="Q837" s="240"/>
      <c r="R837" s="1021"/>
      <c r="S837" s="240"/>
      <c r="T837" s="1021"/>
      <c r="U837" s="240"/>
      <c r="V837" s="1168"/>
      <c r="W837" s="1030"/>
      <c r="X837" s="1031"/>
      <c r="Y837" s="1031"/>
      <c r="Z837" s="1031"/>
      <c r="AA837" s="1031"/>
      <c r="AB837" s="1031"/>
      <c r="AC837" s="1031"/>
      <c r="AD837" s="1032"/>
      <c r="AE837" s="119"/>
      <c r="AF837" s="623"/>
      <c r="AG837" s="623"/>
      <c r="AH837" s="623"/>
      <c r="AI837" s="623"/>
      <c r="AJ837" s="623"/>
      <c r="AK837" s="623"/>
      <c r="AL837" s="622" t="e">
        <f t="shared" ca="1" si="463"/>
        <v>#N/A</v>
      </c>
      <c r="AM837" s="622">
        <f t="shared" ca="1" si="463"/>
        <v>0</v>
      </c>
      <c r="AN837" s="1033"/>
      <c r="AO837" s="273" t="e">
        <f t="shared" ca="1" si="464"/>
        <v>#N/A</v>
      </c>
      <c r="AP837" s="623"/>
      <c r="AQ837" s="623"/>
      <c r="AR837" s="623"/>
      <c r="AS837" s="623"/>
      <c r="AT837" s="1034"/>
      <c r="AU837" s="1034"/>
      <c r="AV837" s="1034"/>
      <c r="AW837" s="1034"/>
      <c r="AX837" s="1034"/>
      <c r="AY837" s="177"/>
      <c r="AZ837" s="177"/>
      <c r="BA837" s="177"/>
      <c r="BB837" s="177"/>
      <c r="BC837" s="177"/>
      <c r="BD837" s="177"/>
      <c r="BE837" s="177"/>
    </row>
    <row r="838" spans="1:57" s="73" customFormat="1" ht="15" hidden="1" customHeight="1" outlineLevel="1" x14ac:dyDescent="0.2">
      <c r="A838" s="746" t="str">
        <f ca="1">IFERROR(INDIRECT(ADDRESS(AN838,4,1,TRUE,"CatCoverage")),"")</f>
        <v/>
      </c>
      <c r="B838" s="747"/>
      <c r="C838" s="1039"/>
      <c r="D838" s="1007" t="str">
        <f ca="1">Translations!$A$77</f>
        <v>Please select…</v>
      </c>
      <c r="E838" s="1164" t="str">
        <f ca="1">Translations!$A$77</f>
        <v>Please select…</v>
      </c>
      <c r="F838" s="759"/>
      <c r="G838" s="764"/>
      <c r="H838" s="731" t="str">
        <f>IF($G840&lt;&gt;"",$G838/$G840,"")</f>
        <v/>
      </c>
      <c r="I838" s="767"/>
      <c r="J838" s="770" t="str">
        <f ca="1">Translations!$A$77</f>
        <v>Please select…</v>
      </c>
      <c r="K838" s="1016" t="str">
        <f ca="1">Translations!$A$84</f>
        <v>Allocation + other sources</v>
      </c>
      <c r="L838" s="1017"/>
      <c r="M838" s="237"/>
      <c r="N838" s="1020" t="str">
        <f>IF(M839&lt;&gt;"",M838/M839,"")</f>
        <v/>
      </c>
      <c r="O838" s="239"/>
      <c r="P838" s="1020" t="str">
        <f>IF(O839&lt;&gt;"",O838/O839,"")</f>
        <v/>
      </c>
      <c r="Q838" s="239"/>
      <c r="R838" s="1020" t="str">
        <f>IF(Q839&lt;&gt;"",Q838/Q839,"")</f>
        <v/>
      </c>
      <c r="S838" s="239"/>
      <c r="T838" s="1020" t="str">
        <f>IF(S839&lt;&gt;"",S838/S839,"")</f>
        <v/>
      </c>
      <c r="U838" s="239"/>
      <c r="V838" s="1167" t="str">
        <f t="shared" ref="V838" si="479">IF(U839&lt;&gt;"",U838/U839,"")</f>
        <v/>
      </c>
      <c r="W838" s="1024"/>
      <c r="X838" s="1025"/>
      <c r="Y838" s="1025"/>
      <c r="Z838" s="1025"/>
      <c r="AA838" s="1025"/>
      <c r="AB838" s="1025"/>
      <c r="AC838" s="1025"/>
      <c r="AD838" s="1026"/>
      <c r="AE838" s="119"/>
      <c r="AF838" s="623"/>
      <c r="AG838" s="623"/>
      <c r="AH838" s="623"/>
      <c r="AI838" s="623"/>
      <c r="AJ838" s="623"/>
      <c r="AK838" s="623"/>
      <c r="AL838" s="622" t="e">
        <f t="shared" ca="1" si="463"/>
        <v>#N/A</v>
      </c>
      <c r="AM838" s="622">
        <f t="shared" ca="1" si="463"/>
        <v>0</v>
      </c>
      <c r="AN838" s="1033" t="str">
        <f t="shared" ref="AN838" ca="1" si="480">IFERROR(IF(INDIRECT(ADDRESS(ROW()-4,COLUMN()))+1&lt;=AL838+AM838,INDIRECT(ADDRESS(ROW()-4,COLUMN()))+1,""),"")</f>
        <v/>
      </c>
      <c r="AO838" s="273" t="e">
        <f t="shared" ca="1" si="464"/>
        <v>#N/A</v>
      </c>
      <c r="AP838" s="623"/>
      <c r="AQ838" s="623"/>
      <c r="AR838" s="623"/>
      <c r="AS838" s="623"/>
      <c r="AT838" s="1034"/>
      <c r="AU838" s="1034"/>
      <c r="AV838" s="1034"/>
      <c r="AW838" s="1034"/>
      <c r="AX838" s="1034"/>
      <c r="AY838" s="177"/>
      <c r="AZ838" s="177"/>
      <c r="BA838" s="177"/>
      <c r="BB838" s="177"/>
      <c r="BC838" s="177"/>
      <c r="BD838" s="177"/>
      <c r="BE838" s="177"/>
    </row>
    <row r="839" spans="1:57" s="73" customFormat="1" hidden="1" outlineLevel="1" x14ac:dyDescent="0.2">
      <c r="A839" s="749"/>
      <c r="B839" s="750"/>
      <c r="C839" s="1040"/>
      <c r="D839" s="1008"/>
      <c r="E839" s="1165"/>
      <c r="F839" s="761"/>
      <c r="G839" s="765"/>
      <c r="H839" s="766"/>
      <c r="I839" s="768"/>
      <c r="J839" s="771"/>
      <c r="K839" s="1018"/>
      <c r="L839" s="1019"/>
      <c r="M839" s="238"/>
      <c r="N839" s="1021"/>
      <c r="O839" s="240"/>
      <c r="P839" s="1021"/>
      <c r="Q839" s="240"/>
      <c r="R839" s="1021"/>
      <c r="S839" s="240"/>
      <c r="T839" s="1021"/>
      <c r="U839" s="240"/>
      <c r="V839" s="1168"/>
      <c r="W839" s="1027"/>
      <c r="X839" s="1028"/>
      <c r="Y839" s="1028"/>
      <c r="Z839" s="1028"/>
      <c r="AA839" s="1028"/>
      <c r="AB839" s="1028"/>
      <c r="AC839" s="1028"/>
      <c r="AD839" s="1029"/>
      <c r="AE839" s="119"/>
      <c r="AF839" s="623"/>
      <c r="AG839" s="623"/>
      <c r="AH839" s="623"/>
      <c r="AI839" s="623"/>
      <c r="AJ839" s="623"/>
      <c r="AK839" s="623"/>
      <c r="AL839" s="622" t="e">
        <f t="shared" ca="1" si="463"/>
        <v>#N/A</v>
      </c>
      <c r="AM839" s="622">
        <f t="shared" ca="1" si="463"/>
        <v>0</v>
      </c>
      <c r="AN839" s="1033"/>
      <c r="AO839" s="273" t="e">
        <f t="shared" ca="1" si="464"/>
        <v>#N/A</v>
      </c>
      <c r="AP839" s="623"/>
      <c r="AQ839" s="623"/>
      <c r="AR839" s="623"/>
      <c r="AS839" s="623"/>
      <c r="AT839" s="1034"/>
      <c r="AU839" s="1034"/>
      <c r="AV839" s="1034"/>
      <c r="AW839" s="1034"/>
      <c r="AX839" s="1034"/>
      <c r="AY839" s="177"/>
      <c r="AZ839" s="177"/>
      <c r="BA839" s="177"/>
      <c r="BB839" s="177"/>
      <c r="BC839" s="177"/>
      <c r="BD839" s="177"/>
      <c r="BE839" s="177"/>
    </row>
    <row r="840" spans="1:57" s="73" customFormat="1" ht="15" hidden="1" customHeight="1" outlineLevel="1" x14ac:dyDescent="0.2">
      <c r="A840" s="749"/>
      <c r="B840" s="750"/>
      <c r="C840" s="1040"/>
      <c r="D840" s="1008"/>
      <c r="E840" s="1165"/>
      <c r="F840" s="761"/>
      <c r="G840" s="764"/>
      <c r="H840" s="766"/>
      <c r="I840" s="768"/>
      <c r="J840" s="771"/>
      <c r="K840" s="1035" t="str">
        <f ca="1">Translations!$A$85</f>
        <v xml:space="preserve">Allocation + above + other </v>
      </c>
      <c r="L840" s="1036"/>
      <c r="M840" s="237"/>
      <c r="N840" s="1020" t="str">
        <f>IF(M841&lt;&gt;"",M840/M841,"")</f>
        <v/>
      </c>
      <c r="O840" s="239"/>
      <c r="P840" s="1020" t="str">
        <f>IF(O841&lt;&gt;"",O840/O841,"")</f>
        <v/>
      </c>
      <c r="Q840" s="239"/>
      <c r="R840" s="1020" t="str">
        <f>IF(Q841&lt;&gt;"",Q840/Q841,"")</f>
        <v/>
      </c>
      <c r="S840" s="239"/>
      <c r="T840" s="1020" t="str">
        <f>IF(S841&lt;&gt;"",S840/S841,"")</f>
        <v/>
      </c>
      <c r="U840" s="239"/>
      <c r="V840" s="1167" t="str">
        <f t="shared" ref="V840" si="481">IF(U841&lt;&gt;"",U840/U841,"")</f>
        <v/>
      </c>
      <c r="W840" s="1027"/>
      <c r="X840" s="1028"/>
      <c r="Y840" s="1028"/>
      <c r="Z840" s="1028"/>
      <c r="AA840" s="1028"/>
      <c r="AB840" s="1028"/>
      <c r="AC840" s="1028"/>
      <c r="AD840" s="1029"/>
      <c r="AE840" s="119"/>
      <c r="AF840" s="623"/>
      <c r="AG840" s="623"/>
      <c r="AH840" s="623"/>
      <c r="AI840" s="623"/>
      <c r="AJ840" s="623"/>
      <c r="AK840" s="623"/>
      <c r="AL840" s="622" t="e">
        <f t="shared" ca="1" si="463"/>
        <v>#N/A</v>
      </c>
      <c r="AM840" s="622">
        <f t="shared" ca="1" si="463"/>
        <v>0</v>
      </c>
      <c r="AN840" s="1033"/>
      <c r="AO840" s="273" t="e">
        <f t="shared" ca="1" si="464"/>
        <v>#N/A</v>
      </c>
      <c r="AP840" s="623"/>
      <c r="AQ840" s="623"/>
      <c r="AR840" s="623"/>
      <c r="AS840" s="623"/>
      <c r="AT840" s="1034"/>
      <c r="AU840" s="1034"/>
      <c r="AV840" s="1034"/>
      <c r="AW840" s="1034"/>
      <c r="AX840" s="1034"/>
      <c r="AY840" s="177"/>
      <c r="AZ840" s="177"/>
      <c r="BA840" s="177"/>
      <c r="BB840" s="177"/>
      <c r="BC840" s="177"/>
      <c r="BD840" s="177"/>
      <c r="BE840" s="177"/>
    </row>
    <row r="841" spans="1:57" s="73" customFormat="1" hidden="1" outlineLevel="1" x14ac:dyDescent="0.2">
      <c r="A841" s="752"/>
      <c r="B841" s="753"/>
      <c r="C841" s="1041"/>
      <c r="D841" s="1009"/>
      <c r="E841" s="1166"/>
      <c r="F841" s="763"/>
      <c r="G841" s="765"/>
      <c r="H841" s="732"/>
      <c r="I841" s="769"/>
      <c r="J841" s="772"/>
      <c r="K841" s="1037"/>
      <c r="L841" s="1038"/>
      <c r="M841" s="238"/>
      <c r="N841" s="1021"/>
      <c r="O841" s="240"/>
      <c r="P841" s="1021"/>
      <c r="Q841" s="240"/>
      <c r="R841" s="1021"/>
      <c r="S841" s="240"/>
      <c r="T841" s="1021"/>
      <c r="U841" s="240"/>
      <c r="V841" s="1168"/>
      <c r="W841" s="1030"/>
      <c r="X841" s="1031"/>
      <c r="Y841" s="1031"/>
      <c r="Z841" s="1031"/>
      <c r="AA841" s="1031"/>
      <c r="AB841" s="1031"/>
      <c r="AC841" s="1031"/>
      <c r="AD841" s="1032"/>
      <c r="AE841" s="119"/>
      <c r="AF841" s="623"/>
      <c r="AG841" s="623"/>
      <c r="AH841" s="623"/>
      <c r="AI841" s="623"/>
      <c r="AJ841" s="623"/>
      <c r="AK841" s="623"/>
      <c r="AL841" s="622" t="e">
        <f t="shared" ca="1" si="463"/>
        <v>#N/A</v>
      </c>
      <c r="AM841" s="622">
        <f t="shared" ca="1" si="463"/>
        <v>0</v>
      </c>
      <c r="AN841" s="1033"/>
      <c r="AO841" s="273" t="e">
        <f t="shared" ca="1" si="464"/>
        <v>#N/A</v>
      </c>
      <c r="AP841" s="623"/>
      <c r="AQ841" s="623"/>
      <c r="AR841" s="623"/>
      <c r="AS841" s="623"/>
      <c r="AT841" s="1034"/>
      <c r="AU841" s="1034"/>
      <c r="AV841" s="1034"/>
      <c r="AW841" s="1034"/>
      <c r="AX841" s="1034"/>
      <c r="AY841" s="177"/>
      <c r="AZ841" s="177"/>
      <c r="BA841" s="177"/>
      <c r="BB841" s="177"/>
      <c r="BC841" s="177"/>
      <c r="BD841" s="177"/>
      <c r="BE841" s="177"/>
    </row>
    <row r="842" spans="1:57" s="73" customFormat="1" ht="15" hidden="1" customHeight="1" outlineLevel="1" x14ac:dyDescent="0.2">
      <c r="A842" s="746" t="str">
        <f ca="1">IFERROR(INDIRECT(ADDRESS(AN842,4,1,TRUE,"CatCoverage")),"")</f>
        <v/>
      </c>
      <c r="B842" s="747"/>
      <c r="C842" s="1039"/>
      <c r="D842" s="1007" t="str">
        <f ca="1">Translations!$A$77</f>
        <v>Please select…</v>
      </c>
      <c r="E842" s="1164" t="str">
        <f ca="1">Translations!$A$77</f>
        <v>Please select…</v>
      </c>
      <c r="F842" s="759"/>
      <c r="G842" s="764"/>
      <c r="H842" s="731" t="str">
        <f>IF($G844&lt;&gt;"",$G842/$G844,"")</f>
        <v/>
      </c>
      <c r="I842" s="767"/>
      <c r="J842" s="770" t="str">
        <f ca="1">Translations!$A$77</f>
        <v>Please select…</v>
      </c>
      <c r="K842" s="1016" t="str">
        <f ca="1">Translations!$A$84</f>
        <v>Allocation + other sources</v>
      </c>
      <c r="L842" s="1017"/>
      <c r="M842" s="237"/>
      <c r="N842" s="1020" t="str">
        <f>IF(M843&lt;&gt;"",M842/M843,"")</f>
        <v/>
      </c>
      <c r="O842" s="239"/>
      <c r="P842" s="1020" t="str">
        <f>IF(O843&lt;&gt;"",O842/O843,"")</f>
        <v/>
      </c>
      <c r="Q842" s="239"/>
      <c r="R842" s="1020" t="str">
        <f>IF(Q843&lt;&gt;"",Q842/Q843,"")</f>
        <v/>
      </c>
      <c r="S842" s="239"/>
      <c r="T842" s="1020" t="str">
        <f>IF(S843&lt;&gt;"",S842/S843,"")</f>
        <v/>
      </c>
      <c r="U842" s="239"/>
      <c r="V842" s="1167" t="str">
        <f t="shared" ref="V842" si="482">IF(U843&lt;&gt;"",U842/U843,"")</f>
        <v/>
      </c>
      <c r="W842" s="1024"/>
      <c r="X842" s="1025"/>
      <c r="Y842" s="1025"/>
      <c r="Z842" s="1025"/>
      <c r="AA842" s="1025"/>
      <c r="AB842" s="1025"/>
      <c r="AC842" s="1025"/>
      <c r="AD842" s="1026"/>
      <c r="AE842" s="119"/>
      <c r="AF842" s="623"/>
      <c r="AG842" s="623"/>
      <c r="AH842" s="623"/>
      <c r="AI842" s="623"/>
      <c r="AJ842" s="623"/>
      <c r="AK842" s="623"/>
      <c r="AL842" s="622" t="e">
        <f t="shared" ca="1" si="463"/>
        <v>#N/A</v>
      </c>
      <c r="AM842" s="622">
        <f t="shared" ca="1" si="463"/>
        <v>0</v>
      </c>
      <c r="AN842" s="1033" t="str">
        <f t="shared" ref="AN842" ca="1" si="483">IFERROR(IF(INDIRECT(ADDRESS(ROW()-4,COLUMN()))+1&lt;=AL842+AM842,INDIRECT(ADDRESS(ROW()-4,COLUMN()))+1,""),"")</f>
        <v/>
      </c>
      <c r="AO842" s="273" t="e">
        <f t="shared" ca="1" si="464"/>
        <v>#N/A</v>
      </c>
      <c r="AP842" s="623"/>
      <c r="AQ842" s="623"/>
      <c r="AR842" s="623"/>
      <c r="AS842" s="623"/>
      <c r="AT842" s="1034"/>
      <c r="AU842" s="1034"/>
      <c r="AV842" s="1034"/>
      <c r="AW842" s="1034"/>
      <c r="AX842" s="1034"/>
      <c r="AY842" s="177"/>
      <c r="AZ842" s="177"/>
      <c r="BA842" s="177"/>
      <c r="BB842" s="177"/>
      <c r="BC842" s="177"/>
      <c r="BD842" s="177"/>
      <c r="BE842" s="177"/>
    </row>
    <row r="843" spans="1:57" s="73" customFormat="1" hidden="1" outlineLevel="1" x14ac:dyDescent="0.2">
      <c r="A843" s="749"/>
      <c r="B843" s="750"/>
      <c r="C843" s="1040"/>
      <c r="D843" s="1008"/>
      <c r="E843" s="1165"/>
      <c r="F843" s="761"/>
      <c r="G843" s="765"/>
      <c r="H843" s="766"/>
      <c r="I843" s="768"/>
      <c r="J843" s="771"/>
      <c r="K843" s="1018"/>
      <c r="L843" s="1019"/>
      <c r="M843" s="238"/>
      <c r="N843" s="1021"/>
      <c r="O843" s="240"/>
      <c r="P843" s="1021"/>
      <c r="Q843" s="240"/>
      <c r="R843" s="1021"/>
      <c r="S843" s="240"/>
      <c r="T843" s="1021"/>
      <c r="U843" s="240"/>
      <c r="V843" s="1168"/>
      <c r="W843" s="1027"/>
      <c r="X843" s="1028"/>
      <c r="Y843" s="1028"/>
      <c r="Z843" s="1028"/>
      <c r="AA843" s="1028"/>
      <c r="AB843" s="1028"/>
      <c r="AC843" s="1028"/>
      <c r="AD843" s="1029"/>
      <c r="AE843" s="119"/>
      <c r="AF843" s="623"/>
      <c r="AG843" s="623"/>
      <c r="AH843" s="623"/>
      <c r="AI843" s="623"/>
      <c r="AJ843" s="623"/>
      <c r="AK843" s="623"/>
      <c r="AL843" s="622" t="e">
        <f t="shared" ca="1" si="463"/>
        <v>#N/A</v>
      </c>
      <c r="AM843" s="622">
        <f t="shared" ca="1" si="463"/>
        <v>0</v>
      </c>
      <c r="AN843" s="1033"/>
      <c r="AO843" s="273" t="e">
        <f t="shared" ca="1" si="464"/>
        <v>#N/A</v>
      </c>
      <c r="AP843" s="623"/>
      <c r="AQ843" s="623"/>
      <c r="AR843" s="623"/>
      <c r="AS843" s="623"/>
      <c r="AT843" s="1034"/>
      <c r="AU843" s="1034"/>
      <c r="AV843" s="1034"/>
      <c r="AW843" s="1034"/>
      <c r="AX843" s="1034"/>
      <c r="AY843" s="177"/>
      <c r="AZ843" s="177"/>
      <c r="BA843" s="177"/>
      <c r="BB843" s="177"/>
      <c r="BC843" s="177"/>
      <c r="BD843" s="177"/>
      <c r="BE843" s="177"/>
    </row>
    <row r="844" spans="1:57" s="73" customFormat="1" ht="15" hidden="1" customHeight="1" outlineLevel="1" x14ac:dyDescent="0.2">
      <c r="A844" s="749"/>
      <c r="B844" s="750"/>
      <c r="C844" s="1040"/>
      <c r="D844" s="1008"/>
      <c r="E844" s="1165"/>
      <c r="F844" s="761"/>
      <c r="G844" s="764"/>
      <c r="H844" s="766"/>
      <c r="I844" s="768"/>
      <c r="J844" s="771"/>
      <c r="K844" s="1035" t="str">
        <f ca="1">Translations!$A$85</f>
        <v xml:space="preserve">Allocation + above + other </v>
      </c>
      <c r="L844" s="1036"/>
      <c r="M844" s="237"/>
      <c r="N844" s="1020" t="str">
        <f>IF(M845&lt;&gt;"",M844/M845,"")</f>
        <v/>
      </c>
      <c r="O844" s="239"/>
      <c r="P844" s="1020" t="str">
        <f>IF(O845&lt;&gt;"",O844/O845,"")</f>
        <v/>
      </c>
      <c r="Q844" s="239"/>
      <c r="R844" s="1020" t="str">
        <f>IF(Q845&lt;&gt;"",Q844/Q845,"")</f>
        <v/>
      </c>
      <c r="S844" s="239"/>
      <c r="T844" s="1020" t="str">
        <f>IF(S845&lt;&gt;"",S844/S845,"")</f>
        <v/>
      </c>
      <c r="U844" s="239"/>
      <c r="V844" s="1167" t="str">
        <f t="shared" ref="V844" si="484">IF(U845&lt;&gt;"",U844/U845,"")</f>
        <v/>
      </c>
      <c r="W844" s="1027"/>
      <c r="X844" s="1028"/>
      <c r="Y844" s="1028"/>
      <c r="Z844" s="1028"/>
      <c r="AA844" s="1028"/>
      <c r="AB844" s="1028"/>
      <c r="AC844" s="1028"/>
      <c r="AD844" s="1029"/>
      <c r="AE844" s="119"/>
      <c r="AF844" s="623"/>
      <c r="AG844" s="623"/>
      <c r="AH844" s="623"/>
      <c r="AI844" s="623"/>
      <c r="AJ844" s="623"/>
      <c r="AK844" s="623"/>
      <c r="AL844" s="622" t="e">
        <f t="shared" ca="1" si="463"/>
        <v>#N/A</v>
      </c>
      <c r="AM844" s="622">
        <f t="shared" ca="1" si="463"/>
        <v>0</v>
      </c>
      <c r="AN844" s="1033"/>
      <c r="AO844" s="273" t="e">
        <f t="shared" ca="1" si="464"/>
        <v>#N/A</v>
      </c>
      <c r="AP844" s="623"/>
      <c r="AQ844" s="623"/>
      <c r="AR844" s="623"/>
      <c r="AS844" s="623"/>
      <c r="AT844" s="1034"/>
      <c r="AU844" s="1034"/>
      <c r="AV844" s="1034"/>
      <c r="AW844" s="1034"/>
      <c r="AX844" s="1034"/>
      <c r="AY844" s="177"/>
      <c r="AZ844" s="177"/>
      <c r="BA844" s="177"/>
      <c r="BB844" s="177"/>
      <c r="BC844" s="177"/>
      <c r="BD844" s="177"/>
      <c r="BE844" s="177"/>
    </row>
    <row r="845" spans="1:57" s="73" customFormat="1" hidden="1" outlineLevel="1" x14ac:dyDescent="0.2">
      <c r="A845" s="752"/>
      <c r="B845" s="753"/>
      <c r="C845" s="1041"/>
      <c r="D845" s="1009"/>
      <c r="E845" s="1166"/>
      <c r="F845" s="763"/>
      <c r="G845" s="765"/>
      <c r="H845" s="732"/>
      <c r="I845" s="769"/>
      <c r="J845" s="772"/>
      <c r="K845" s="1037"/>
      <c r="L845" s="1038"/>
      <c r="M845" s="238"/>
      <c r="N845" s="1021"/>
      <c r="O845" s="240"/>
      <c r="P845" s="1021"/>
      <c r="Q845" s="240"/>
      <c r="R845" s="1021"/>
      <c r="S845" s="240"/>
      <c r="T845" s="1021"/>
      <c r="U845" s="240"/>
      <c r="V845" s="1168"/>
      <c r="W845" s="1030"/>
      <c r="X845" s="1031"/>
      <c r="Y845" s="1031"/>
      <c r="Z845" s="1031"/>
      <c r="AA845" s="1031"/>
      <c r="AB845" s="1031"/>
      <c r="AC845" s="1031"/>
      <c r="AD845" s="1032"/>
      <c r="AE845" s="119"/>
      <c r="AF845" s="623"/>
      <c r="AG845" s="623"/>
      <c r="AH845" s="623"/>
      <c r="AI845" s="623"/>
      <c r="AJ845" s="623"/>
      <c r="AK845" s="623"/>
      <c r="AL845" s="622" t="e">
        <f t="shared" ca="1" si="463"/>
        <v>#N/A</v>
      </c>
      <c r="AM845" s="622">
        <f t="shared" ca="1" si="463"/>
        <v>0</v>
      </c>
      <c r="AN845" s="1033"/>
      <c r="AO845" s="273" t="e">
        <f t="shared" ca="1" si="464"/>
        <v>#N/A</v>
      </c>
      <c r="AP845" s="623"/>
      <c r="AQ845" s="623"/>
      <c r="AR845" s="623"/>
      <c r="AS845" s="623"/>
      <c r="AT845" s="1034"/>
      <c r="AU845" s="1034"/>
      <c r="AV845" s="1034"/>
      <c r="AW845" s="1034"/>
      <c r="AX845" s="1034"/>
      <c r="AY845" s="177"/>
      <c r="AZ845" s="177"/>
      <c r="BA845" s="177"/>
      <c r="BB845" s="177"/>
      <c r="BC845" s="177"/>
      <c r="BD845" s="177"/>
      <c r="BE845" s="177"/>
    </row>
    <row r="846" spans="1:57" s="73" customFormat="1" ht="15" hidden="1" customHeight="1" outlineLevel="1" x14ac:dyDescent="0.2">
      <c r="A846" s="746" t="str">
        <f ca="1">IFERROR(INDIRECT(ADDRESS(AN846,4,1,TRUE,"CatCoverage")),"")</f>
        <v/>
      </c>
      <c r="B846" s="747"/>
      <c r="C846" s="1039"/>
      <c r="D846" s="1007" t="str">
        <f ca="1">Translations!$A$77</f>
        <v>Please select…</v>
      </c>
      <c r="E846" s="1164" t="str">
        <f ca="1">Translations!$A$77</f>
        <v>Please select…</v>
      </c>
      <c r="F846" s="759"/>
      <c r="G846" s="764"/>
      <c r="H846" s="731" t="str">
        <f>IF($G848&lt;&gt;"",$G846/$G848,"")</f>
        <v/>
      </c>
      <c r="I846" s="767"/>
      <c r="J846" s="770" t="str">
        <f ca="1">Translations!$A$77</f>
        <v>Please select…</v>
      </c>
      <c r="K846" s="1016" t="str">
        <f ca="1">Translations!$A$84</f>
        <v>Allocation + other sources</v>
      </c>
      <c r="L846" s="1017"/>
      <c r="M846" s="237"/>
      <c r="N846" s="1020" t="str">
        <f>IF(M847&lt;&gt;"",M846/M847,"")</f>
        <v/>
      </c>
      <c r="O846" s="239"/>
      <c r="P846" s="1020" t="str">
        <f>IF(O847&lt;&gt;"",O846/O847,"")</f>
        <v/>
      </c>
      <c r="Q846" s="239"/>
      <c r="R846" s="1020" t="str">
        <f>IF(Q847&lt;&gt;"",Q846/Q847,"")</f>
        <v/>
      </c>
      <c r="S846" s="239"/>
      <c r="T846" s="1022" t="str">
        <f>IF(S847&lt;&gt;"",S846/S847,"")</f>
        <v/>
      </c>
      <c r="U846" s="239"/>
      <c r="V846" s="1167" t="str">
        <f t="shared" ref="V846" si="485">IF(U847&lt;&gt;"",U846/U847,"")</f>
        <v/>
      </c>
      <c r="W846" s="1024"/>
      <c r="X846" s="1025"/>
      <c r="Y846" s="1025"/>
      <c r="Z846" s="1025"/>
      <c r="AA846" s="1025"/>
      <c r="AB846" s="1025"/>
      <c r="AC846" s="1025"/>
      <c r="AD846" s="1026"/>
      <c r="AE846" s="119"/>
      <c r="AF846" s="623"/>
      <c r="AG846" s="623"/>
      <c r="AH846" s="623"/>
      <c r="AI846" s="623"/>
      <c r="AJ846" s="623"/>
      <c r="AK846" s="623"/>
      <c r="AL846" s="622" t="e">
        <f t="shared" ca="1" si="463"/>
        <v>#N/A</v>
      </c>
      <c r="AM846" s="622">
        <f t="shared" ca="1" si="463"/>
        <v>0</v>
      </c>
      <c r="AN846" s="1033" t="str">
        <f t="shared" ref="AN846" ca="1" si="486">IFERROR(IF(INDIRECT(ADDRESS(ROW()-4,COLUMN()))+1&lt;=AL846+AM846,INDIRECT(ADDRESS(ROW()-4,COLUMN()))+1,""),"")</f>
        <v/>
      </c>
      <c r="AO846" s="273" t="e">
        <f t="shared" ca="1" si="464"/>
        <v>#N/A</v>
      </c>
      <c r="AP846" s="623"/>
      <c r="AQ846" s="623"/>
      <c r="AR846" s="623"/>
      <c r="AS846" s="623"/>
      <c r="AT846" s="1034"/>
      <c r="AU846" s="1034"/>
      <c r="AV846" s="1034"/>
      <c r="AW846" s="1034"/>
      <c r="AX846" s="1034"/>
      <c r="AY846" s="177"/>
      <c r="AZ846" s="177"/>
      <c r="BA846" s="177"/>
      <c r="BB846" s="177"/>
      <c r="BC846" s="177"/>
      <c r="BD846" s="177"/>
      <c r="BE846" s="177"/>
    </row>
    <row r="847" spans="1:57" s="73" customFormat="1" hidden="1" outlineLevel="1" x14ac:dyDescent="0.2">
      <c r="A847" s="749"/>
      <c r="B847" s="750"/>
      <c r="C847" s="1040"/>
      <c r="D847" s="1008"/>
      <c r="E847" s="1165"/>
      <c r="F847" s="761"/>
      <c r="G847" s="765"/>
      <c r="H847" s="766"/>
      <c r="I847" s="768"/>
      <c r="J847" s="771"/>
      <c r="K847" s="1018"/>
      <c r="L847" s="1019"/>
      <c r="M847" s="238"/>
      <c r="N847" s="1021"/>
      <c r="O847" s="240"/>
      <c r="P847" s="1021"/>
      <c r="Q847" s="240"/>
      <c r="R847" s="1021"/>
      <c r="S847" s="240"/>
      <c r="T847" s="1023"/>
      <c r="U847" s="240"/>
      <c r="V847" s="1168"/>
      <c r="W847" s="1027"/>
      <c r="X847" s="1028"/>
      <c r="Y847" s="1028"/>
      <c r="Z847" s="1028"/>
      <c r="AA847" s="1028"/>
      <c r="AB847" s="1028"/>
      <c r="AC847" s="1028"/>
      <c r="AD847" s="1029"/>
      <c r="AE847" s="119"/>
      <c r="AF847" s="623"/>
      <c r="AG847" s="623"/>
      <c r="AH847" s="623"/>
      <c r="AI847" s="623"/>
      <c r="AJ847" s="623"/>
      <c r="AK847" s="623"/>
      <c r="AL847" s="622" t="e">
        <f t="shared" ca="1" si="463"/>
        <v>#N/A</v>
      </c>
      <c r="AM847" s="622">
        <f t="shared" ca="1" si="463"/>
        <v>0</v>
      </c>
      <c r="AN847" s="1033"/>
      <c r="AO847" s="273" t="e">
        <f t="shared" ca="1" si="464"/>
        <v>#N/A</v>
      </c>
      <c r="AP847" s="623"/>
      <c r="AQ847" s="623"/>
      <c r="AR847" s="623"/>
      <c r="AS847" s="623"/>
      <c r="AT847" s="1034"/>
      <c r="AU847" s="1034"/>
      <c r="AV847" s="1034"/>
      <c r="AW847" s="1034"/>
      <c r="AX847" s="1034"/>
      <c r="AY847" s="177"/>
      <c r="AZ847" s="177"/>
      <c r="BA847" s="177"/>
      <c r="BB847" s="177"/>
      <c r="BC847" s="177"/>
      <c r="BD847" s="177"/>
      <c r="BE847" s="177"/>
    </row>
    <row r="848" spans="1:57" s="73" customFormat="1" ht="15" hidden="1" customHeight="1" outlineLevel="1" x14ac:dyDescent="0.2">
      <c r="A848" s="749"/>
      <c r="B848" s="750"/>
      <c r="C848" s="1040"/>
      <c r="D848" s="1008"/>
      <c r="E848" s="1165"/>
      <c r="F848" s="761"/>
      <c r="G848" s="764"/>
      <c r="H848" s="766"/>
      <c r="I848" s="768"/>
      <c r="J848" s="771"/>
      <c r="K848" s="1035" t="str">
        <f ca="1">Translations!$A$85</f>
        <v xml:space="preserve">Allocation + above + other </v>
      </c>
      <c r="L848" s="1036"/>
      <c r="M848" s="237"/>
      <c r="N848" s="1020" t="str">
        <f>IF(M849&lt;&gt;"",M848/M849,"")</f>
        <v/>
      </c>
      <c r="O848" s="239"/>
      <c r="P848" s="1020" t="str">
        <f>IF(O849&lt;&gt;"",O848/O849,"")</f>
        <v/>
      </c>
      <c r="Q848" s="239"/>
      <c r="R848" s="1020" t="str">
        <f>IF(Q849&lt;&gt;"",Q848/Q849,"")</f>
        <v/>
      </c>
      <c r="S848" s="239"/>
      <c r="T848" s="1022" t="str">
        <f>IF(S849&lt;&gt;"",S848/S849,"")</f>
        <v/>
      </c>
      <c r="U848" s="239"/>
      <c r="V848" s="1167" t="str">
        <f t="shared" ref="V848" si="487">IF(U849&lt;&gt;"",U848/U849,"")</f>
        <v/>
      </c>
      <c r="W848" s="1027"/>
      <c r="X848" s="1028"/>
      <c r="Y848" s="1028"/>
      <c r="Z848" s="1028"/>
      <c r="AA848" s="1028"/>
      <c r="AB848" s="1028"/>
      <c r="AC848" s="1028"/>
      <c r="AD848" s="1029"/>
      <c r="AE848" s="119"/>
      <c r="AF848" s="623"/>
      <c r="AG848" s="623"/>
      <c r="AH848" s="623"/>
      <c r="AI848" s="623"/>
      <c r="AJ848" s="623"/>
      <c r="AK848" s="623"/>
      <c r="AL848" s="622" t="e">
        <f t="shared" ca="1" si="463"/>
        <v>#N/A</v>
      </c>
      <c r="AM848" s="622">
        <f t="shared" ca="1" si="463"/>
        <v>0</v>
      </c>
      <c r="AN848" s="1033"/>
      <c r="AO848" s="273" t="e">
        <f t="shared" ca="1" si="464"/>
        <v>#N/A</v>
      </c>
      <c r="AP848" s="623"/>
      <c r="AQ848" s="623"/>
      <c r="AR848" s="623"/>
      <c r="AS848" s="623"/>
      <c r="AT848" s="1034"/>
      <c r="AU848" s="1034"/>
      <c r="AV848" s="1034"/>
      <c r="AW848" s="1034"/>
      <c r="AX848" s="1034"/>
      <c r="AY848" s="177"/>
      <c r="AZ848" s="177"/>
      <c r="BA848" s="177"/>
      <c r="BB848" s="177"/>
      <c r="BC848" s="177"/>
      <c r="BD848" s="177"/>
      <c r="BE848" s="177"/>
    </row>
    <row r="849" spans="1:75" s="73" customFormat="1" hidden="1" outlineLevel="1" x14ac:dyDescent="0.2">
      <c r="A849" s="752"/>
      <c r="B849" s="753"/>
      <c r="C849" s="1041"/>
      <c r="D849" s="1009"/>
      <c r="E849" s="1166"/>
      <c r="F849" s="763"/>
      <c r="G849" s="765"/>
      <c r="H849" s="732"/>
      <c r="I849" s="769"/>
      <c r="J849" s="772"/>
      <c r="K849" s="1037"/>
      <c r="L849" s="1038"/>
      <c r="M849" s="238"/>
      <c r="N849" s="1021"/>
      <c r="O849" s="240"/>
      <c r="P849" s="1021"/>
      <c r="Q849" s="240"/>
      <c r="R849" s="1021"/>
      <c r="S849" s="240"/>
      <c r="T849" s="1023"/>
      <c r="U849" s="240"/>
      <c r="V849" s="1168"/>
      <c r="W849" s="1030"/>
      <c r="X849" s="1031"/>
      <c r="Y849" s="1031"/>
      <c r="Z849" s="1031"/>
      <c r="AA849" s="1031"/>
      <c r="AB849" s="1031"/>
      <c r="AC849" s="1031"/>
      <c r="AD849" s="1032"/>
      <c r="AE849" s="119"/>
      <c r="AF849" s="623"/>
      <c r="AG849" s="623"/>
      <c r="AH849" s="623"/>
      <c r="AI849" s="623"/>
      <c r="AJ849" s="623"/>
      <c r="AK849" s="623"/>
      <c r="AL849" s="622" t="e">
        <f t="shared" ca="1" si="463"/>
        <v>#N/A</v>
      </c>
      <c r="AM849" s="622">
        <f t="shared" ca="1" si="463"/>
        <v>0</v>
      </c>
      <c r="AN849" s="1033"/>
      <c r="AO849" s="273" t="e">
        <f t="shared" ca="1" si="464"/>
        <v>#N/A</v>
      </c>
      <c r="AP849" s="623"/>
      <c r="AQ849" s="623"/>
      <c r="AR849" s="623"/>
      <c r="AS849" s="623"/>
      <c r="AT849" s="1034"/>
      <c r="AU849" s="1034"/>
      <c r="AV849" s="1034"/>
      <c r="AW849" s="1034"/>
      <c r="AX849" s="1034"/>
      <c r="AY849" s="177"/>
      <c r="AZ849" s="177"/>
      <c r="BA849" s="177"/>
      <c r="BB849" s="177"/>
      <c r="BC849" s="177"/>
      <c r="BD849" s="177"/>
      <c r="BE849" s="177"/>
    </row>
    <row r="850" spans="1:75" s="73" customFormat="1" ht="15" hidden="1" customHeight="1" outlineLevel="1" x14ac:dyDescent="0.2">
      <c r="A850" s="746" t="str">
        <f ca="1">IFERROR(INDIRECT(ADDRESS(AN850,4,1,TRUE,"CatCoverage")),"")</f>
        <v/>
      </c>
      <c r="B850" s="747"/>
      <c r="C850" s="1039"/>
      <c r="D850" s="1007" t="str">
        <f ca="1">Translations!$A$77</f>
        <v>Please select…</v>
      </c>
      <c r="E850" s="1164" t="str">
        <f ca="1">Translations!$A$77</f>
        <v>Please select…</v>
      </c>
      <c r="F850" s="759"/>
      <c r="G850" s="764"/>
      <c r="H850" s="731" t="str">
        <f>IF($G852&lt;&gt;"",$G850/$G852,"")</f>
        <v/>
      </c>
      <c r="I850" s="767"/>
      <c r="J850" s="770" t="str">
        <f ca="1">Translations!$A$77</f>
        <v>Please select…</v>
      </c>
      <c r="K850" s="1016" t="str">
        <f ca="1">Translations!$A$84</f>
        <v>Allocation + other sources</v>
      </c>
      <c r="L850" s="1017"/>
      <c r="M850" s="237"/>
      <c r="N850" s="1020" t="str">
        <f>IF(M851&lt;&gt;"",M850/M851,"")</f>
        <v/>
      </c>
      <c r="O850" s="239"/>
      <c r="P850" s="1020" t="str">
        <f>IF(O851&lt;&gt;"",O850/O851,"")</f>
        <v/>
      </c>
      <c r="Q850" s="239"/>
      <c r="R850" s="1020" t="str">
        <f>IF(Q851&lt;&gt;"",Q850/Q851,"")</f>
        <v/>
      </c>
      <c r="S850" s="239"/>
      <c r="T850" s="1022" t="str">
        <f>IF(S851&lt;&gt;"",S850/S851,"")</f>
        <v/>
      </c>
      <c r="U850" s="239"/>
      <c r="V850" s="1167" t="str">
        <f t="shared" ref="V850" si="488">IF(U851&lt;&gt;"",U850/U851,"")</f>
        <v/>
      </c>
      <c r="W850" s="1024"/>
      <c r="X850" s="1025"/>
      <c r="Y850" s="1025"/>
      <c r="Z850" s="1025"/>
      <c r="AA850" s="1025"/>
      <c r="AB850" s="1025"/>
      <c r="AC850" s="1025"/>
      <c r="AD850" s="1026"/>
      <c r="AE850" s="119"/>
      <c r="AF850" s="623"/>
      <c r="AG850" s="623"/>
      <c r="AH850" s="623"/>
      <c r="AI850" s="623"/>
      <c r="AJ850" s="623"/>
      <c r="AK850" s="623"/>
      <c r="AL850" s="622" t="e">
        <f t="shared" ca="1" si="463"/>
        <v>#N/A</v>
      </c>
      <c r="AM850" s="622">
        <f t="shared" ca="1" si="463"/>
        <v>0</v>
      </c>
      <c r="AN850" s="1033" t="str">
        <f t="shared" ref="AN850" ca="1" si="489">IFERROR(IF(INDIRECT(ADDRESS(ROW()-4,COLUMN()))+1&lt;=AL850+AM850,INDIRECT(ADDRESS(ROW()-4,COLUMN()))+1,""),"")</f>
        <v/>
      </c>
      <c r="AO850" s="273" t="e">
        <f t="shared" ca="1" si="464"/>
        <v>#N/A</v>
      </c>
      <c r="AP850" s="623"/>
      <c r="AQ850" s="623"/>
      <c r="AR850" s="623"/>
      <c r="AS850" s="623"/>
      <c r="AT850" s="1034"/>
      <c r="AU850" s="1034"/>
      <c r="AV850" s="1034"/>
      <c r="AW850" s="1034"/>
      <c r="AX850" s="1034"/>
      <c r="AY850" s="177"/>
      <c r="AZ850" s="177"/>
      <c r="BA850" s="177"/>
      <c r="BB850" s="177"/>
      <c r="BC850" s="177"/>
      <c r="BD850" s="177"/>
      <c r="BE850" s="177"/>
    </row>
    <row r="851" spans="1:75" s="73" customFormat="1" hidden="1" outlineLevel="1" x14ac:dyDescent="0.2">
      <c r="A851" s="749"/>
      <c r="B851" s="750"/>
      <c r="C851" s="1040"/>
      <c r="D851" s="1008"/>
      <c r="E851" s="1165"/>
      <c r="F851" s="761"/>
      <c r="G851" s="765"/>
      <c r="H851" s="766"/>
      <c r="I851" s="768"/>
      <c r="J851" s="771"/>
      <c r="K851" s="1018"/>
      <c r="L851" s="1019"/>
      <c r="M851" s="238"/>
      <c r="N851" s="1021"/>
      <c r="O851" s="240"/>
      <c r="P851" s="1021"/>
      <c r="Q851" s="240"/>
      <c r="R851" s="1021"/>
      <c r="S851" s="240"/>
      <c r="T851" s="1023"/>
      <c r="U851" s="240"/>
      <c r="V851" s="1168"/>
      <c r="W851" s="1027"/>
      <c r="X851" s="1028"/>
      <c r="Y851" s="1028"/>
      <c r="Z851" s="1028"/>
      <c r="AA851" s="1028"/>
      <c r="AB851" s="1028"/>
      <c r="AC851" s="1028"/>
      <c r="AD851" s="1029"/>
      <c r="AE851" s="119"/>
      <c r="AF851" s="623"/>
      <c r="AG851" s="623"/>
      <c r="AH851" s="623"/>
      <c r="AI851" s="623"/>
      <c r="AJ851" s="623"/>
      <c r="AK851" s="623"/>
      <c r="AL851" s="622" t="e">
        <f t="shared" ca="1" si="463"/>
        <v>#N/A</v>
      </c>
      <c r="AM851" s="622">
        <f t="shared" ca="1" si="463"/>
        <v>0</v>
      </c>
      <c r="AN851" s="1033"/>
      <c r="AO851" s="273" t="e">
        <f t="shared" ca="1" si="464"/>
        <v>#N/A</v>
      </c>
      <c r="AP851" s="623"/>
      <c r="AQ851" s="623"/>
      <c r="AR851" s="623"/>
      <c r="AS851" s="623"/>
      <c r="AT851" s="1034"/>
      <c r="AU851" s="1034"/>
      <c r="AV851" s="1034"/>
      <c r="AW851" s="1034"/>
      <c r="AX851" s="1034"/>
      <c r="AY851" s="177"/>
      <c r="AZ851" s="177"/>
      <c r="BA851" s="177"/>
      <c r="BB851" s="177"/>
      <c r="BC851" s="177"/>
      <c r="BD851" s="177"/>
      <c r="BE851" s="177"/>
    </row>
    <row r="852" spans="1:75" s="73" customFormat="1" ht="15" hidden="1" customHeight="1" outlineLevel="1" x14ac:dyDescent="0.2">
      <c r="A852" s="749"/>
      <c r="B852" s="750"/>
      <c r="C852" s="1040"/>
      <c r="D852" s="1008"/>
      <c r="E852" s="1165"/>
      <c r="F852" s="761"/>
      <c r="G852" s="764"/>
      <c r="H852" s="766"/>
      <c r="I852" s="768"/>
      <c r="J852" s="771"/>
      <c r="K852" s="1035" t="str">
        <f ca="1">Translations!$A$85</f>
        <v xml:space="preserve">Allocation + above + other </v>
      </c>
      <c r="L852" s="1036"/>
      <c r="M852" s="237"/>
      <c r="N852" s="1020" t="str">
        <f>IF(M853&lt;&gt;"",M852/M853,"")</f>
        <v/>
      </c>
      <c r="O852" s="239"/>
      <c r="P852" s="1020" t="str">
        <f>IF(O853&lt;&gt;"",O852/O853,"")</f>
        <v/>
      </c>
      <c r="Q852" s="239"/>
      <c r="R852" s="1020" t="str">
        <f>IF(Q853&lt;&gt;"",Q852/Q853,"")</f>
        <v/>
      </c>
      <c r="S852" s="239"/>
      <c r="T852" s="1022" t="str">
        <f>IF(S853&lt;&gt;"",S852/S853,"")</f>
        <v/>
      </c>
      <c r="U852" s="239"/>
      <c r="V852" s="1167" t="str">
        <f t="shared" ref="V852" si="490">IF(U853&lt;&gt;"",U852/U853,"")</f>
        <v/>
      </c>
      <c r="W852" s="1027"/>
      <c r="X852" s="1028"/>
      <c r="Y852" s="1028"/>
      <c r="Z852" s="1028"/>
      <c r="AA852" s="1028"/>
      <c r="AB852" s="1028"/>
      <c r="AC852" s="1028"/>
      <c r="AD852" s="1029"/>
      <c r="AE852" s="119"/>
      <c r="AF852" s="623"/>
      <c r="AG852" s="623"/>
      <c r="AH852" s="623"/>
      <c r="AI852" s="623"/>
      <c r="AJ852" s="623"/>
      <c r="AK852" s="623"/>
      <c r="AL852" s="622" t="e">
        <f t="shared" ca="1" si="463"/>
        <v>#N/A</v>
      </c>
      <c r="AM852" s="622">
        <f t="shared" ca="1" si="463"/>
        <v>0</v>
      </c>
      <c r="AN852" s="1033"/>
      <c r="AO852" s="273" t="e">
        <f t="shared" ca="1" si="464"/>
        <v>#N/A</v>
      </c>
      <c r="AP852" s="623"/>
      <c r="AQ852" s="623"/>
      <c r="AR852" s="623"/>
      <c r="AS852" s="623"/>
      <c r="AT852" s="1034"/>
      <c r="AU852" s="1034"/>
      <c r="AV852" s="1034"/>
      <c r="AW852" s="1034"/>
      <c r="AX852" s="1034"/>
      <c r="AY852" s="177"/>
      <c r="AZ852" s="177"/>
      <c r="BA852" s="177"/>
      <c r="BB852" s="177"/>
      <c r="BC852" s="177"/>
      <c r="BD852" s="177"/>
      <c r="BE852" s="177"/>
    </row>
    <row r="853" spans="1:75" s="73" customFormat="1" hidden="1" outlineLevel="1" x14ac:dyDescent="0.2">
      <c r="A853" s="752"/>
      <c r="B853" s="753"/>
      <c r="C853" s="1041"/>
      <c r="D853" s="1009"/>
      <c r="E853" s="1166"/>
      <c r="F853" s="763"/>
      <c r="G853" s="765"/>
      <c r="H853" s="732"/>
      <c r="I853" s="769"/>
      <c r="J853" s="772"/>
      <c r="K853" s="1037"/>
      <c r="L853" s="1038"/>
      <c r="M853" s="238"/>
      <c r="N853" s="1021"/>
      <c r="O853" s="240"/>
      <c r="P853" s="1021"/>
      <c r="Q853" s="240"/>
      <c r="R853" s="1021"/>
      <c r="S853" s="240"/>
      <c r="T853" s="1023"/>
      <c r="U853" s="240"/>
      <c r="V853" s="1168"/>
      <c r="W853" s="1030"/>
      <c r="X853" s="1031"/>
      <c r="Y853" s="1031"/>
      <c r="Z853" s="1031"/>
      <c r="AA853" s="1031"/>
      <c r="AB853" s="1031"/>
      <c r="AC853" s="1031"/>
      <c r="AD853" s="1032"/>
      <c r="AE853" s="119"/>
      <c r="AF853" s="623"/>
      <c r="AG853" s="623"/>
      <c r="AH853" s="623"/>
      <c r="AI853" s="623"/>
      <c r="AJ853" s="623"/>
      <c r="AK853" s="623"/>
      <c r="AL853" s="622" t="e">
        <f t="shared" ca="1" si="463"/>
        <v>#N/A</v>
      </c>
      <c r="AM853" s="622">
        <f t="shared" ca="1" si="463"/>
        <v>0</v>
      </c>
      <c r="AN853" s="1033"/>
      <c r="AO853" s="273" t="e">
        <f t="shared" ca="1" si="464"/>
        <v>#N/A</v>
      </c>
      <c r="AP853" s="623"/>
      <c r="AQ853" s="623"/>
      <c r="AR853" s="623"/>
      <c r="AS853" s="623"/>
      <c r="AT853" s="1034"/>
      <c r="AU853" s="1034"/>
      <c r="AV853" s="1034"/>
      <c r="AW853" s="1034"/>
      <c r="AX853" s="1034"/>
      <c r="AY853" s="177"/>
      <c r="AZ853" s="177"/>
      <c r="BA853" s="177"/>
      <c r="BB853" s="177"/>
      <c r="BC853" s="177"/>
      <c r="BD853" s="177"/>
      <c r="BE853" s="177"/>
    </row>
    <row r="854" spans="1:75" s="73" customFormat="1" ht="15" hidden="1" customHeight="1" outlineLevel="1" x14ac:dyDescent="0.2">
      <c r="A854" s="746" t="str">
        <f ca="1">IFERROR(INDIRECT(ADDRESS(AN854,4,1,TRUE,"CatCoverage")),"")</f>
        <v/>
      </c>
      <c r="B854" s="747"/>
      <c r="C854" s="1039"/>
      <c r="D854" s="1007" t="str">
        <f ca="1">Translations!$A$77</f>
        <v>Please select…</v>
      </c>
      <c r="E854" s="1164" t="str">
        <f ca="1">Translations!$A$77</f>
        <v>Please select…</v>
      </c>
      <c r="F854" s="759"/>
      <c r="G854" s="764"/>
      <c r="H854" s="731" t="str">
        <f>IF($G856&lt;&gt;"",$G854/$G856,"")</f>
        <v/>
      </c>
      <c r="I854" s="767"/>
      <c r="J854" s="770" t="str">
        <f ca="1">Translations!$A$77</f>
        <v>Please select…</v>
      </c>
      <c r="K854" s="1016" t="str">
        <f ca="1">Translations!$A$84</f>
        <v>Allocation + other sources</v>
      </c>
      <c r="L854" s="1017"/>
      <c r="M854" s="237"/>
      <c r="N854" s="1020" t="str">
        <f>IF(M855&lt;&gt;"",M854/M855,"")</f>
        <v/>
      </c>
      <c r="O854" s="239"/>
      <c r="P854" s="1020" t="str">
        <f>IF(O855&lt;&gt;"",O854/O855,"")</f>
        <v/>
      </c>
      <c r="Q854" s="239"/>
      <c r="R854" s="1020" t="str">
        <f>IF(Q855&lt;&gt;"",Q854/Q855,"")</f>
        <v/>
      </c>
      <c r="S854" s="239"/>
      <c r="T854" s="1022" t="str">
        <f>IF(S855&lt;&gt;"",S854/S855,"")</f>
        <v/>
      </c>
      <c r="U854" s="239"/>
      <c r="V854" s="1167" t="str">
        <f t="shared" ref="V854" si="491">IF(U855&lt;&gt;"",U854/U855,"")</f>
        <v/>
      </c>
      <c r="W854" s="1024"/>
      <c r="X854" s="1025"/>
      <c r="Y854" s="1025"/>
      <c r="Z854" s="1025"/>
      <c r="AA854" s="1025"/>
      <c r="AB854" s="1025"/>
      <c r="AC854" s="1025"/>
      <c r="AD854" s="1026"/>
      <c r="AE854" s="119"/>
      <c r="AF854" s="623"/>
      <c r="AG854" s="623"/>
      <c r="AH854" s="623"/>
      <c r="AI854" s="623"/>
      <c r="AJ854" s="623"/>
      <c r="AK854" s="623"/>
      <c r="AL854" s="622" t="e">
        <f t="shared" ca="1" si="463"/>
        <v>#N/A</v>
      </c>
      <c r="AM854" s="622">
        <f t="shared" ca="1" si="463"/>
        <v>0</v>
      </c>
      <c r="AN854" s="1033" t="str">
        <f t="shared" ref="AN854" ca="1" si="492">IFERROR(IF(INDIRECT(ADDRESS(ROW()-4,COLUMN()))+1&lt;=AL854+AM854,INDIRECT(ADDRESS(ROW()-4,COLUMN()))+1,""),"")</f>
        <v/>
      </c>
      <c r="AO854" s="273" t="e">
        <f t="shared" ca="1" si="464"/>
        <v>#N/A</v>
      </c>
      <c r="AP854" s="623"/>
      <c r="AQ854" s="623"/>
      <c r="AR854" s="623"/>
      <c r="AS854" s="623"/>
      <c r="AT854" s="1034"/>
      <c r="AU854" s="1034"/>
      <c r="AV854" s="1034"/>
      <c r="AW854" s="1034"/>
      <c r="AX854" s="1034"/>
      <c r="AY854" s="177"/>
      <c r="AZ854" s="177"/>
      <c r="BA854" s="177"/>
      <c r="BB854" s="177"/>
      <c r="BC854" s="177"/>
      <c r="BD854" s="177"/>
      <c r="BE854" s="177"/>
    </row>
    <row r="855" spans="1:75" s="73" customFormat="1" hidden="1" outlineLevel="1" x14ac:dyDescent="0.2">
      <c r="A855" s="749"/>
      <c r="B855" s="750"/>
      <c r="C855" s="1040"/>
      <c r="D855" s="1008"/>
      <c r="E855" s="1165"/>
      <c r="F855" s="761"/>
      <c r="G855" s="765"/>
      <c r="H855" s="766"/>
      <c r="I855" s="768"/>
      <c r="J855" s="771"/>
      <c r="K855" s="1018"/>
      <c r="L855" s="1019"/>
      <c r="M855" s="238"/>
      <c r="N855" s="1021"/>
      <c r="O855" s="240"/>
      <c r="P855" s="1021"/>
      <c r="Q855" s="240"/>
      <c r="R855" s="1021"/>
      <c r="S855" s="240"/>
      <c r="T855" s="1023"/>
      <c r="U855" s="240"/>
      <c r="V855" s="1168"/>
      <c r="W855" s="1027"/>
      <c r="X855" s="1028"/>
      <c r="Y855" s="1028"/>
      <c r="Z855" s="1028"/>
      <c r="AA855" s="1028"/>
      <c r="AB855" s="1028"/>
      <c r="AC855" s="1028"/>
      <c r="AD855" s="1029"/>
      <c r="AE855" s="119"/>
      <c r="AF855" s="623"/>
      <c r="AG855" s="623"/>
      <c r="AH855" s="623"/>
      <c r="AI855" s="623"/>
      <c r="AJ855" s="623"/>
      <c r="AK855" s="623"/>
      <c r="AL855" s="622" t="e">
        <f t="shared" ca="1" si="463"/>
        <v>#N/A</v>
      </c>
      <c r="AM855" s="622">
        <f t="shared" ca="1" si="463"/>
        <v>0</v>
      </c>
      <c r="AN855" s="1033"/>
      <c r="AO855" s="273" t="e">
        <f t="shared" ca="1" si="464"/>
        <v>#N/A</v>
      </c>
      <c r="AP855" s="623"/>
      <c r="AQ855" s="623"/>
      <c r="AR855" s="623"/>
      <c r="AS855" s="623"/>
      <c r="AT855" s="1034"/>
      <c r="AU855" s="1034"/>
      <c r="AV855" s="1034"/>
      <c r="AW855" s="1034"/>
      <c r="AX855" s="1034"/>
      <c r="AY855" s="177"/>
      <c r="AZ855" s="177"/>
      <c r="BA855" s="177"/>
      <c r="BB855" s="177"/>
      <c r="BC855" s="177"/>
      <c r="BD855" s="177"/>
      <c r="BE855" s="177"/>
    </row>
    <row r="856" spans="1:75" s="73" customFormat="1" ht="15" hidden="1" customHeight="1" outlineLevel="1" x14ac:dyDescent="0.2">
      <c r="A856" s="749"/>
      <c r="B856" s="750"/>
      <c r="C856" s="1040"/>
      <c r="D856" s="1008"/>
      <c r="E856" s="1165"/>
      <c r="F856" s="761"/>
      <c r="G856" s="764"/>
      <c r="H856" s="766"/>
      <c r="I856" s="768"/>
      <c r="J856" s="771"/>
      <c r="K856" s="1035" t="str">
        <f ca="1">Translations!$A$85</f>
        <v xml:space="preserve">Allocation + above + other </v>
      </c>
      <c r="L856" s="1036"/>
      <c r="M856" s="237"/>
      <c r="N856" s="1020" t="str">
        <f>IF(M857&lt;&gt;"",M856/M857,"")</f>
        <v/>
      </c>
      <c r="O856" s="239"/>
      <c r="P856" s="1020" t="str">
        <f>IF(O857&lt;&gt;"",O856/O857,"")</f>
        <v/>
      </c>
      <c r="Q856" s="239"/>
      <c r="R856" s="1020" t="str">
        <f>IF(Q857&lt;&gt;"",Q856/Q857,"")</f>
        <v/>
      </c>
      <c r="S856" s="239"/>
      <c r="T856" s="1022" t="str">
        <f>IF(S857&lt;&gt;"",S856/S857,"")</f>
        <v/>
      </c>
      <c r="U856" s="239"/>
      <c r="V856" s="1167" t="str">
        <f t="shared" ref="V856" si="493">IF(U857&lt;&gt;"",U856/U857,"")</f>
        <v/>
      </c>
      <c r="W856" s="1027"/>
      <c r="X856" s="1028"/>
      <c r="Y856" s="1028"/>
      <c r="Z856" s="1028"/>
      <c r="AA856" s="1028"/>
      <c r="AB856" s="1028"/>
      <c r="AC856" s="1028"/>
      <c r="AD856" s="1029"/>
      <c r="AE856" s="119"/>
      <c r="AF856" s="623"/>
      <c r="AG856" s="623"/>
      <c r="AH856" s="623"/>
      <c r="AI856" s="623"/>
      <c r="AJ856" s="623"/>
      <c r="AK856" s="623"/>
      <c r="AL856" s="622" t="e">
        <f t="shared" ca="1" si="463"/>
        <v>#N/A</v>
      </c>
      <c r="AM856" s="622">
        <f t="shared" ca="1" si="463"/>
        <v>0</v>
      </c>
      <c r="AN856" s="1033"/>
      <c r="AO856" s="273" t="e">
        <f t="shared" ca="1" si="464"/>
        <v>#N/A</v>
      </c>
      <c r="AP856" s="623"/>
      <c r="AQ856" s="623"/>
      <c r="AR856" s="623"/>
      <c r="AS856" s="623"/>
      <c r="AT856" s="1034"/>
      <c r="AU856" s="1034"/>
      <c r="AV856" s="1034"/>
      <c r="AW856" s="1034"/>
      <c r="AX856" s="1034"/>
      <c r="AY856" s="177"/>
      <c r="AZ856" s="177"/>
      <c r="BA856" s="177"/>
      <c r="BB856" s="177"/>
      <c r="BC856" s="177"/>
      <c r="BD856" s="177"/>
      <c r="BE856" s="177"/>
    </row>
    <row r="857" spans="1:75" s="73" customFormat="1" hidden="1" outlineLevel="1" x14ac:dyDescent="0.2">
      <c r="A857" s="752"/>
      <c r="B857" s="753"/>
      <c r="C857" s="1041"/>
      <c r="D857" s="1009"/>
      <c r="E857" s="1166"/>
      <c r="F857" s="763"/>
      <c r="G857" s="765"/>
      <c r="H857" s="732"/>
      <c r="I857" s="769"/>
      <c r="J857" s="772"/>
      <c r="K857" s="1037"/>
      <c r="L857" s="1038"/>
      <c r="M857" s="238"/>
      <c r="N857" s="1021"/>
      <c r="O857" s="240"/>
      <c r="P857" s="1021"/>
      <c r="Q857" s="240"/>
      <c r="R857" s="1021"/>
      <c r="S857" s="240"/>
      <c r="T857" s="1023"/>
      <c r="U857" s="240"/>
      <c r="V857" s="1168"/>
      <c r="W857" s="1030"/>
      <c r="X857" s="1031"/>
      <c r="Y857" s="1031"/>
      <c r="Z857" s="1031"/>
      <c r="AA857" s="1031"/>
      <c r="AB857" s="1031"/>
      <c r="AC857" s="1031"/>
      <c r="AD857" s="1032"/>
      <c r="AE857" s="119"/>
      <c r="AF857" s="623"/>
      <c r="AG857" s="623"/>
      <c r="AH857" s="623"/>
      <c r="AI857" s="623"/>
      <c r="AJ857" s="623"/>
      <c r="AK857" s="623"/>
      <c r="AL857" s="622" t="e">
        <f t="shared" ca="1" si="463"/>
        <v>#N/A</v>
      </c>
      <c r="AM857" s="622">
        <f t="shared" ca="1" si="463"/>
        <v>0</v>
      </c>
      <c r="AN857" s="1033"/>
      <c r="AO857" s="273" t="e">
        <f t="shared" ca="1" si="464"/>
        <v>#N/A</v>
      </c>
      <c r="AP857" s="623"/>
      <c r="AQ857" s="623"/>
      <c r="AR857" s="623"/>
      <c r="AS857" s="623"/>
      <c r="AT857" s="1034"/>
      <c r="AU857" s="1034"/>
      <c r="AV857" s="1034"/>
      <c r="AW857" s="1034"/>
      <c r="AX857" s="1034"/>
      <c r="AY857" s="177"/>
      <c r="AZ857" s="177"/>
      <c r="BA857" s="177"/>
      <c r="BB857" s="177"/>
      <c r="BC857" s="177"/>
      <c r="BD857" s="177"/>
      <c r="BE857" s="177"/>
    </row>
    <row r="858" spans="1:75" s="73" customFormat="1" ht="15" hidden="1" customHeight="1" outlineLevel="1" x14ac:dyDescent="0.2">
      <c r="A858" s="746" t="str">
        <f ca="1">IFERROR(INDIRECT(ADDRESS(AN858,4,1,TRUE,"CatCoverage")),"")</f>
        <v/>
      </c>
      <c r="B858" s="747"/>
      <c r="C858" s="1039"/>
      <c r="D858" s="1007" t="str">
        <f ca="1">Translations!$A$77</f>
        <v>Please select…</v>
      </c>
      <c r="E858" s="1164" t="str">
        <f ca="1">Translations!$A$77</f>
        <v>Please select…</v>
      </c>
      <c r="F858" s="759"/>
      <c r="G858" s="764"/>
      <c r="H858" s="731" t="str">
        <f>IF($G860&lt;&gt;"",$G858/$G860,"")</f>
        <v/>
      </c>
      <c r="I858" s="767"/>
      <c r="J858" s="770" t="str">
        <f ca="1">Translations!$A$77</f>
        <v>Please select…</v>
      </c>
      <c r="K858" s="1016" t="str">
        <f ca="1">Translations!$A$84</f>
        <v>Allocation + other sources</v>
      </c>
      <c r="L858" s="1017"/>
      <c r="M858" s="237"/>
      <c r="N858" s="1020" t="str">
        <f>IF(M859&lt;&gt;"",M858/M859,"")</f>
        <v/>
      </c>
      <c r="O858" s="239"/>
      <c r="P858" s="1020" t="str">
        <f>IF(O859&lt;&gt;"",O858/O859,"")</f>
        <v/>
      </c>
      <c r="Q858" s="239"/>
      <c r="R858" s="1020" t="str">
        <f>IF(Q859&lt;&gt;"",Q858/Q859,"")</f>
        <v/>
      </c>
      <c r="S858" s="239"/>
      <c r="T858" s="1022" t="str">
        <f>IF(S859&lt;&gt;"",S858/S859,"")</f>
        <v/>
      </c>
      <c r="U858" s="239"/>
      <c r="V858" s="1167" t="str">
        <f t="shared" ref="V858" si="494">IF(U859&lt;&gt;"",U858/U859,"")</f>
        <v/>
      </c>
      <c r="W858" s="1024"/>
      <c r="X858" s="1025"/>
      <c r="Y858" s="1025"/>
      <c r="Z858" s="1025"/>
      <c r="AA858" s="1025"/>
      <c r="AB858" s="1025"/>
      <c r="AC858" s="1025"/>
      <c r="AD858" s="1026"/>
      <c r="AE858" s="119"/>
      <c r="AF858" s="623"/>
      <c r="AG858" s="623"/>
      <c r="AH858" s="623"/>
      <c r="AI858" s="623"/>
      <c r="AJ858" s="623"/>
      <c r="AK858" s="623"/>
      <c r="AL858" s="622" t="e">
        <f t="shared" ca="1" si="463"/>
        <v>#N/A</v>
      </c>
      <c r="AM858" s="622">
        <f t="shared" ca="1" si="463"/>
        <v>0</v>
      </c>
      <c r="AN858" s="1033" t="str">
        <f t="shared" ref="AN858" ca="1" si="495">IFERROR(IF(INDIRECT(ADDRESS(ROW()-4,COLUMN()))+1&lt;=AL858+AM858,INDIRECT(ADDRESS(ROW()-4,COLUMN()))+1,""),"")</f>
        <v/>
      </c>
      <c r="AO858" s="273" t="e">
        <f t="shared" ca="1" si="464"/>
        <v>#N/A</v>
      </c>
      <c r="AP858" s="623"/>
      <c r="AQ858" s="623"/>
      <c r="AR858" s="623"/>
      <c r="AS858" s="623"/>
      <c r="AT858" s="1034"/>
      <c r="AU858" s="1034"/>
      <c r="AV858" s="1034"/>
      <c r="AW858" s="1034"/>
      <c r="AX858" s="1034"/>
      <c r="AY858" s="177"/>
      <c r="AZ858" s="177"/>
      <c r="BA858" s="177"/>
      <c r="BB858" s="177"/>
      <c r="BC858" s="177"/>
      <c r="BD858" s="177"/>
      <c r="BE858" s="177"/>
    </row>
    <row r="859" spans="1:75" s="73" customFormat="1" hidden="1" outlineLevel="1" x14ac:dyDescent="0.2">
      <c r="A859" s="749"/>
      <c r="B859" s="750"/>
      <c r="C859" s="1040"/>
      <c r="D859" s="1008"/>
      <c r="E859" s="1165"/>
      <c r="F859" s="761"/>
      <c r="G859" s="765"/>
      <c r="H859" s="766"/>
      <c r="I859" s="768"/>
      <c r="J859" s="771"/>
      <c r="K859" s="1018"/>
      <c r="L859" s="1019"/>
      <c r="M859" s="238"/>
      <c r="N859" s="1021"/>
      <c r="O859" s="240"/>
      <c r="P859" s="1021"/>
      <c r="Q859" s="240"/>
      <c r="R859" s="1021"/>
      <c r="S859" s="240"/>
      <c r="T859" s="1023"/>
      <c r="U859" s="240"/>
      <c r="V859" s="1168"/>
      <c r="W859" s="1027"/>
      <c r="X859" s="1028"/>
      <c r="Y859" s="1028"/>
      <c r="Z859" s="1028"/>
      <c r="AA859" s="1028"/>
      <c r="AB859" s="1028"/>
      <c r="AC859" s="1028"/>
      <c r="AD859" s="1029"/>
      <c r="AE859" s="119"/>
      <c r="AF859" s="623"/>
      <c r="AG859" s="623"/>
      <c r="AH859" s="623"/>
      <c r="AI859" s="623"/>
      <c r="AJ859" s="623"/>
      <c r="AK859" s="623"/>
      <c r="AL859" s="622" t="e">
        <f t="shared" ref="AL859:AM861" ca="1" si="496">INDIRECT(ADDRESS(ROW()-1,COLUMN()))</f>
        <v>#N/A</v>
      </c>
      <c r="AM859" s="622">
        <f t="shared" ca="1" si="496"/>
        <v>0</v>
      </c>
      <c r="AN859" s="1033"/>
      <c r="AO859" s="273" t="e">
        <f t="shared" ca="1" si="464"/>
        <v>#N/A</v>
      </c>
      <c r="AP859" s="623"/>
      <c r="AQ859" s="623"/>
      <c r="AR859" s="623"/>
      <c r="AS859" s="623"/>
      <c r="AT859" s="1034"/>
      <c r="AU859" s="1034"/>
      <c r="AV859" s="1034"/>
      <c r="AW859" s="1034"/>
      <c r="AX859" s="1034"/>
      <c r="AY859" s="177"/>
      <c r="AZ859" s="177"/>
      <c r="BA859" s="177"/>
      <c r="BB859" s="177"/>
      <c r="BC859" s="177"/>
      <c r="BD859" s="177"/>
      <c r="BE859" s="177"/>
    </row>
    <row r="860" spans="1:75" s="73" customFormat="1" ht="15" hidden="1" customHeight="1" outlineLevel="1" x14ac:dyDescent="0.2">
      <c r="A860" s="749"/>
      <c r="B860" s="750"/>
      <c r="C860" s="1040"/>
      <c r="D860" s="1008"/>
      <c r="E860" s="1165"/>
      <c r="F860" s="761"/>
      <c r="G860" s="764"/>
      <c r="H860" s="766"/>
      <c r="I860" s="768"/>
      <c r="J860" s="771"/>
      <c r="K860" s="1035" t="str">
        <f ca="1">Translations!$A$85</f>
        <v xml:space="preserve">Allocation + above + other </v>
      </c>
      <c r="L860" s="1036"/>
      <c r="M860" s="237"/>
      <c r="N860" s="1020" t="str">
        <f>IF(M861&lt;&gt;"",M860/M861,"")</f>
        <v/>
      </c>
      <c r="O860" s="239"/>
      <c r="P860" s="1020" t="str">
        <f>IF(O861&lt;&gt;"",O860/O861,"")</f>
        <v/>
      </c>
      <c r="Q860" s="239"/>
      <c r="R860" s="1020" t="str">
        <f>IF(Q861&lt;&gt;"",Q860/Q861,"")</f>
        <v/>
      </c>
      <c r="S860" s="239"/>
      <c r="T860" s="1022" t="str">
        <f>IF(S861&lt;&gt;"",S860/S861,"")</f>
        <v/>
      </c>
      <c r="U860" s="239"/>
      <c r="V860" s="1167" t="str">
        <f t="shared" ref="V860" si="497">IF(U861&lt;&gt;"",U860/U861,"")</f>
        <v/>
      </c>
      <c r="W860" s="1027"/>
      <c r="X860" s="1028"/>
      <c r="Y860" s="1028"/>
      <c r="Z860" s="1028"/>
      <c r="AA860" s="1028"/>
      <c r="AB860" s="1028"/>
      <c r="AC860" s="1028"/>
      <c r="AD860" s="1029"/>
      <c r="AE860" s="119"/>
      <c r="AF860" s="623"/>
      <c r="AG860" s="623"/>
      <c r="AH860" s="623"/>
      <c r="AI860" s="623"/>
      <c r="AJ860" s="623"/>
      <c r="AK860" s="623"/>
      <c r="AL860" s="622" t="e">
        <f t="shared" ca="1" si="496"/>
        <v>#N/A</v>
      </c>
      <c r="AM860" s="622">
        <f t="shared" ca="1" si="496"/>
        <v>0</v>
      </c>
      <c r="AN860" s="1033"/>
      <c r="AO860" s="273" t="e">
        <f t="shared" ca="1" si="464"/>
        <v>#N/A</v>
      </c>
      <c r="AP860" s="623"/>
      <c r="AQ860" s="623"/>
      <c r="AR860" s="623"/>
      <c r="AS860" s="623"/>
      <c r="AT860" s="1034"/>
      <c r="AU860" s="1034"/>
      <c r="AV860" s="1034"/>
      <c r="AW860" s="1034"/>
      <c r="AX860" s="1034"/>
      <c r="AY860" s="177"/>
      <c r="AZ860" s="177"/>
      <c r="BA860" s="177"/>
      <c r="BB860" s="177"/>
      <c r="BC860" s="177"/>
      <c r="BD860" s="177"/>
      <c r="BE860" s="177"/>
    </row>
    <row r="861" spans="1:75" s="73" customFormat="1" hidden="1" outlineLevel="1" x14ac:dyDescent="0.2">
      <c r="A861" s="752"/>
      <c r="B861" s="753"/>
      <c r="C861" s="1041"/>
      <c r="D861" s="1009"/>
      <c r="E861" s="1166"/>
      <c r="F861" s="763"/>
      <c r="G861" s="765"/>
      <c r="H861" s="732"/>
      <c r="I861" s="769"/>
      <c r="J861" s="772"/>
      <c r="K861" s="1037"/>
      <c r="L861" s="1038"/>
      <c r="M861" s="238"/>
      <c r="N861" s="1021"/>
      <c r="O861" s="240"/>
      <c r="P861" s="1021"/>
      <c r="Q861" s="240"/>
      <c r="R861" s="1021"/>
      <c r="S861" s="240"/>
      <c r="T861" s="1023"/>
      <c r="U861" s="240"/>
      <c r="V861" s="1168"/>
      <c r="W861" s="1030"/>
      <c r="X861" s="1031"/>
      <c r="Y861" s="1031"/>
      <c r="Z861" s="1031"/>
      <c r="AA861" s="1031"/>
      <c r="AB861" s="1031"/>
      <c r="AC861" s="1031"/>
      <c r="AD861" s="1032"/>
      <c r="AE861" s="119"/>
      <c r="AF861" s="623"/>
      <c r="AG861" s="623"/>
      <c r="AH861" s="623"/>
      <c r="AI861" s="623"/>
      <c r="AJ861" s="623"/>
      <c r="AK861" s="623"/>
      <c r="AL861" s="622" t="e">
        <f t="shared" ca="1" si="496"/>
        <v>#N/A</v>
      </c>
      <c r="AM861" s="622">
        <f t="shared" ca="1" si="496"/>
        <v>0</v>
      </c>
      <c r="AN861" s="1033"/>
      <c r="AO861" s="273" t="e">
        <f t="shared" ca="1" si="464"/>
        <v>#N/A</v>
      </c>
      <c r="AP861" s="623"/>
      <c r="AQ861" s="623"/>
      <c r="AR861" s="623"/>
      <c r="AS861" s="623"/>
      <c r="AT861" s="1034"/>
      <c r="AU861" s="1034"/>
      <c r="AV861" s="1034"/>
      <c r="AW861" s="1034"/>
      <c r="AX861" s="1034"/>
      <c r="AY861" s="177"/>
      <c r="AZ861" s="177"/>
      <c r="BA861" s="177"/>
      <c r="BB861" s="177"/>
      <c r="BC861" s="177"/>
      <c r="BD861" s="177"/>
      <c r="BE861" s="177"/>
    </row>
    <row r="862" spans="1:75" s="73" customFormat="1" hidden="1" outlineLevel="1" x14ac:dyDescent="0.2">
      <c r="A862" s="1083" t="str">
        <f ca="1">Translations!$A$125</f>
        <v>* Indicators with an (*) will require disaggregated results during grant implementation.</v>
      </c>
      <c r="B862" s="1084"/>
      <c r="C862" s="1084"/>
      <c r="D862" s="1084"/>
      <c r="E862" s="1084"/>
      <c r="F862" s="1084"/>
      <c r="G862" s="1084"/>
      <c r="H862" s="1084"/>
      <c r="I862" s="1084"/>
      <c r="J862" s="1084"/>
      <c r="K862" s="1084"/>
      <c r="L862" s="1084"/>
      <c r="M862" s="1084"/>
      <c r="N862" s="1084"/>
      <c r="O862" s="1084"/>
      <c r="P862" s="1084"/>
      <c r="Q862" s="1084"/>
      <c r="R862" s="1084"/>
      <c r="S862" s="1084"/>
      <c r="T862" s="1084"/>
      <c r="U862" s="1084"/>
      <c r="V862" s="1084"/>
      <c r="W862" s="1084"/>
      <c r="X862" s="1084"/>
      <c r="Y862" s="1084"/>
      <c r="Z862" s="1084"/>
      <c r="AA862" s="1084"/>
      <c r="AB862" s="1084"/>
      <c r="AC862" s="1084"/>
      <c r="AD862" s="1085"/>
      <c r="AE862" s="623"/>
      <c r="AF862" s="623"/>
      <c r="AG862" s="623"/>
      <c r="AH862" s="623"/>
      <c r="AI862" s="623"/>
      <c r="AJ862" s="623"/>
      <c r="AK862" s="623"/>
      <c r="AL862" s="622"/>
      <c r="AM862" s="622"/>
      <c r="AN862" s="622"/>
      <c r="AO862" s="273" t="e">
        <f t="shared" ca="1" si="464"/>
        <v>#N/A</v>
      </c>
      <c r="AP862" s="623"/>
      <c r="AQ862" s="623"/>
      <c r="AR862" s="623"/>
      <c r="AS862" s="623"/>
      <c r="AT862" s="623"/>
      <c r="AU862" s="623"/>
      <c r="AV862" s="623"/>
      <c r="AW862" s="623"/>
      <c r="AX862" s="623"/>
      <c r="AY862" s="177"/>
      <c r="AZ862" s="177"/>
      <c r="BA862" s="177"/>
      <c r="BB862" s="177"/>
      <c r="BC862" s="177"/>
      <c r="BD862" s="177"/>
      <c r="BE862" s="177"/>
    </row>
    <row r="863" spans="1:75" s="138" customFormat="1" ht="18" hidden="1" customHeight="1" outlineLevel="1" x14ac:dyDescent="0.2">
      <c r="A863" s="217" t="str">
        <f ca="1">Translations!$A$94</f>
        <v>Module budget</v>
      </c>
      <c r="B863" s="614"/>
      <c r="C863" s="614"/>
      <c r="D863" s="614"/>
      <c r="E863" s="614"/>
      <c r="F863" s="614"/>
      <c r="G863" s="614"/>
      <c r="H863" s="614"/>
      <c r="I863" s="614"/>
      <c r="J863" s="614"/>
      <c r="K863" s="614"/>
      <c r="L863" s="614"/>
      <c r="M863" s="614"/>
      <c r="N863" s="614"/>
      <c r="O863" s="614"/>
      <c r="P863" s="614"/>
      <c r="Q863" s="614"/>
      <c r="R863" s="614"/>
      <c r="S863" s="614"/>
      <c r="T863" s="614"/>
      <c r="U863" s="614"/>
      <c r="V863" s="614"/>
      <c r="W863" s="614"/>
      <c r="X863" s="614"/>
      <c r="Y863" s="614"/>
      <c r="Z863" s="614"/>
      <c r="AA863" s="614"/>
      <c r="AB863" s="614"/>
      <c r="AC863" s="614"/>
      <c r="AD863" s="615"/>
      <c r="AE863" s="178"/>
      <c r="AF863" s="178"/>
      <c r="AG863" s="178"/>
      <c r="AH863" s="178"/>
      <c r="AI863" s="178"/>
      <c r="AJ863" s="178"/>
      <c r="AK863" s="178"/>
      <c r="AL863" s="81"/>
      <c r="AM863" s="81"/>
      <c r="AN863" s="167"/>
      <c r="AO863" s="81" t="e">
        <f t="shared" ca="1" si="464"/>
        <v>#N/A</v>
      </c>
      <c r="AP863" s="81"/>
      <c r="AQ863" s="81"/>
      <c r="AR863" s="178"/>
      <c r="AS863" s="178"/>
      <c r="AT863" s="178"/>
      <c r="AU863" s="178"/>
      <c r="AV863" s="178"/>
      <c r="AW863" s="178"/>
      <c r="AX863" s="136"/>
      <c r="AY863" s="136"/>
      <c r="AZ863" s="136"/>
      <c r="BA863" s="136"/>
      <c r="BB863" s="136"/>
      <c r="BC863" s="136"/>
      <c r="BD863" s="136"/>
      <c r="BE863" s="137"/>
      <c r="BF863" s="137"/>
      <c r="BG863" s="137"/>
      <c r="BH863" s="137"/>
      <c r="BI863" s="137"/>
      <c r="BJ863" s="137"/>
      <c r="BK863" s="137"/>
      <c r="BL863" s="137"/>
      <c r="BM863" s="137"/>
      <c r="BN863" s="137"/>
      <c r="BO863" s="137"/>
      <c r="BP863" s="137"/>
      <c r="BQ863" s="137"/>
      <c r="BR863" s="137"/>
      <c r="BS863" s="137"/>
      <c r="BT863" s="137"/>
      <c r="BU863" s="137"/>
      <c r="BV863" s="137"/>
      <c r="BW863" s="137"/>
    </row>
    <row r="864" spans="1:75" s="134" customFormat="1" ht="18" hidden="1" customHeight="1" outlineLevel="1" x14ac:dyDescent="0.2">
      <c r="A864" s="995" t="str">
        <f ca="1">Translations!$A$91</f>
        <v>Request from the allocation amount per module</v>
      </c>
      <c r="B864" s="996"/>
      <c r="C864" s="996"/>
      <c r="D864" s="996"/>
      <c r="E864" s="997"/>
      <c r="F864" s="235">
        <f ca="1">SUMIF($K867:$K886,Translations!$A$83,$M867:$M886)+SUMIF($K867:$K886,Translations!$A$83,$O867:$O886)+SUMIF($K867:$K886,Translations!$A$83,$Q867:$Q886)+SUMIF($K867:$K886,Translations!$A$83,$S867:$S886)+SUMIF($K867:$K886,Translations!$A$83,$U867:$U886)</f>
        <v>0</v>
      </c>
      <c r="G864" s="620"/>
      <c r="H864" s="620"/>
      <c r="I864" s="232"/>
      <c r="J864" s="998" t="str">
        <f ca="1">Translations!$A$92</f>
        <v>Request from the amount above the allocation per module</v>
      </c>
      <c r="K864" s="999"/>
      <c r="L864" s="999"/>
      <c r="M864" s="999"/>
      <c r="N864" s="999"/>
      <c r="O864" s="999"/>
      <c r="P864" s="999"/>
      <c r="Q864" s="999"/>
      <c r="R864" s="999"/>
      <c r="S864" s="719"/>
      <c r="T864" s="1000"/>
      <c r="U864" s="620"/>
      <c r="V864" s="620"/>
      <c r="W864" s="235">
        <f ca="1">SUMIF($K867:$K886,Translations!$A$86,$M867:$M886)+SUMIF($K867:$K886,Translations!$A$86,$O867:$O886)+SUMIF($K867:$K886,Translations!$A$86,$Q867:$Q886)+SUMIF($K867:$K886,Translations!$A$86,$S867:$S886)+SUMIF($K867:$K886,Translations!$A$86,$U867:$U886)</f>
        <v>0</v>
      </c>
      <c r="X864" s="620"/>
      <c r="Y864" s="620"/>
      <c r="Z864" s="232"/>
      <c r="AA864" s="232"/>
      <c r="AB864" s="232"/>
      <c r="AC864" s="232"/>
      <c r="AD864" s="233"/>
      <c r="AE864" s="81"/>
      <c r="AF864" s="81"/>
      <c r="AG864" s="81"/>
      <c r="AH864" s="81"/>
      <c r="AI864" s="81"/>
      <c r="AJ864" s="81"/>
      <c r="AK864" s="81"/>
      <c r="AL864" s="81"/>
      <c r="AM864" s="81"/>
      <c r="AN864" s="167"/>
      <c r="AO864" s="273" t="e">
        <f t="shared" ca="1" si="464"/>
        <v>#N/A</v>
      </c>
      <c r="AP864" s="274">
        <f ca="1">F864</f>
        <v>0</v>
      </c>
      <c r="AQ864" s="274">
        <f ca="1">W864</f>
        <v>0</v>
      </c>
      <c r="AR864" s="81"/>
      <c r="AS864" s="81"/>
      <c r="AT864" s="81"/>
      <c r="AU864" s="81"/>
      <c r="AV864" s="81"/>
      <c r="AW864" s="81"/>
      <c r="AX864" s="101"/>
      <c r="AY864" s="101"/>
      <c r="AZ864" s="101"/>
      <c r="BA864" s="101"/>
      <c r="BB864" s="101"/>
      <c r="BC864" s="101"/>
      <c r="BD864" s="101"/>
      <c r="BE864" s="133"/>
      <c r="BF864" s="133"/>
      <c r="BG864" s="133"/>
      <c r="BH864" s="133"/>
      <c r="BI864" s="133"/>
      <c r="BJ864" s="133"/>
      <c r="BK864" s="133"/>
      <c r="BL864" s="133"/>
      <c r="BM864" s="133"/>
      <c r="BN864" s="133"/>
      <c r="BO864" s="133"/>
      <c r="BP864" s="133"/>
      <c r="BQ864" s="133"/>
      <c r="BR864" s="133"/>
      <c r="BS864" s="133"/>
      <c r="BT864" s="133"/>
      <c r="BU864" s="133"/>
      <c r="BV864" s="133"/>
      <c r="BW864" s="133"/>
    </row>
    <row r="865" spans="1:77" s="89" customFormat="1" ht="36.950000000000003" hidden="1" customHeight="1" outlineLevel="1" x14ac:dyDescent="0.2">
      <c r="A865" s="720" t="str">
        <f ca="1">Translations!$A$93</f>
        <v>Intervention</v>
      </c>
      <c r="B865" s="721"/>
      <c r="C865" s="722"/>
      <c r="D865" s="726" t="str">
        <f ca="1">Translations!$A$95</f>
        <v>Description of Intervention</v>
      </c>
      <c r="E865" s="727"/>
      <c r="F865" s="727"/>
      <c r="G865" s="727"/>
      <c r="H865" s="727"/>
      <c r="I865" s="728"/>
      <c r="J865" s="729" t="str">
        <f ca="1">Translations!$A$71</f>
        <v>Responsible Principal Recipient(s)</v>
      </c>
      <c r="K865" s="709" t="str">
        <f ca="1">Translations!$A$97</f>
        <v>Intervention budget (request to the Global Fund only)</v>
      </c>
      <c r="L865" s="795"/>
      <c r="M865" s="795"/>
      <c r="N865" s="795"/>
      <c r="O865" s="795"/>
      <c r="P865" s="795"/>
      <c r="Q865" s="795"/>
      <c r="R865" s="795"/>
      <c r="S865" s="795"/>
      <c r="T865" s="710"/>
      <c r="U865" s="612"/>
      <c r="V865" s="612"/>
      <c r="W865" s="726" t="str">
        <f ca="1">Translations!$A$98</f>
        <v>Cost Assumptions for the request to the Global Fund</v>
      </c>
      <c r="X865" s="727"/>
      <c r="Y865" s="727"/>
      <c r="Z865" s="727"/>
      <c r="AA865" s="728"/>
      <c r="AB865" s="720" t="str">
        <f ca="1">Translations!$A$100</f>
        <v>Other funding received for this intervention (including scope of activities funded)</v>
      </c>
      <c r="AC865" s="721"/>
      <c r="AD865" s="722"/>
      <c r="AE865" s="178"/>
      <c r="AF865" s="178"/>
      <c r="AG865" s="178"/>
      <c r="AH865" s="178"/>
      <c r="AI865" s="178"/>
      <c r="AJ865" s="178"/>
      <c r="AK865" s="178"/>
      <c r="AL865" s="81"/>
      <c r="AM865" s="81"/>
      <c r="AN865" s="167"/>
      <c r="AO865" s="273" t="e">
        <f t="shared" ca="1" si="464"/>
        <v>#N/A</v>
      </c>
      <c r="AP865" s="81"/>
      <c r="AQ865" s="81"/>
      <c r="AR865" s="178"/>
      <c r="AS865" s="178"/>
      <c r="AT865" s="178"/>
      <c r="AU865" s="178"/>
      <c r="AV865" s="178"/>
      <c r="AW865" s="178"/>
      <c r="AX865" s="178"/>
      <c r="AY865" s="178"/>
      <c r="AZ865" s="177"/>
      <c r="BA865" s="177"/>
      <c r="BB865" s="177"/>
      <c r="BC865" s="177"/>
      <c r="BD865" s="177"/>
      <c r="BE865" s="177"/>
      <c r="BF865" s="177"/>
      <c r="BG865" s="77"/>
      <c r="BH865" s="77"/>
      <c r="BI865" s="77"/>
      <c r="BJ865" s="77"/>
      <c r="BK865" s="77"/>
      <c r="BL865" s="77"/>
      <c r="BM865" s="77"/>
      <c r="BN865" s="77"/>
      <c r="BO865" s="77"/>
      <c r="BP865" s="77"/>
      <c r="BQ865" s="77"/>
      <c r="BR865" s="77"/>
      <c r="BS865" s="77"/>
      <c r="BT865" s="77"/>
      <c r="BU865" s="77"/>
      <c r="BV865" s="77"/>
      <c r="BW865" s="77"/>
      <c r="BX865" s="77"/>
      <c r="BY865" s="77"/>
    </row>
    <row r="866" spans="1:77" s="89" customFormat="1" ht="75" hidden="1" customHeight="1" outlineLevel="1" x14ac:dyDescent="0.2">
      <c r="A866" s="723"/>
      <c r="B866" s="724"/>
      <c r="C866" s="725"/>
      <c r="D866" s="706" t="str">
        <f ca="1">Translations!$A$96</f>
        <v>Please describe 1) target population &amp; geographic scope,  2) implementation approach, and 3) other relevant information. Please differentiate between scope of allocation and above allocation request</v>
      </c>
      <c r="E866" s="707"/>
      <c r="F866" s="707"/>
      <c r="G866" s="707"/>
      <c r="H866" s="707"/>
      <c r="I866" s="708"/>
      <c r="J866" s="730"/>
      <c r="K866" s="709" t="str">
        <f ca="1">Translations!$A$107</f>
        <v>Allocation or above allocation</v>
      </c>
      <c r="L866" s="710"/>
      <c r="M866" s="709" t="str">
        <f ca="1">Translations!$A$35&amp;" 1"</f>
        <v>Year  1</v>
      </c>
      <c r="N866" s="710"/>
      <c r="O866" s="709" t="str">
        <f ca="1">Translations!$A$35&amp;" 2"</f>
        <v>Year  2</v>
      </c>
      <c r="P866" s="710"/>
      <c r="Q866" s="709" t="str">
        <f ca="1">Translations!$A$35&amp;" 3"</f>
        <v>Year  3</v>
      </c>
      <c r="R866" s="710"/>
      <c r="S866" s="709" t="str">
        <f ca="1">Translations!$A$35&amp;" 4"</f>
        <v>Year  4</v>
      </c>
      <c r="T866" s="710"/>
      <c r="U866" s="709" t="str">
        <f ca="1">Translations!$A$35&amp;" 5"</f>
        <v>Year  5</v>
      </c>
      <c r="V866" s="710"/>
      <c r="W866" s="706" t="str">
        <f ca="1">Translations!$A$99</f>
        <v>Please describe 1) sources of cost assumptions, 2) key activities, 3) other relevant information. Please differentiate between scope of allocation and above allocation request</v>
      </c>
      <c r="X866" s="707"/>
      <c r="Y866" s="707"/>
      <c r="Z866" s="707"/>
      <c r="AA866" s="708"/>
      <c r="AB866" s="723"/>
      <c r="AC866" s="724"/>
      <c r="AD866" s="725"/>
      <c r="AE866" s="178"/>
      <c r="AF866" s="178"/>
      <c r="AG866" s="178"/>
      <c r="AH866" s="178"/>
      <c r="AI866" s="178"/>
      <c r="AJ866" s="178"/>
      <c r="AK866" s="178"/>
      <c r="AL866" s="81"/>
      <c r="AM866" s="81"/>
      <c r="AN866" s="167"/>
      <c r="AO866" s="273" t="e">
        <f t="shared" ca="1" si="464"/>
        <v>#N/A</v>
      </c>
      <c r="AP866" s="81"/>
      <c r="AQ866" s="81"/>
      <c r="AR866" s="178"/>
      <c r="AS866" s="178"/>
      <c r="AT866" s="178"/>
      <c r="AU866" s="178"/>
      <c r="AV866" s="178"/>
      <c r="AW866" s="178"/>
      <c r="AX866" s="178"/>
      <c r="AY866" s="178"/>
      <c r="AZ866" s="177"/>
      <c r="BA866" s="177"/>
      <c r="BB866" s="177"/>
      <c r="BC866" s="177"/>
      <c r="BD866" s="177"/>
      <c r="BE866" s="177"/>
      <c r="BF866" s="177"/>
      <c r="BG866" s="77"/>
      <c r="BH866" s="77"/>
      <c r="BI866" s="77"/>
      <c r="BJ866" s="77"/>
      <c r="BK866" s="77"/>
      <c r="BL866" s="77"/>
      <c r="BM866" s="77"/>
      <c r="BN866" s="77"/>
      <c r="BO866" s="77"/>
      <c r="BP866" s="77"/>
      <c r="BQ866" s="77"/>
      <c r="BR866" s="77"/>
      <c r="BS866" s="77"/>
      <c r="BT866" s="77"/>
      <c r="BU866" s="77"/>
      <c r="BV866" s="77"/>
      <c r="BW866" s="77"/>
      <c r="BX866" s="77"/>
      <c r="BY866" s="77"/>
    </row>
    <row r="867" spans="1:77" s="197" customFormat="1" ht="24" hidden="1" customHeight="1" outlineLevel="1" x14ac:dyDescent="0.2">
      <c r="A867" s="938" t="str">
        <f ca="1">Translations!$A$77</f>
        <v>Please select…</v>
      </c>
      <c r="B867" s="939"/>
      <c r="C867" s="940"/>
      <c r="D867" s="947"/>
      <c r="E867" s="948"/>
      <c r="F867" s="948"/>
      <c r="G867" s="948"/>
      <c r="H867" s="948"/>
      <c r="I867" s="949"/>
      <c r="J867" s="956" t="str">
        <f ca="1">Translations!$A$77</f>
        <v>Please select…</v>
      </c>
      <c r="K867" s="958" t="str">
        <f ca="1">Translations!$A$83</f>
        <v>Allocation</v>
      </c>
      <c r="L867" s="959"/>
      <c r="M867" s="971"/>
      <c r="N867" s="972"/>
      <c r="O867" s="963"/>
      <c r="P867" s="964"/>
      <c r="Q867" s="963"/>
      <c r="R867" s="964"/>
      <c r="S867" s="961"/>
      <c r="T867" s="962"/>
      <c r="U867" s="963"/>
      <c r="V867" s="964"/>
      <c r="W867" s="947"/>
      <c r="X867" s="948"/>
      <c r="Y867" s="948"/>
      <c r="Z867" s="948"/>
      <c r="AA867" s="949"/>
      <c r="AB867" s="947"/>
      <c r="AC867" s="948"/>
      <c r="AD867" s="965"/>
      <c r="AE867" s="121"/>
      <c r="AF867" s="121"/>
      <c r="AG867" s="121"/>
      <c r="AH867" s="81"/>
      <c r="AI867" s="81"/>
      <c r="AJ867" s="81"/>
      <c r="AK867" s="81"/>
      <c r="AL867" s="81"/>
      <c r="AM867" s="81"/>
      <c r="AN867" s="167"/>
      <c r="AO867" s="81"/>
      <c r="AP867" s="342">
        <f>SUM(M867:V867)</f>
        <v>0</v>
      </c>
      <c r="AQ867" s="342">
        <f>SUM(M868:V868)</f>
        <v>0</v>
      </c>
      <c r="AR867" s="342">
        <f>M867</f>
        <v>0</v>
      </c>
      <c r="AS867" s="342">
        <f>O867</f>
        <v>0</v>
      </c>
      <c r="AT867" s="342">
        <f>Q867</f>
        <v>0</v>
      </c>
      <c r="AU867" s="342">
        <f>S867</f>
        <v>0</v>
      </c>
      <c r="AV867" s="342">
        <f>U867</f>
        <v>0</v>
      </c>
      <c r="BB867" s="101"/>
      <c r="BC867" s="101"/>
      <c r="BD867" s="101"/>
      <c r="BE867" s="101"/>
      <c r="BF867" s="101"/>
      <c r="BG867" s="101"/>
      <c r="BH867" s="101"/>
      <c r="BI867" s="101"/>
      <c r="BJ867" s="101"/>
      <c r="BK867" s="101"/>
      <c r="BL867" s="101"/>
      <c r="BM867" s="101"/>
      <c r="BN867" s="101"/>
      <c r="BO867" s="101"/>
      <c r="BP867" s="101"/>
      <c r="BQ867" s="101"/>
      <c r="BR867" s="101"/>
      <c r="BS867" s="101"/>
      <c r="BT867" s="101"/>
      <c r="BU867" s="101"/>
      <c r="BV867" s="101"/>
      <c r="BW867" s="101"/>
      <c r="BX867" s="101"/>
      <c r="BY867" s="101"/>
    </row>
    <row r="868" spans="1:77" s="197" customFormat="1" ht="24" hidden="1" customHeight="1" outlineLevel="1" x14ac:dyDescent="0.2">
      <c r="A868" s="941"/>
      <c r="B868" s="942"/>
      <c r="C868" s="943"/>
      <c r="D868" s="950"/>
      <c r="E868" s="951"/>
      <c r="F868" s="951"/>
      <c r="G868" s="951"/>
      <c r="H868" s="951"/>
      <c r="I868" s="952"/>
      <c r="J868" s="957"/>
      <c r="K868" s="967" t="str">
        <f ca="1">Translations!$A$86</f>
        <v>Above</v>
      </c>
      <c r="L868" s="968"/>
      <c r="M868" s="934"/>
      <c r="N868" s="935"/>
      <c r="O868" s="934"/>
      <c r="P868" s="935"/>
      <c r="Q868" s="934"/>
      <c r="R868" s="935"/>
      <c r="S868" s="936"/>
      <c r="T868" s="937"/>
      <c r="U868" s="934"/>
      <c r="V868" s="935"/>
      <c r="W868" s="953"/>
      <c r="X868" s="954"/>
      <c r="Y868" s="954"/>
      <c r="Z868" s="954"/>
      <c r="AA868" s="955"/>
      <c r="AB868" s="953"/>
      <c r="AC868" s="954"/>
      <c r="AD868" s="966"/>
      <c r="AE868" s="81"/>
      <c r="AF868" s="81"/>
      <c r="AG868" s="81"/>
      <c r="AH868" s="81"/>
      <c r="AI868" s="81"/>
      <c r="AJ868" s="81"/>
      <c r="AK868" s="81"/>
      <c r="AL868" s="81"/>
      <c r="AM868" s="81"/>
      <c r="AN868" s="167"/>
      <c r="AO868" s="81"/>
      <c r="AP868" s="342"/>
      <c r="AQ868" s="342"/>
      <c r="AR868" s="81"/>
      <c r="AS868" s="81"/>
      <c r="AT868" s="81"/>
      <c r="AU868" s="81"/>
      <c r="AV868" s="81"/>
      <c r="AW868" s="342">
        <f>M868</f>
        <v>0</v>
      </c>
      <c r="AX868" s="342">
        <f>O868</f>
        <v>0</v>
      </c>
      <c r="AY868" s="342">
        <f>Q868</f>
        <v>0</v>
      </c>
      <c r="AZ868" s="342">
        <f>S868</f>
        <v>0</v>
      </c>
      <c r="BA868" s="342">
        <f>U868</f>
        <v>0</v>
      </c>
      <c r="BB868" s="101"/>
      <c r="BC868" s="101"/>
      <c r="BD868" s="101"/>
      <c r="BE868" s="101"/>
      <c r="BF868" s="101"/>
      <c r="BG868" s="101"/>
      <c r="BH868" s="101"/>
      <c r="BI868" s="101"/>
      <c r="BJ868" s="101"/>
      <c r="BK868" s="101"/>
      <c r="BL868" s="101"/>
      <c r="BM868" s="101"/>
      <c r="BN868" s="101"/>
      <c r="BO868" s="101"/>
      <c r="BP868" s="101"/>
      <c r="BQ868" s="101"/>
      <c r="BR868" s="101"/>
      <c r="BS868" s="101"/>
      <c r="BT868" s="101"/>
      <c r="BU868" s="101"/>
      <c r="BV868" s="101"/>
      <c r="BW868" s="101"/>
      <c r="BX868" s="101"/>
      <c r="BY868" s="101"/>
    </row>
    <row r="869" spans="1:77" s="197" customFormat="1" ht="24" hidden="1" customHeight="1" outlineLevel="1" x14ac:dyDescent="0.2">
      <c r="A869" s="941"/>
      <c r="B869" s="942"/>
      <c r="C869" s="943"/>
      <c r="D869" s="950"/>
      <c r="E869" s="951"/>
      <c r="F869" s="951"/>
      <c r="G869" s="951"/>
      <c r="H869" s="951"/>
      <c r="I869" s="952"/>
      <c r="J869" s="956" t="str">
        <f ca="1">Translations!$A$77</f>
        <v>Please select…</v>
      </c>
      <c r="K869" s="958" t="str">
        <f ca="1">Translations!$A$83</f>
        <v>Allocation</v>
      </c>
      <c r="L869" s="959"/>
      <c r="M869" s="971"/>
      <c r="N869" s="972"/>
      <c r="O869" s="963"/>
      <c r="P869" s="964"/>
      <c r="Q869" s="963"/>
      <c r="R869" s="964"/>
      <c r="S869" s="961"/>
      <c r="T869" s="962"/>
      <c r="U869" s="963"/>
      <c r="V869" s="964"/>
      <c r="W869" s="947"/>
      <c r="X869" s="948"/>
      <c r="Y869" s="948"/>
      <c r="Z869" s="948"/>
      <c r="AA869" s="949"/>
      <c r="AB869" s="947"/>
      <c r="AC869" s="948"/>
      <c r="AD869" s="965"/>
      <c r="AE869" s="121"/>
      <c r="AF869" s="121"/>
      <c r="AG869" s="121"/>
      <c r="AH869" s="81"/>
      <c r="AI869" s="81"/>
      <c r="AJ869" s="81"/>
      <c r="AK869" s="81"/>
      <c r="AL869" s="81"/>
      <c r="AM869" s="81"/>
      <c r="AN869" s="167"/>
      <c r="AO869" s="81"/>
      <c r="AP869" s="342">
        <f t="shared" ref="AP869" si="498">SUM(M869:V869)</f>
        <v>0</v>
      </c>
      <c r="AQ869" s="342">
        <f t="shared" ref="AQ869" si="499">SUM(M870:V870)</f>
        <v>0</v>
      </c>
      <c r="AR869" s="342">
        <f>M869</f>
        <v>0</v>
      </c>
      <c r="AS869" s="342">
        <f>O869</f>
        <v>0</v>
      </c>
      <c r="AT869" s="342">
        <f>Q869</f>
        <v>0</v>
      </c>
      <c r="AU869" s="342">
        <f>S869</f>
        <v>0</v>
      </c>
      <c r="AV869" s="342">
        <f>U869</f>
        <v>0</v>
      </c>
      <c r="BB869" s="101"/>
      <c r="BC869" s="101"/>
      <c r="BD869" s="101"/>
      <c r="BE869" s="101"/>
      <c r="BF869" s="101"/>
      <c r="BG869" s="101"/>
      <c r="BH869" s="101"/>
      <c r="BI869" s="101"/>
      <c r="BJ869" s="101"/>
      <c r="BK869" s="101"/>
      <c r="BL869" s="101"/>
      <c r="BM869" s="101"/>
      <c r="BN869" s="101"/>
      <c r="BO869" s="101"/>
      <c r="BP869" s="101"/>
      <c r="BQ869" s="101"/>
      <c r="BR869" s="101"/>
      <c r="BS869" s="101"/>
      <c r="BT869" s="101"/>
      <c r="BU869" s="101"/>
      <c r="BV869" s="101"/>
      <c r="BW869" s="101"/>
      <c r="BX869" s="101"/>
      <c r="BY869" s="101"/>
    </row>
    <row r="870" spans="1:77" s="197" customFormat="1" ht="24" hidden="1" customHeight="1" outlineLevel="1" x14ac:dyDescent="0.2">
      <c r="A870" s="944"/>
      <c r="B870" s="945"/>
      <c r="C870" s="946"/>
      <c r="D870" s="953"/>
      <c r="E870" s="954"/>
      <c r="F870" s="954"/>
      <c r="G870" s="954"/>
      <c r="H870" s="954"/>
      <c r="I870" s="955"/>
      <c r="J870" s="957"/>
      <c r="K870" s="967" t="str">
        <f ca="1">Translations!$A$86</f>
        <v>Above</v>
      </c>
      <c r="L870" s="968"/>
      <c r="M870" s="934"/>
      <c r="N870" s="935"/>
      <c r="O870" s="934"/>
      <c r="P870" s="935"/>
      <c r="Q870" s="934"/>
      <c r="R870" s="935"/>
      <c r="S870" s="936"/>
      <c r="T870" s="937"/>
      <c r="U870" s="934"/>
      <c r="V870" s="935"/>
      <c r="W870" s="953"/>
      <c r="X870" s="954"/>
      <c r="Y870" s="954"/>
      <c r="Z870" s="954"/>
      <c r="AA870" s="955"/>
      <c r="AB870" s="953"/>
      <c r="AC870" s="954"/>
      <c r="AD870" s="966"/>
      <c r="AE870" s="81"/>
      <c r="AF870" s="81"/>
      <c r="AG870" s="81"/>
      <c r="AH870" s="81"/>
      <c r="AI870" s="81"/>
      <c r="AJ870" s="81"/>
      <c r="AK870" s="81"/>
      <c r="AL870" s="81"/>
      <c r="AM870" s="81"/>
      <c r="AN870" s="167"/>
      <c r="AO870" s="81"/>
      <c r="AP870" s="342"/>
      <c r="AQ870" s="342"/>
      <c r="AR870" s="81"/>
      <c r="AS870" s="81"/>
      <c r="AT870" s="81"/>
      <c r="AU870" s="81"/>
      <c r="AV870" s="81"/>
      <c r="AW870" s="342">
        <f>M870</f>
        <v>0</v>
      </c>
      <c r="AX870" s="342">
        <f>O870</f>
        <v>0</v>
      </c>
      <c r="AY870" s="342">
        <f>Q870</f>
        <v>0</v>
      </c>
      <c r="AZ870" s="342">
        <f>S870</f>
        <v>0</v>
      </c>
      <c r="BA870" s="342">
        <f>U870</f>
        <v>0</v>
      </c>
      <c r="BB870" s="101"/>
      <c r="BC870" s="101"/>
      <c r="BD870" s="101"/>
      <c r="BE870" s="101"/>
      <c r="BF870" s="101"/>
      <c r="BG870" s="101"/>
      <c r="BH870" s="101"/>
      <c r="BI870" s="101"/>
      <c r="BJ870" s="101"/>
      <c r="BK870" s="101"/>
      <c r="BL870" s="101"/>
      <c r="BM870" s="101"/>
      <c r="BN870" s="101"/>
      <c r="BO870" s="101"/>
      <c r="BP870" s="101"/>
      <c r="BQ870" s="101"/>
      <c r="BR870" s="101"/>
      <c r="BS870" s="101"/>
      <c r="BT870" s="101"/>
      <c r="BU870" s="101"/>
      <c r="BV870" s="101"/>
      <c r="BW870" s="101"/>
      <c r="BX870" s="101"/>
      <c r="BY870" s="101"/>
    </row>
    <row r="871" spans="1:77" s="197" customFormat="1" ht="24" hidden="1" customHeight="1" outlineLevel="1" x14ac:dyDescent="0.2">
      <c r="A871" s="938" t="str">
        <f ca="1">Translations!$A$77</f>
        <v>Please select…</v>
      </c>
      <c r="B871" s="939"/>
      <c r="C871" s="940"/>
      <c r="D871" s="947"/>
      <c r="E871" s="948"/>
      <c r="F871" s="948"/>
      <c r="G871" s="948"/>
      <c r="H871" s="948"/>
      <c r="I871" s="949"/>
      <c r="J871" s="956" t="str">
        <f ca="1">Translations!$A$77</f>
        <v>Please select…</v>
      </c>
      <c r="K871" s="958" t="str">
        <f ca="1">Translations!$A$83</f>
        <v>Allocation</v>
      </c>
      <c r="L871" s="959"/>
      <c r="M871" s="971"/>
      <c r="N871" s="972"/>
      <c r="O871" s="963"/>
      <c r="P871" s="964"/>
      <c r="Q871" s="963"/>
      <c r="R871" s="964"/>
      <c r="S871" s="961"/>
      <c r="T871" s="962"/>
      <c r="U871" s="963"/>
      <c r="V871" s="964"/>
      <c r="W871" s="947"/>
      <c r="X871" s="948"/>
      <c r="Y871" s="948"/>
      <c r="Z871" s="948"/>
      <c r="AA871" s="949"/>
      <c r="AB871" s="947"/>
      <c r="AC871" s="948"/>
      <c r="AD871" s="965"/>
      <c r="AE871" s="81"/>
      <c r="AF871" s="81"/>
      <c r="AG871" s="81"/>
      <c r="AH871" s="81"/>
      <c r="AI871" s="81"/>
      <c r="AJ871" s="81"/>
      <c r="AK871" s="81"/>
      <c r="AL871" s="81"/>
      <c r="AM871" s="81"/>
      <c r="AN871" s="167"/>
      <c r="AO871" s="81"/>
      <c r="AP871" s="342">
        <f t="shared" ref="AP871" si="500">SUM(M871:V871)</f>
        <v>0</v>
      </c>
      <c r="AQ871" s="342">
        <f t="shared" ref="AQ871" si="501">SUM(M872:V872)</f>
        <v>0</v>
      </c>
      <c r="AR871" s="342">
        <f>M871</f>
        <v>0</v>
      </c>
      <c r="AS871" s="342">
        <f>O871</f>
        <v>0</v>
      </c>
      <c r="AT871" s="342">
        <f>Q871</f>
        <v>0</v>
      </c>
      <c r="AU871" s="342">
        <f>S871</f>
        <v>0</v>
      </c>
      <c r="AV871" s="342">
        <f>U871</f>
        <v>0</v>
      </c>
      <c r="BB871" s="101"/>
      <c r="BC871" s="101"/>
      <c r="BD871" s="101"/>
      <c r="BE871" s="101"/>
      <c r="BF871" s="101"/>
      <c r="BG871" s="101"/>
      <c r="BH871" s="101"/>
      <c r="BI871" s="101"/>
      <c r="BJ871" s="101"/>
      <c r="BK871" s="101"/>
      <c r="BL871" s="101"/>
      <c r="BM871" s="101"/>
      <c r="BN871" s="101"/>
      <c r="BO871" s="101"/>
      <c r="BP871" s="101"/>
      <c r="BQ871" s="101"/>
      <c r="BR871" s="101"/>
      <c r="BS871" s="101"/>
      <c r="BT871" s="101"/>
      <c r="BU871" s="101"/>
      <c r="BV871" s="101"/>
      <c r="BW871" s="101"/>
      <c r="BX871" s="101"/>
      <c r="BY871" s="101"/>
    </row>
    <row r="872" spans="1:77" s="197" customFormat="1" ht="24" hidden="1" customHeight="1" outlineLevel="1" x14ac:dyDescent="0.2">
      <c r="A872" s="941"/>
      <c r="B872" s="942"/>
      <c r="C872" s="943"/>
      <c r="D872" s="950"/>
      <c r="E872" s="951"/>
      <c r="F872" s="951"/>
      <c r="G872" s="951"/>
      <c r="H872" s="951"/>
      <c r="I872" s="952"/>
      <c r="J872" s="957"/>
      <c r="K872" s="967" t="str">
        <f ca="1">Translations!$A$86</f>
        <v>Above</v>
      </c>
      <c r="L872" s="968"/>
      <c r="M872" s="934"/>
      <c r="N872" s="935"/>
      <c r="O872" s="934"/>
      <c r="P872" s="935"/>
      <c r="Q872" s="934"/>
      <c r="R872" s="935"/>
      <c r="S872" s="936"/>
      <c r="T872" s="937"/>
      <c r="U872" s="934"/>
      <c r="V872" s="935"/>
      <c r="W872" s="953"/>
      <c r="X872" s="954"/>
      <c r="Y872" s="954"/>
      <c r="Z872" s="954"/>
      <c r="AA872" s="955"/>
      <c r="AB872" s="953"/>
      <c r="AC872" s="954"/>
      <c r="AD872" s="966"/>
      <c r="AE872" s="81"/>
      <c r="AF872" s="81"/>
      <c r="AG872" s="81"/>
      <c r="AH872" s="81"/>
      <c r="AI872" s="81"/>
      <c r="AJ872" s="81"/>
      <c r="AK872" s="81"/>
      <c r="AL872" s="81"/>
      <c r="AM872" s="81"/>
      <c r="AN872" s="167"/>
      <c r="AO872" s="81"/>
      <c r="AP872" s="342"/>
      <c r="AQ872" s="342"/>
      <c r="AR872" s="81"/>
      <c r="AS872" s="81"/>
      <c r="AT872" s="81"/>
      <c r="AU872" s="81"/>
      <c r="AV872" s="81"/>
      <c r="AW872" s="342">
        <f>M872</f>
        <v>0</v>
      </c>
      <c r="AX872" s="342">
        <f>O872</f>
        <v>0</v>
      </c>
      <c r="AY872" s="342">
        <f>Q872</f>
        <v>0</v>
      </c>
      <c r="AZ872" s="342">
        <f>S872</f>
        <v>0</v>
      </c>
      <c r="BA872" s="342">
        <f>U872</f>
        <v>0</v>
      </c>
      <c r="BB872" s="101"/>
      <c r="BC872" s="101"/>
      <c r="BD872" s="101"/>
      <c r="BE872" s="101"/>
      <c r="BF872" s="101"/>
      <c r="BG872" s="101"/>
      <c r="BH872" s="101"/>
      <c r="BI872" s="101"/>
      <c r="BJ872" s="101"/>
      <c r="BK872" s="101"/>
      <c r="BL872" s="101"/>
      <c r="BM872" s="101"/>
      <c r="BN872" s="101"/>
      <c r="BO872" s="101"/>
      <c r="BP872" s="101"/>
      <c r="BQ872" s="101"/>
      <c r="BR872" s="101"/>
      <c r="BS872" s="101"/>
      <c r="BT872" s="101"/>
      <c r="BU872" s="101"/>
      <c r="BV872" s="101"/>
      <c r="BW872" s="101"/>
      <c r="BX872" s="101"/>
      <c r="BY872" s="101"/>
    </row>
    <row r="873" spans="1:77" s="197" customFormat="1" ht="24" hidden="1" customHeight="1" outlineLevel="1" x14ac:dyDescent="0.2">
      <c r="A873" s="941"/>
      <c r="B873" s="942"/>
      <c r="C873" s="943"/>
      <c r="D873" s="950"/>
      <c r="E873" s="951"/>
      <c r="F873" s="951"/>
      <c r="G873" s="951"/>
      <c r="H873" s="951"/>
      <c r="I873" s="952"/>
      <c r="J873" s="956" t="str">
        <f ca="1">Translations!$A$77</f>
        <v>Please select…</v>
      </c>
      <c r="K873" s="958" t="str">
        <f ca="1">Translations!$A$83</f>
        <v>Allocation</v>
      </c>
      <c r="L873" s="959"/>
      <c r="M873" s="971"/>
      <c r="N873" s="972"/>
      <c r="O873" s="963"/>
      <c r="P873" s="964"/>
      <c r="Q873" s="963"/>
      <c r="R873" s="964"/>
      <c r="S873" s="961"/>
      <c r="T873" s="962"/>
      <c r="U873" s="963"/>
      <c r="V873" s="964"/>
      <c r="W873" s="947"/>
      <c r="X873" s="948"/>
      <c r="Y873" s="948"/>
      <c r="Z873" s="948"/>
      <c r="AA873" s="949"/>
      <c r="AB873" s="947"/>
      <c r="AC873" s="948"/>
      <c r="AD873" s="965"/>
      <c r="AE873" s="121"/>
      <c r="AF873" s="121"/>
      <c r="AG873" s="121"/>
      <c r="AH873" s="81"/>
      <c r="AI873" s="81"/>
      <c r="AJ873" s="81"/>
      <c r="AK873" s="81"/>
      <c r="AL873" s="81"/>
      <c r="AM873" s="81"/>
      <c r="AN873" s="167"/>
      <c r="AO873" s="81"/>
      <c r="AP873" s="342">
        <f t="shared" ref="AP873" si="502">SUM(M873:V873)</f>
        <v>0</v>
      </c>
      <c r="AQ873" s="342">
        <f t="shared" ref="AQ873" si="503">SUM(M874:V874)</f>
        <v>0</v>
      </c>
      <c r="AR873" s="342">
        <f>M873</f>
        <v>0</v>
      </c>
      <c r="AS873" s="342">
        <f>O873</f>
        <v>0</v>
      </c>
      <c r="AT873" s="342">
        <f>Q873</f>
        <v>0</v>
      </c>
      <c r="AU873" s="342">
        <f>S873</f>
        <v>0</v>
      </c>
      <c r="AV873" s="342">
        <f>U873</f>
        <v>0</v>
      </c>
      <c r="BB873" s="101"/>
      <c r="BC873" s="101"/>
      <c r="BD873" s="101"/>
      <c r="BE873" s="101"/>
      <c r="BF873" s="101"/>
      <c r="BG873" s="101"/>
      <c r="BH873" s="101"/>
      <c r="BI873" s="101"/>
      <c r="BJ873" s="101"/>
      <c r="BK873" s="101"/>
      <c r="BL873" s="101"/>
      <c r="BM873" s="101"/>
      <c r="BN873" s="101"/>
      <c r="BO873" s="101"/>
      <c r="BP873" s="101"/>
      <c r="BQ873" s="101"/>
      <c r="BR873" s="101"/>
      <c r="BS873" s="101"/>
      <c r="BT873" s="101"/>
      <c r="BU873" s="101"/>
      <c r="BV873" s="101"/>
      <c r="BW873" s="101"/>
      <c r="BX873" s="101"/>
      <c r="BY873" s="101"/>
    </row>
    <row r="874" spans="1:77" s="197" customFormat="1" ht="24" hidden="1" customHeight="1" outlineLevel="1" x14ac:dyDescent="0.2">
      <c r="A874" s="944"/>
      <c r="B874" s="945"/>
      <c r="C874" s="946"/>
      <c r="D874" s="953"/>
      <c r="E874" s="954"/>
      <c r="F874" s="954"/>
      <c r="G874" s="954"/>
      <c r="H874" s="954"/>
      <c r="I874" s="955"/>
      <c r="J874" s="957"/>
      <c r="K874" s="967" t="str">
        <f ca="1">Translations!$A$86</f>
        <v>Above</v>
      </c>
      <c r="L874" s="968"/>
      <c r="M874" s="934"/>
      <c r="N874" s="935"/>
      <c r="O874" s="934"/>
      <c r="P874" s="935"/>
      <c r="Q874" s="934"/>
      <c r="R874" s="935"/>
      <c r="S874" s="936"/>
      <c r="T874" s="937"/>
      <c r="U874" s="934"/>
      <c r="V874" s="935"/>
      <c r="W874" s="953"/>
      <c r="X874" s="954"/>
      <c r="Y874" s="954"/>
      <c r="Z874" s="954"/>
      <c r="AA874" s="955"/>
      <c r="AB874" s="953"/>
      <c r="AC874" s="954"/>
      <c r="AD874" s="966"/>
      <c r="AE874" s="81"/>
      <c r="AF874" s="81"/>
      <c r="AG874" s="81"/>
      <c r="AH874" s="81"/>
      <c r="AI874" s="81"/>
      <c r="AJ874" s="81"/>
      <c r="AK874" s="81"/>
      <c r="AL874" s="81"/>
      <c r="AM874" s="81"/>
      <c r="AN874" s="167"/>
      <c r="AO874" s="81"/>
      <c r="AP874" s="342"/>
      <c r="AQ874" s="342"/>
      <c r="AR874" s="81"/>
      <c r="AS874" s="81"/>
      <c r="AT874" s="81"/>
      <c r="AU874" s="81"/>
      <c r="AV874" s="81"/>
      <c r="AW874" s="342">
        <f>M874</f>
        <v>0</v>
      </c>
      <c r="AX874" s="342">
        <f>O874</f>
        <v>0</v>
      </c>
      <c r="AY874" s="342">
        <f>Q874</f>
        <v>0</v>
      </c>
      <c r="AZ874" s="342">
        <f>S874</f>
        <v>0</v>
      </c>
      <c r="BA874" s="342">
        <f>U874</f>
        <v>0</v>
      </c>
      <c r="BB874" s="101"/>
      <c r="BC874" s="101"/>
      <c r="BD874" s="101"/>
      <c r="BE874" s="101"/>
      <c r="BF874" s="101"/>
      <c r="BG874" s="101"/>
      <c r="BH874" s="101"/>
      <c r="BI874" s="101"/>
      <c r="BJ874" s="101"/>
      <c r="BK874" s="101"/>
      <c r="BL874" s="101"/>
      <c r="BM874" s="101"/>
      <c r="BN874" s="101"/>
      <c r="BO874" s="101"/>
      <c r="BP874" s="101"/>
      <c r="BQ874" s="101"/>
      <c r="BR874" s="101"/>
      <c r="BS874" s="101"/>
      <c r="BT874" s="101"/>
      <c r="BU874" s="101"/>
      <c r="BV874" s="101"/>
      <c r="BW874" s="101"/>
      <c r="BX874" s="101"/>
      <c r="BY874" s="101"/>
    </row>
    <row r="875" spans="1:77" s="197" customFormat="1" ht="24" hidden="1" customHeight="1" outlineLevel="1" x14ac:dyDescent="0.2">
      <c r="A875" s="938" t="str">
        <f ca="1">Translations!$A$77</f>
        <v>Please select…</v>
      </c>
      <c r="B875" s="939"/>
      <c r="C875" s="940"/>
      <c r="D875" s="947"/>
      <c r="E875" s="948"/>
      <c r="F875" s="948"/>
      <c r="G875" s="948"/>
      <c r="H875" s="948"/>
      <c r="I875" s="949"/>
      <c r="J875" s="956" t="str">
        <f ca="1">Translations!$A$77</f>
        <v>Please select…</v>
      </c>
      <c r="K875" s="958" t="str">
        <f ca="1">Translations!$A$83</f>
        <v>Allocation</v>
      </c>
      <c r="L875" s="959"/>
      <c r="M875" s="971"/>
      <c r="N875" s="972"/>
      <c r="O875" s="963"/>
      <c r="P875" s="964"/>
      <c r="Q875" s="963"/>
      <c r="R875" s="964"/>
      <c r="S875" s="961"/>
      <c r="T875" s="962"/>
      <c r="U875" s="963"/>
      <c r="V875" s="964"/>
      <c r="W875" s="947"/>
      <c r="X875" s="948"/>
      <c r="Y875" s="948"/>
      <c r="Z875" s="948"/>
      <c r="AA875" s="949"/>
      <c r="AB875" s="947"/>
      <c r="AC875" s="948"/>
      <c r="AD875" s="965"/>
      <c r="AE875" s="81"/>
      <c r="AF875" s="81"/>
      <c r="AG875" s="81"/>
      <c r="AH875" s="81"/>
      <c r="AI875" s="81"/>
      <c r="AJ875" s="81"/>
      <c r="AK875" s="81"/>
      <c r="AL875" s="81"/>
      <c r="AM875" s="81"/>
      <c r="AN875" s="167"/>
      <c r="AO875" s="81"/>
      <c r="AP875" s="342">
        <f t="shared" ref="AP875" si="504">SUM(M875:V875)</f>
        <v>0</v>
      </c>
      <c r="AQ875" s="342">
        <f t="shared" ref="AQ875" si="505">SUM(M876:V876)</f>
        <v>0</v>
      </c>
      <c r="AR875" s="342">
        <f>M875</f>
        <v>0</v>
      </c>
      <c r="AS875" s="342">
        <f>O875</f>
        <v>0</v>
      </c>
      <c r="AT875" s="342">
        <f>Q875</f>
        <v>0</v>
      </c>
      <c r="AU875" s="342">
        <f>S875</f>
        <v>0</v>
      </c>
      <c r="AV875" s="342">
        <f>U875</f>
        <v>0</v>
      </c>
      <c r="BB875" s="101"/>
      <c r="BC875" s="101"/>
      <c r="BD875" s="101"/>
      <c r="BE875" s="101"/>
      <c r="BF875" s="101"/>
      <c r="BG875" s="101"/>
      <c r="BH875" s="101"/>
      <c r="BI875" s="101"/>
      <c r="BJ875" s="101"/>
      <c r="BK875" s="101"/>
      <c r="BL875" s="101"/>
      <c r="BM875" s="101"/>
      <c r="BN875" s="101"/>
      <c r="BO875" s="101"/>
      <c r="BP875" s="101"/>
      <c r="BQ875" s="101"/>
      <c r="BR875" s="101"/>
      <c r="BS875" s="101"/>
      <c r="BT875" s="101"/>
      <c r="BU875" s="101"/>
      <c r="BV875" s="101"/>
      <c r="BW875" s="101"/>
      <c r="BX875" s="101"/>
      <c r="BY875" s="101"/>
    </row>
    <row r="876" spans="1:77" s="197" customFormat="1" ht="24" hidden="1" customHeight="1" outlineLevel="1" x14ac:dyDescent="0.2">
      <c r="A876" s="941"/>
      <c r="B876" s="942"/>
      <c r="C876" s="943"/>
      <c r="D876" s="950"/>
      <c r="E876" s="951"/>
      <c r="F876" s="951"/>
      <c r="G876" s="951"/>
      <c r="H876" s="951"/>
      <c r="I876" s="952"/>
      <c r="J876" s="957"/>
      <c r="K876" s="967" t="str">
        <f ca="1">Translations!$A$86</f>
        <v>Above</v>
      </c>
      <c r="L876" s="968"/>
      <c r="M876" s="934"/>
      <c r="N876" s="935"/>
      <c r="O876" s="1171"/>
      <c r="P876" s="1172"/>
      <c r="Q876" s="1171"/>
      <c r="R876" s="1172"/>
      <c r="S876" s="936"/>
      <c r="T876" s="937"/>
      <c r="U876" s="934"/>
      <c r="V876" s="935"/>
      <c r="W876" s="953"/>
      <c r="X876" s="954"/>
      <c r="Y876" s="954"/>
      <c r="Z876" s="954"/>
      <c r="AA876" s="955"/>
      <c r="AB876" s="953"/>
      <c r="AC876" s="954"/>
      <c r="AD876" s="966"/>
      <c r="AE876" s="81"/>
      <c r="AF876" s="81"/>
      <c r="AG876" s="81"/>
      <c r="AH876" s="81"/>
      <c r="AI876" s="81"/>
      <c r="AJ876" s="81"/>
      <c r="AK876" s="81"/>
      <c r="AL876" s="81"/>
      <c r="AM876" s="81"/>
      <c r="AN876" s="167"/>
      <c r="AO876" s="81"/>
      <c r="AP876" s="342"/>
      <c r="AQ876" s="342"/>
      <c r="AR876" s="81"/>
      <c r="AS876" s="81"/>
      <c r="AT876" s="81"/>
      <c r="AU876" s="81"/>
      <c r="AV876" s="81"/>
      <c r="AW876" s="342">
        <f>M876</f>
        <v>0</v>
      </c>
      <c r="AX876" s="342">
        <f>O876</f>
        <v>0</v>
      </c>
      <c r="AY876" s="342">
        <f>Q876</f>
        <v>0</v>
      </c>
      <c r="AZ876" s="342">
        <f>S876</f>
        <v>0</v>
      </c>
      <c r="BA876" s="342">
        <f>U876</f>
        <v>0</v>
      </c>
      <c r="BB876" s="101"/>
      <c r="BC876" s="101"/>
      <c r="BD876" s="101"/>
      <c r="BE876" s="101"/>
      <c r="BF876" s="101"/>
      <c r="BG876" s="101"/>
      <c r="BH876" s="101"/>
      <c r="BI876" s="101"/>
      <c r="BJ876" s="101"/>
      <c r="BK876" s="101"/>
      <c r="BL876" s="101"/>
      <c r="BM876" s="101"/>
      <c r="BN876" s="101"/>
      <c r="BO876" s="101"/>
      <c r="BP876" s="101"/>
      <c r="BQ876" s="101"/>
      <c r="BR876" s="101"/>
      <c r="BS876" s="101"/>
      <c r="BT876" s="101"/>
      <c r="BU876" s="101"/>
      <c r="BV876" s="101"/>
      <c r="BW876" s="101"/>
      <c r="BX876" s="101"/>
      <c r="BY876" s="101"/>
    </row>
    <row r="877" spans="1:77" s="197" customFormat="1" ht="24" hidden="1" customHeight="1" outlineLevel="1" x14ac:dyDescent="0.2">
      <c r="A877" s="941"/>
      <c r="B877" s="942"/>
      <c r="C877" s="943"/>
      <c r="D877" s="950"/>
      <c r="E877" s="951"/>
      <c r="F877" s="951"/>
      <c r="G877" s="951"/>
      <c r="H877" s="951"/>
      <c r="I877" s="952"/>
      <c r="J877" s="956" t="str">
        <f ca="1">Translations!$A$77</f>
        <v>Please select…</v>
      </c>
      <c r="K877" s="958" t="str">
        <f ca="1">Translations!$A$83</f>
        <v>Allocation</v>
      </c>
      <c r="L877" s="959"/>
      <c r="M877" s="971"/>
      <c r="N877" s="972"/>
      <c r="O877" s="963"/>
      <c r="P877" s="964"/>
      <c r="Q877" s="963"/>
      <c r="R877" s="964"/>
      <c r="S877" s="961"/>
      <c r="T877" s="962"/>
      <c r="U877" s="963"/>
      <c r="V877" s="964"/>
      <c r="W877" s="947"/>
      <c r="X877" s="948"/>
      <c r="Y877" s="948"/>
      <c r="Z877" s="948"/>
      <c r="AA877" s="949"/>
      <c r="AB877" s="947"/>
      <c r="AC877" s="948"/>
      <c r="AD877" s="965"/>
      <c r="AE877" s="121"/>
      <c r="AF877" s="121"/>
      <c r="AG877" s="121"/>
      <c r="AH877" s="81"/>
      <c r="AI877" s="81"/>
      <c r="AJ877" s="81"/>
      <c r="AK877" s="81"/>
      <c r="AL877" s="81"/>
      <c r="AM877" s="81"/>
      <c r="AN877" s="167"/>
      <c r="AO877" s="81"/>
      <c r="AP877" s="342">
        <f t="shared" ref="AP877" si="506">SUM(M877:V877)</f>
        <v>0</v>
      </c>
      <c r="AQ877" s="342">
        <f t="shared" ref="AQ877" si="507">SUM(M878:V878)</f>
        <v>0</v>
      </c>
      <c r="AR877" s="342">
        <f>M877</f>
        <v>0</v>
      </c>
      <c r="AS877" s="342">
        <f>O877</f>
        <v>0</v>
      </c>
      <c r="AT877" s="342">
        <f>Q877</f>
        <v>0</v>
      </c>
      <c r="AU877" s="342">
        <f>S877</f>
        <v>0</v>
      </c>
      <c r="AV877" s="342">
        <f>U877</f>
        <v>0</v>
      </c>
      <c r="BB877" s="101"/>
      <c r="BC877" s="101"/>
      <c r="BD877" s="101"/>
      <c r="BE877" s="101"/>
      <c r="BF877" s="101"/>
      <c r="BG877" s="101"/>
      <c r="BH877" s="101"/>
      <c r="BI877" s="101"/>
      <c r="BJ877" s="101"/>
      <c r="BK877" s="101"/>
      <c r="BL877" s="101"/>
      <c r="BM877" s="101"/>
      <c r="BN877" s="101"/>
      <c r="BO877" s="101"/>
      <c r="BP877" s="101"/>
      <c r="BQ877" s="101"/>
      <c r="BR877" s="101"/>
      <c r="BS877" s="101"/>
      <c r="BT877" s="101"/>
      <c r="BU877" s="101"/>
      <c r="BV877" s="101"/>
      <c r="BW877" s="101"/>
      <c r="BX877" s="101"/>
      <c r="BY877" s="101"/>
    </row>
    <row r="878" spans="1:77" s="197" customFormat="1" ht="24" hidden="1" customHeight="1" outlineLevel="1" x14ac:dyDescent="0.2">
      <c r="A878" s="944"/>
      <c r="B878" s="945"/>
      <c r="C878" s="946"/>
      <c r="D878" s="953"/>
      <c r="E878" s="954"/>
      <c r="F878" s="954"/>
      <c r="G878" s="954"/>
      <c r="H878" s="954"/>
      <c r="I878" s="955"/>
      <c r="J878" s="957"/>
      <c r="K878" s="967" t="str">
        <f ca="1">Translations!$A$86</f>
        <v>Above</v>
      </c>
      <c r="L878" s="968"/>
      <c r="M878" s="934"/>
      <c r="N878" s="935"/>
      <c r="O878" s="934"/>
      <c r="P878" s="935"/>
      <c r="Q878" s="934"/>
      <c r="R878" s="935"/>
      <c r="S878" s="936"/>
      <c r="T878" s="937"/>
      <c r="U878" s="934"/>
      <c r="V878" s="935"/>
      <c r="W878" s="953"/>
      <c r="X878" s="954"/>
      <c r="Y878" s="954"/>
      <c r="Z878" s="954"/>
      <c r="AA878" s="955"/>
      <c r="AB878" s="953"/>
      <c r="AC878" s="954"/>
      <c r="AD878" s="966"/>
      <c r="AE878" s="81"/>
      <c r="AF878" s="81"/>
      <c r="AG878" s="81"/>
      <c r="AH878" s="81"/>
      <c r="AI878" s="81"/>
      <c r="AJ878" s="81"/>
      <c r="AK878" s="81"/>
      <c r="AL878" s="81"/>
      <c r="AM878" s="81"/>
      <c r="AN878" s="167"/>
      <c r="AO878" s="81"/>
      <c r="AP878" s="342"/>
      <c r="AQ878" s="342"/>
      <c r="AR878" s="81"/>
      <c r="AS878" s="81"/>
      <c r="AT878" s="81"/>
      <c r="AU878" s="81"/>
      <c r="AV878" s="81"/>
      <c r="AW878" s="342">
        <f>M878</f>
        <v>0</v>
      </c>
      <c r="AX878" s="342">
        <f>O878</f>
        <v>0</v>
      </c>
      <c r="AY878" s="342">
        <f>Q878</f>
        <v>0</v>
      </c>
      <c r="AZ878" s="342">
        <f>S878</f>
        <v>0</v>
      </c>
      <c r="BA878" s="342">
        <f>U878</f>
        <v>0</v>
      </c>
      <c r="BB878" s="101"/>
      <c r="BC878" s="101"/>
      <c r="BD878" s="101"/>
      <c r="BE878" s="101"/>
      <c r="BF878" s="101"/>
      <c r="BG878" s="101"/>
      <c r="BH878" s="101"/>
      <c r="BI878" s="101"/>
      <c r="BJ878" s="101"/>
      <c r="BK878" s="101"/>
      <c r="BL878" s="101"/>
      <c r="BM878" s="101"/>
      <c r="BN878" s="101"/>
      <c r="BO878" s="101"/>
      <c r="BP878" s="101"/>
      <c r="BQ878" s="101"/>
      <c r="BR878" s="101"/>
      <c r="BS878" s="101"/>
      <c r="BT878" s="101"/>
      <c r="BU878" s="101"/>
      <c r="BV878" s="101"/>
      <c r="BW878" s="101"/>
      <c r="BX878" s="101"/>
      <c r="BY878" s="101"/>
    </row>
    <row r="879" spans="1:77" s="197" customFormat="1" ht="24" hidden="1" customHeight="1" outlineLevel="1" x14ac:dyDescent="0.2">
      <c r="A879" s="938" t="str">
        <f ca="1">Translations!$A$77</f>
        <v>Please select…</v>
      </c>
      <c r="B879" s="939"/>
      <c r="C879" s="940"/>
      <c r="D879" s="947"/>
      <c r="E879" s="948"/>
      <c r="F879" s="948"/>
      <c r="G879" s="948"/>
      <c r="H879" s="948"/>
      <c r="I879" s="949"/>
      <c r="J879" s="956" t="str">
        <f ca="1">Translations!$A$77</f>
        <v>Please select…</v>
      </c>
      <c r="K879" s="958" t="str">
        <f ca="1">Translations!$A$83</f>
        <v>Allocation</v>
      </c>
      <c r="L879" s="959"/>
      <c r="M879" s="971"/>
      <c r="N879" s="972"/>
      <c r="O879" s="963"/>
      <c r="P879" s="964"/>
      <c r="Q879" s="963"/>
      <c r="R879" s="964"/>
      <c r="S879" s="961"/>
      <c r="T879" s="962"/>
      <c r="U879" s="963"/>
      <c r="V879" s="964"/>
      <c r="W879" s="947"/>
      <c r="X879" s="948"/>
      <c r="Y879" s="948"/>
      <c r="Z879" s="948"/>
      <c r="AA879" s="949"/>
      <c r="AB879" s="947"/>
      <c r="AC879" s="948"/>
      <c r="AD879" s="965"/>
      <c r="AE879" s="81"/>
      <c r="AF879" s="81"/>
      <c r="AG879" s="81"/>
      <c r="AH879" s="81"/>
      <c r="AI879" s="81"/>
      <c r="AJ879" s="81"/>
      <c r="AK879" s="81"/>
      <c r="AL879" s="81"/>
      <c r="AM879" s="81"/>
      <c r="AN879" s="167"/>
      <c r="AO879" s="81"/>
      <c r="AP879" s="342">
        <f t="shared" ref="AP879" si="508">SUM(M879:V879)</f>
        <v>0</v>
      </c>
      <c r="AQ879" s="342">
        <f t="shared" ref="AQ879" si="509">SUM(M880:V880)</f>
        <v>0</v>
      </c>
      <c r="AR879" s="342">
        <f>M879</f>
        <v>0</v>
      </c>
      <c r="AS879" s="342">
        <f>O879</f>
        <v>0</v>
      </c>
      <c r="AT879" s="342">
        <f>Q879</f>
        <v>0</v>
      </c>
      <c r="AU879" s="342">
        <f>S879</f>
        <v>0</v>
      </c>
      <c r="AV879" s="342">
        <f>U879</f>
        <v>0</v>
      </c>
      <c r="BB879" s="101"/>
      <c r="BC879" s="101"/>
      <c r="BD879" s="101"/>
      <c r="BE879" s="101"/>
      <c r="BF879" s="101"/>
      <c r="BG879" s="101"/>
      <c r="BH879" s="101"/>
      <c r="BI879" s="101"/>
      <c r="BJ879" s="101"/>
      <c r="BK879" s="101"/>
      <c r="BL879" s="101"/>
      <c r="BM879" s="101"/>
      <c r="BN879" s="101"/>
      <c r="BO879" s="101"/>
      <c r="BP879" s="101"/>
      <c r="BQ879" s="101"/>
      <c r="BR879" s="101"/>
      <c r="BS879" s="101"/>
      <c r="BT879" s="101"/>
      <c r="BU879" s="101"/>
      <c r="BV879" s="101"/>
      <c r="BW879" s="101"/>
      <c r="BX879" s="101"/>
      <c r="BY879" s="101"/>
    </row>
    <row r="880" spans="1:77" s="197" customFormat="1" ht="24" hidden="1" customHeight="1" outlineLevel="1" x14ac:dyDescent="0.2">
      <c r="A880" s="941"/>
      <c r="B880" s="942"/>
      <c r="C880" s="943"/>
      <c r="D880" s="950"/>
      <c r="E880" s="951"/>
      <c r="F880" s="951"/>
      <c r="G880" s="951"/>
      <c r="H880" s="951"/>
      <c r="I880" s="952"/>
      <c r="J880" s="957"/>
      <c r="K880" s="967" t="str">
        <f ca="1">Translations!$A$86</f>
        <v>Above</v>
      </c>
      <c r="L880" s="968"/>
      <c r="M880" s="934"/>
      <c r="N880" s="935"/>
      <c r="O880" s="934"/>
      <c r="P880" s="935"/>
      <c r="Q880" s="934"/>
      <c r="R880" s="935"/>
      <c r="S880" s="936"/>
      <c r="T880" s="937"/>
      <c r="U880" s="934"/>
      <c r="V880" s="935"/>
      <c r="W880" s="953"/>
      <c r="X880" s="954"/>
      <c r="Y880" s="954"/>
      <c r="Z880" s="954"/>
      <c r="AA880" s="955"/>
      <c r="AB880" s="953"/>
      <c r="AC880" s="954"/>
      <c r="AD880" s="966"/>
      <c r="AE880" s="81"/>
      <c r="AF880" s="81"/>
      <c r="AG880" s="81"/>
      <c r="AH880" s="81"/>
      <c r="AI880" s="81"/>
      <c r="AJ880" s="81"/>
      <c r="AK880" s="81"/>
      <c r="AL880" s="81"/>
      <c r="AM880" s="81"/>
      <c r="AN880" s="167"/>
      <c r="AO880" s="81"/>
      <c r="AP880" s="342"/>
      <c r="AQ880" s="342"/>
      <c r="AR880" s="81"/>
      <c r="AS880" s="81"/>
      <c r="AT880" s="81"/>
      <c r="AU880" s="81"/>
      <c r="AV880" s="81"/>
      <c r="AW880" s="342">
        <f>M880</f>
        <v>0</v>
      </c>
      <c r="AX880" s="342">
        <f>O880</f>
        <v>0</v>
      </c>
      <c r="AY880" s="342">
        <f>Q880</f>
        <v>0</v>
      </c>
      <c r="AZ880" s="342">
        <f>S880</f>
        <v>0</v>
      </c>
      <c r="BA880" s="342">
        <f>U880</f>
        <v>0</v>
      </c>
      <c r="BB880" s="101"/>
      <c r="BC880" s="101"/>
      <c r="BD880" s="101"/>
      <c r="BE880" s="101"/>
      <c r="BF880" s="101"/>
      <c r="BG880" s="101"/>
      <c r="BH880" s="101"/>
      <c r="BI880" s="101"/>
      <c r="BJ880" s="101"/>
      <c r="BK880" s="101"/>
      <c r="BL880" s="101"/>
      <c r="BM880" s="101"/>
      <c r="BN880" s="101"/>
      <c r="BO880" s="101"/>
      <c r="BP880" s="101"/>
      <c r="BQ880" s="101"/>
      <c r="BR880" s="101"/>
      <c r="BS880" s="101"/>
      <c r="BT880" s="101"/>
      <c r="BU880" s="101"/>
      <c r="BV880" s="101"/>
      <c r="BW880" s="101"/>
      <c r="BX880" s="101"/>
      <c r="BY880" s="101"/>
    </row>
    <row r="881" spans="1:77" s="197" customFormat="1" ht="24" hidden="1" customHeight="1" outlineLevel="1" x14ac:dyDescent="0.2">
      <c r="A881" s="941"/>
      <c r="B881" s="942"/>
      <c r="C881" s="943"/>
      <c r="D881" s="950"/>
      <c r="E881" s="951"/>
      <c r="F881" s="951"/>
      <c r="G881" s="951"/>
      <c r="H881" s="951"/>
      <c r="I881" s="952"/>
      <c r="J881" s="956" t="str">
        <f ca="1">Translations!$A$77</f>
        <v>Please select…</v>
      </c>
      <c r="K881" s="958" t="str">
        <f ca="1">Translations!$A$83</f>
        <v>Allocation</v>
      </c>
      <c r="L881" s="959"/>
      <c r="M881" s="971"/>
      <c r="N881" s="972"/>
      <c r="O881" s="963"/>
      <c r="P881" s="964"/>
      <c r="Q881" s="963"/>
      <c r="R881" s="964"/>
      <c r="S881" s="961"/>
      <c r="T881" s="962"/>
      <c r="U881" s="963"/>
      <c r="V881" s="964"/>
      <c r="W881" s="947"/>
      <c r="X881" s="948"/>
      <c r="Y881" s="948"/>
      <c r="Z881" s="948"/>
      <c r="AA881" s="949"/>
      <c r="AB881" s="947"/>
      <c r="AC881" s="948"/>
      <c r="AD881" s="965"/>
      <c r="AE881" s="121"/>
      <c r="AF881" s="121"/>
      <c r="AG881" s="121"/>
      <c r="AH881" s="81"/>
      <c r="AI881" s="81"/>
      <c r="AJ881" s="81"/>
      <c r="AK881" s="81"/>
      <c r="AL881" s="81"/>
      <c r="AM881" s="81"/>
      <c r="AN881" s="167"/>
      <c r="AO881" s="81"/>
      <c r="AP881" s="342">
        <f t="shared" ref="AP881" si="510">SUM(M881:V881)</f>
        <v>0</v>
      </c>
      <c r="AQ881" s="342">
        <f t="shared" ref="AQ881" si="511">SUM(M882:V882)</f>
        <v>0</v>
      </c>
      <c r="AR881" s="342">
        <f>M881</f>
        <v>0</v>
      </c>
      <c r="AS881" s="342">
        <f>O881</f>
        <v>0</v>
      </c>
      <c r="AT881" s="342">
        <f>Q881</f>
        <v>0</v>
      </c>
      <c r="AU881" s="342">
        <f>S881</f>
        <v>0</v>
      </c>
      <c r="AV881" s="342">
        <f>U881</f>
        <v>0</v>
      </c>
      <c r="BB881" s="101"/>
      <c r="BC881" s="101"/>
      <c r="BD881" s="101"/>
      <c r="BE881" s="101"/>
      <c r="BF881" s="101"/>
      <c r="BG881" s="101"/>
      <c r="BH881" s="101"/>
      <c r="BI881" s="101"/>
      <c r="BJ881" s="101"/>
      <c r="BK881" s="101"/>
      <c r="BL881" s="101"/>
      <c r="BM881" s="101"/>
      <c r="BN881" s="101"/>
      <c r="BO881" s="101"/>
      <c r="BP881" s="101"/>
      <c r="BQ881" s="101"/>
      <c r="BR881" s="101"/>
      <c r="BS881" s="101"/>
      <c r="BT881" s="101"/>
      <c r="BU881" s="101"/>
      <c r="BV881" s="101"/>
      <c r="BW881" s="101"/>
      <c r="BX881" s="101"/>
      <c r="BY881" s="101"/>
    </row>
    <row r="882" spans="1:77" s="197" customFormat="1" ht="24" hidden="1" customHeight="1" outlineLevel="1" x14ac:dyDescent="0.2">
      <c r="A882" s="944"/>
      <c r="B882" s="945"/>
      <c r="C882" s="946"/>
      <c r="D882" s="953"/>
      <c r="E882" s="954"/>
      <c r="F882" s="954"/>
      <c r="G882" s="954"/>
      <c r="H882" s="954"/>
      <c r="I882" s="955"/>
      <c r="J882" s="957"/>
      <c r="K882" s="967" t="str">
        <f ca="1">Translations!$A$86</f>
        <v>Above</v>
      </c>
      <c r="L882" s="968"/>
      <c r="M882" s="934"/>
      <c r="N882" s="935"/>
      <c r="O882" s="934"/>
      <c r="P882" s="935"/>
      <c r="Q882" s="934"/>
      <c r="R882" s="935"/>
      <c r="S882" s="936"/>
      <c r="T882" s="937"/>
      <c r="U882" s="934"/>
      <c r="V882" s="935"/>
      <c r="W882" s="953"/>
      <c r="X882" s="954"/>
      <c r="Y882" s="954"/>
      <c r="Z882" s="954"/>
      <c r="AA882" s="955"/>
      <c r="AB882" s="953"/>
      <c r="AC882" s="954"/>
      <c r="AD882" s="966"/>
      <c r="AE882" s="81"/>
      <c r="AF882" s="81"/>
      <c r="AG882" s="81"/>
      <c r="AH882" s="81"/>
      <c r="AI882" s="81"/>
      <c r="AJ882" s="81"/>
      <c r="AK882" s="81"/>
      <c r="AL882" s="81"/>
      <c r="AM882" s="81"/>
      <c r="AN882" s="167"/>
      <c r="AO882" s="81"/>
      <c r="AP882" s="342"/>
      <c r="AQ882" s="342"/>
      <c r="AR882" s="81"/>
      <c r="AS882" s="81"/>
      <c r="AT882" s="81"/>
      <c r="AU882" s="81"/>
      <c r="AV882" s="81"/>
      <c r="AW882" s="342">
        <f>M882</f>
        <v>0</v>
      </c>
      <c r="AX882" s="342">
        <f>O882</f>
        <v>0</v>
      </c>
      <c r="AY882" s="342">
        <f>Q882</f>
        <v>0</v>
      </c>
      <c r="AZ882" s="342">
        <f>S882</f>
        <v>0</v>
      </c>
      <c r="BA882" s="342">
        <f>U882</f>
        <v>0</v>
      </c>
      <c r="BB882" s="101"/>
      <c r="BC882" s="101"/>
      <c r="BD882" s="101"/>
      <c r="BE882" s="101"/>
      <c r="BF882" s="101"/>
      <c r="BG882" s="101"/>
      <c r="BH882" s="101"/>
      <c r="BI882" s="101"/>
      <c r="BJ882" s="101"/>
      <c r="BK882" s="101"/>
      <c r="BL882" s="101"/>
      <c r="BM882" s="101"/>
      <c r="BN882" s="101"/>
      <c r="BO882" s="101"/>
      <c r="BP882" s="101"/>
      <c r="BQ882" s="101"/>
      <c r="BR882" s="101"/>
      <c r="BS882" s="101"/>
      <c r="BT882" s="101"/>
      <c r="BU882" s="101"/>
      <c r="BV882" s="101"/>
      <c r="BW882" s="101"/>
      <c r="BX882" s="101"/>
      <c r="BY882" s="101"/>
    </row>
    <row r="883" spans="1:77" s="197" customFormat="1" ht="24" hidden="1" customHeight="1" outlineLevel="1" x14ac:dyDescent="0.2">
      <c r="A883" s="938" t="str">
        <f ca="1">Translations!$A$77</f>
        <v>Please select…</v>
      </c>
      <c r="B883" s="939"/>
      <c r="C883" s="940"/>
      <c r="D883" s="947"/>
      <c r="E883" s="948"/>
      <c r="F883" s="948"/>
      <c r="G883" s="948"/>
      <c r="H883" s="948"/>
      <c r="I883" s="949"/>
      <c r="J883" s="956" t="str">
        <f ca="1">Translations!$A$77</f>
        <v>Please select…</v>
      </c>
      <c r="K883" s="958" t="str">
        <f ca="1">Translations!$A$83</f>
        <v>Allocation</v>
      </c>
      <c r="L883" s="959"/>
      <c r="M883" s="971"/>
      <c r="N883" s="972"/>
      <c r="O883" s="963"/>
      <c r="P883" s="964"/>
      <c r="Q883" s="963"/>
      <c r="R883" s="964"/>
      <c r="S883" s="961"/>
      <c r="T883" s="962"/>
      <c r="U883" s="963"/>
      <c r="V883" s="964"/>
      <c r="W883" s="947"/>
      <c r="X883" s="948"/>
      <c r="Y883" s="948"/>
      <c r="Z883" s="948"/>
      <c r="AA883" s="949"/>
      <c r="AB883" s="947"/>
      <c r="AC883" s="948"/>
      <c r="AD883" s="965"/>
      <c r="AE883" s="81"/>
      <c r="AF883" s="81"/>
      <c r="AG883" s="81"/>
      <c r="AH883" s="81"/>
      <c r="AI883" s="81"/>
      <c r="AJ883" s="81"/>
      <c r="AK883" s="81"/>
      <c r="AL883" s="81"/>
      <c r="AM883" s="81"/>
      <c r="AN883" s="167"/>
      <c r="AO883" s="81"/>
      <c r="AP883" s="342">
        <f t="shared" ref="AP883" si="512">SUM(M883:V883)</f>
        <v>0</v>
      </c>
      <c r="AQ883" s="342">
        <f t="shared" ref="AQ883" si="513">SUM(M884:V884)</f>
        <v>0</v>
      </c>
      <c r="AR883" s="342">
        <f>M883</f>
        <v>0</v>
      </c>
      <c r="AS883" s="342">
        <f>O883</f>
        <v>0</v>
      </c>
      <c r="AT883" s="342">
        <f>Q883</f>
        <v>0</v>
      </c>
      <c r="AU883" s="342">
        <f>S883</f>
        <v>0</v>
      </c>
      <c r="AV883" s="342">
        <f>U883</f>
        <v>0</v>
      </c>
      <c r="BB883" s="101"/>
      <c r="BC883" s="101"/>
      <c r="BD883" s="101"/>
      <c r="BE883" s="101"/>
      <c r="BF883" s="101"/>
      <c r="BG883" s="101"/>
      <c r="BH883" s="101"/>
      <c r="BI883" s="101"/>
      <c r="BJ883" s="101"/>
      <c r="BK883" s="101"/>
      <c r="BL883" s="101"/>
      <c r="BM883" s="101"/>
      <c r="BN883" s="101"/>
      <c r="BO883" s="101"/>
      <c r="BP883" s="101"/>
      <c r="BQ883" s="101"/>
      <c r="BR883" s="101"/>
      <c r="BS883" s="101"/>
      <c r="BT883" s="101"/>
      <c r="BU883" s="101"/>
      <c r="BV883" s="101"/>
      <c r="BW883" s="101"/>
      <c r="BX883" s="101"/>
      <c r="BY883" s="101"/>
    </row>
    <row r="884" spans="1:77" s="197" customFormat="1" ht="24" hidden="1" customHeight="1" outlineLevel="1" x14ac:dyDescent="0.2">
      <c r="A884" s="941"/>
      <c r="B884" s="942"/>
      <c r="C884" s="943"/>
      <c r="D884" s="950"/>
      <c r="E884" s="951"/>
      <c r="F884" s="951"/>
      <c r="G884" s="951"/>
      <c r="H884" s="951"/>
      <c r="I884" s="952"/>
      <c r="J884" s="957"/>
      <c r="K884" s="967" t="str">
        <f ca="1">Translations!$A$86</f>
        <v>Above</v>
      </c>
      <c r="L884" s="968"/>
      <c r="M884" s="934"/>
      <c r="N884" s="935"/>
      <c r="O884" s="934"/>
      <c r="P884" s="935"/>
      <c r="Q884" s="934"/>
      <c r="R884" s="935"/>
      <c r="S884" s="936"/>
      <c r="T884" s="937"/>
      <c r="U884" s="934"/>
      <c r="V884" s="935"/>
      <c r="W884" s="953"/>
      <c r="X884" s="954"/>
      <c r="Y884" s="954"/>
      <c r="Z884" s="954"/>
      <c r="AA884" s="955"/>
      <c r="AB884" s="953"/>
      <c r="AC884" s="954"/>
      <c r="AD884" s="966"/>
      <c r="AE884" s="81"/>
      <c r="AF884" s="81"/>
      <c r="AG884" s="81"/>
      <c r="AH884" s="81"/>
      <c r="AI884" s="81"/>
      <c r="AJ884" s="81"/>
      <c r="AK884" s="81"/>
      <c r="AL884" s="81"/>
      <c r="AM884" s="81"/>
      <c r="AN884" s="167"/>
      <c r="AO884" s="81"/>
      <c r="AP884" s="342"/>
      <c r="AQ884" s="342"/>
      <c r="AR884" s="81"/>
      <c r="AS884" s="81"/>
      <c r="AT884" s="81"/>
      <c r="AU884" s="81"/>
      <c r="AV884" s="81"/>
      <c r="AW884" s="342">
        <f>M884</f>
        <v>0</v>
      </c>
      <c r="AX884" s="342">
        <f>O884</f>
        <v>0</v>
      </c>
      <c r="AY884" s="342">
        <f>Q884</f>
        <v>0</v>
      </c>
      <c r="AZ884" s="342">
        <f>S884</f>
        <v>0</v>
      </c>
      <c r="BA884" s="342">
        <f>U884</f>
        <v>0</v>
      </c>
      <c r="BB884" s="101"/>
      <c r="BC884" s="101"/>
      <c r="BD884" s="101"/>
      <c r="BE884" s="101"/>
      <c r="BF884" s="101"/>
      <c r="BG884" s="101"/>
      <c r="BH884" s="101"/>
      <c r="BI884" s="101"/>
      <c r="BJ884" s="101"/>
      <c r="BK884" s="101"/>
      <c r="BL884" s="101"/>
      <c r="BM884" s="101"/>
      <c r="BN884" s="101"/>
      <c r="BO884" s="101"/>
      <c r="BP884" s="101"/>
      <c r="BQ884" s="101"/>
      <c r="BR884" s="101"/>
      <c r="BS884" s="101"/>
      <c r="BT884" s="101"/>
      <c r="BU884" s="101"/>
      <c r="BV884" s="101"/>
      <c r="BW884" s="101"/>
      <c r="BX884" s="101"/>
      <c r="BY884" s="101"/>
    </row>
    <row r="885" spans="1:77" s="197" customFormat="1" ht="24" hidden="1" customHeight="1" outlineLevel="1" x14ac:dyDescent="0.2">
      <c r="A885" s="941"/>
      <c r="B885" s="942"/>
      <c r="C885" s="943"/>
      <c r="D885" s="950"/>
      <c r="E885" s="951"/>
      <c r="F885" s="951"/>
      <c r="G885" s="951"/>
      <c r="H885" s="951"/>
      <c r="I885" s="952"/>
      <c r="J885" s="956" t="str">
        <f ca="1">Translations!$A$77</f>
        <v>Please select…</v>
      </c>
      <c r="K885" s="958" t="str">
        <f ca="1">Translations!$A$83</f>
        <v>Allocation</v>
      </c>
      <c r="L885" s="959"/>
      <c r="M885" s="971"/>
      <c r="N885" s="972"/>
      <c r="O885" s="963"/>
      <c r="P885" s="964"/>
      <c r="Q885" s="963"/>
      <c r="R885" s="964"/>
      <c r="S885" s="961"/>
      <c r="T885" s="962"/>
      <c r="U885" s="963"/>
      <c r="V885" s="964"/>
      <c r="W885" s="947"/>
      <c r="X885" s="948"/>
      <c r="Y885" s="948"/>
      <c r="Z885" s="948"/>
      <c r="AA885" s="949"/>
      <c r="AB885" s="947"/>
      <c r="AC885" s="948"/>
      <c r="AD885" s="965"/>
      <c r="AE885" s="81"/>
      <c r="AF885" s="81"/>
      <c r="AG885" s="81"/>
      <c r="AH885" s="81"/>
      <c r="AI885" s="81"/>
      <c r="AJ885" s="81"/>
      <c r="AK885" s="81"/>
      <c r="AL885" s="81"/>
      <c r="AM885" s="81"/>
      <c r="AN885" s="167"/>
      <c r="AO885" s="81"/>
      <c r="AP885" s="342">
        <f t="shared" ref="AP885" si="514">SUM(M885:V885)</f>
        <v>0</v>
      </c>
      <c r="AQ885" s="342">
        <f t="shared" ref="AQ885" si="515">SUM(M886:V886)</f>
        <v>0</v>
      </c>
      <c r="AR885" s="342">
        <f>M885</f>
        <v>0</v>
      </c>
      <c r="AS885" s="342">
        <f>O885</f>
        <v>0</v>
      </c>
      <c r="AT885" s="342">
        <f>Q885</f>
        <v>0</v>
      </c>
      <c r="AU885" s="342">
        <f>S885</f>
        <v>0</v>
      </c>
      <c r="AV885" s="342">
        <f>U885</f>
        <v>0</v>
      </c>
      <c r="BB885" s="101"/>
      <c r="BC885" s="101"/>
      <c r="BD885" s="101"/>
      <c r="BE885" s="101"/>
      <c r="BF885" s="101"/>
      <c r="BG885" s="101"/>
      <c r="BH885" s="101"/>
      <c r="BI885" s="101"/>
      <c r="BJ885" s="101"/>
      <c r="BK885" s="101"/>
      <c r="BL885" s="101"/>
      <c r="BM885" s="101"/>
      <c r="BN885" s="101"/>
      <c r="BO885" s="101"/>
      <c r="BP885" s="101"/>
      <c r="BQ885" s="101"/>
      <c r="BR885" s="101"/>
      <c r="BS885" s="101"/>
      <c r="BT885" s="101"/>
      <c r="BU885" s="101"/>
      <c r="BV885" s="101"/>
      <c r="BW885" s="101"/>
      <c r="BX885" s="101"/>
      <c r="BY885" s="101"/>
    </row>
    <row r="886" spans="1:77" s="197" customFormat="1" ht="24" hidden="1" customHeight="1" outlineLevel="1" x14ac:dyDescent="0.2">
      <c r="A886" s="944"/>
      <c r="B886" s="945"/>
      <c r="C886" s="946"/>
      <c r="D886" s="953"/>
      <c r="E886" s="954"/>
      <c r="F886" s="954"/>
      <c r="G886" s="954"/>
      <c r="H886" s="954"/>
      <c r="I886" s="955"/>
      <c r="J886" s="957"/>
      <c r="K886" s="967" t="str">
        <f ca="1">Translations!$A$86</f>
        <v>Above</v>
      </c>
      <c r="L886" s="968"/>
      <c r="M886" s="934"/>
      <c r="N886" s="935"/>
      <c r="O886" s="934"/>
      <c r="P886" s="935"/>
      <c r="Q886" s="934"/>
      <c r="R886" s="935"/>
      <c r="S886" s="936"/>
      <c r="T886" s="937"/>
      <c r="U886" s="934"/>
      <c r="V886" s="935"/>
      <c r="W886" s="953"/>
      <c r="X886" s="954"/>
      <c r="Y886" s="954"/>
      <c r="Z886" s="954"/>
      <c r="AA886" s="955"/>
      <c r="AB886" s="953"/>
      <c r="AC886" s="954"/>
      <c r="AD886" s="966"/>
      <c r="AE886" s="81"/>
      <c r="AF886" s="81"/>
      <c r="AG886" s="81"/>
      <c r="AH886" s="81"/>
      <c r="AI886" s="81"/>
      <c r="AJ886" s="81"/>
      <c r="AK886" s="81"/>
      <c r="AL886" s="81"/>
      <c r="AM886" s="81"/>
      <c r="AN886" s="167"/>
      <c r="AO886" s="81"/>
      <c r="AP886" s="342"/>
      <c r="AQ886" s="342"/>
      <c r="AR886" s="81"/>
      <c r="AS886" s="81"/>
      <c r="AT886" s="81"/>
      <c r="AU886" s="81"/>
      <c r="AV886" s="81"/>
      <c r="AW886" s="342">
        <f>M886</f>
        <v>0</v>
      </c>
      <c r="AX886" s="342">
        <f>O886</f>
        <v>0</v>
      </c>
      <c r="AY886" s="342">
        <f>Q886</f>
        <v>0</v>
      </c>
      <c r="AZ886" s="342">
        <f>S886</f>
        <v>0</v>
      </c>
      <c r="BA886" s="342">
        <f>U886</f>
        <v>0</v>
      </c>
      <c r="BB886" s="101"/>
      <c r="BC886" s="101"/>
      <c r="BD886" s="101"/>
      <c r="BE886" s="101"/>
      <c r="BF886" s="101"/>
      <c r="BG886" s="101"/>
      <c r="BH886" s="101"/>
      <c r="BI886" s="101"/>
      <c r="BJ886" s="101"/>
      <c r="BK886" s="101"/>
      <c r="BL886" s="101"/>
      <c r="BM886" s="101"/>
      <c r="BN886" s="101"/>
      <c r="BO886" s="101"/>
      <c r="BP886" s="101"/>
      <c r="BQ886" s="101"/>
      <c r="BR886" s="101"/>
      <c r="BS886" s="101"/>
      <c r="BT886" s="101"/>
      <c r="BU886" s="101"/>
      <c r="BV886" s="101"/>
      <c r="BW886" s="101"/>
      <c r="BX886" s="101"/>
      <c r="BY886" s="101"/>
    </row>
    <row r="887" spans="1:77" s="168" customFormat="1" collapsed="1" x14ac:dyDescent="0.2">
      <c r="A887" s="1129" t="str">
        <f ca="1">Translations!$A$126</f>
        <v>To expand additional modules click the "+" signs in the left hand margin.</v>
      </c>
      <c r="B887" s="1110"/>
      <c r="C887" s="1110"/>
      <c r="D887" s="1110"/>
      <c r="E887" s="1110"/>
      <c r="F887" s="1110"/>
      <c r="G887" s="1110"/>
      <c r="H887" s="1110"/>
      <c r="I887" s="1110"/>
      <c r="J887" s="1110"/>
      <c r="K887" s="1110"/>
      <c r="L887" s="1110"/>
      <c r="M887" s="1110"/>
      <c r="N887" s="1110"/>
      <c r="O887" s="1110"/>
      <c r="P887" s="1110"/>
      <c r="Q887" s="1110"/>
      <c r="R887" s="1110"/>
      <c r="S887" s="1110"/>
      <c r="T887" s="1110"/>
      <c r="U887" s="1110"/>
      <c r="V887" s="1110"/>
      <c r="W887" s="1110"/>
      <c r="X887" s="1110"/>
      <c r="Y887" s="1110"/>
      <c r="Z887" s="1110"/>
      <c r="AA887" s="1110"/>
      <c r="AB887" s="1110"/>
      <c r="AC887" s="1110"/>
      <c r="AD887" s="1110"/>
      <c r="AL887" s="275"/>
      <c r="AM887" s="134"/>
      <c r="AN887" s="134"/>
      <c r="AO887" s="134"/>
      <c r="AP887" s="134"/>
      <c r="AQ887" s="134"/>
    </row>
  </sheetData>
  <sheetProtection formatCells="0" formatColumns="0" formatRows="0" insertColumns="0" insertRows="0" sort="0" autoFilter="0"/>
  <dataConsolidate/>
  <mergeCells count="5421">
    <mergeCell ref="A403:C406"/>
    <mergeCell ref="D403:I406"/>
    <mergeCell ref="J403:J404"/>
    <mergeCell ref="K403:L403"/>
    <mergeCell ref="M403:N403"/>
    <mergeCell ref="O403:P403"/>
    <mergeCell ref="Q403:R403"/>
    <mergeCell ref="S403:T403"/>
    <mergeCell ref="U403:V403"/>
    <mergeCell ref="W403:AA404"/>
    <mergeCell ref="AB403:AD404"/>
    <mergeCell ref="K404:L404"/>
    <mergeCell ref="M404:N404"/>
    <mergeCell ref="O404:P404"/>
    <mergeCell ref="Q404:R404"/>
    <mergeCell ref="S404:T404"/>
    <mergeCell ref="U404:V404"/>
    <mergeCell ref="J405:J406"/>
    <mergeCell ref="K405:L405"/>
    <mergeCell ref="M405:N405"/>
    <mergeCell ref="O405:P405"/>
    <mergeCell ref="Q405:R405"/>
    <mergeCell ref="S405:T405"/>
    <mergeCell ref="U405:V405"/>
    <mergeCell ref="W405:AA406"/>
    <mergeCell ref="AB405:AD406"/>
    <mergeCell ref="K406:L406"/>
    <mergeCell ref="M406:N406"/>
    <mergeCell ref="O406:P406"/>
    <mergeCell ref="Q406:R406"/>
    <mergeCell ref="S406:T406"/>
    <mergeCell ref="U406:V406"/>
    <mergeCell ref="A887:AD887"/>
    <mergeCell ref="A883:C886"/>
    <mergeCell ref="D883:I886"/>
    <mergeCell ref="J883:J884"/>
    <mergeCell ref="K883:L883"/>
    <mergeCell ref="M883:N883"/>
    <mergeCell ref="O883:P883"/>
    <mergeCell ref="Q883:R883"/>
    <mergeCell ref="S883:T883"/>
    <mergeCell ref="U883:V883"/>
    <mergeCell ref="W883:AA884"/>
    <mergeCell ref="AB883:AD884"/>
    <mergeCell ref="K884:L884"/>
    <mergeCell ref="M884:N884"/>
    <mergeCell ref="O884:P884"/>
    <mergeCell ref="Q884:R884"/>
    <mergeCell ref="S884:T884"/>
    <mergeCell ref="U884:V884"/>
    <mergeCell ref="J885:J886"/>
    <mergeCell ref="K885:L885"/>
    <mergeCell ref="M885:N885"/>
    <mergeCell ref="O885:P885"/>
    <mergeCell ref="Q885:R885"/>
    <mergeCell ref="S885:T885"/>
    <mergeCell ref="U885:V885"/>
    <mergeCell ref="W885:AA886"/>
    <mergeCell ref="AB885:AD886"/>
    <mergeCell ref="K886:L886"/>
    <mergeCell ref="M886:N886"/>
    <mergeCell ref="O886:P886"/>
    <mergeCell ref="Q886:R886"/>
    <mergeCell ref="S886:T886"/>
    <mergeCell ref="U886:V886"/>
    <mergeCell ref="A879:C882"/>
    <mergeCell ref="D879:I882"/>
    <mergeCell ref="J879:J880"/>
    <mergeCell ref="K879:L879"/>
    <mergeCell ref="M879:N879"/>
    <mergeCell ref="O879:P879"/>
    <mergeCell ref="Q879:R879"/>
    <mergeCell ref="S879:T879"/>
    <mergeCell ref="U879:V879"/>
    <mergeCell ref="W879:AA880"/>
    <mergeCell ref="AB879:AD880"/>
    <mergeCell ref="K880:L880"/>
    <mergeCell ref="M880:N880"/>
    <mergeCell ref="O880:P880"/>
    <mergeCell ref="Q880:R880"/>
    <mergeCell ref="S880:T880"/>
    <mergeCell ref="U880:V880"/>
    <mergeCell ref="J881:J882"/>
    <mergeCell ref="K881:L881"/>
    <mergeCell ref="M881:N881"/>
    <mergeCell ref="O881:P881"/>
    <mergeCell ref="Q881:R881"/>
    <mergeCell ref="S881:T881"/>
    <mergeCell ref="U881:V881"/>
    <mergeCell ref="W881:AA882"/>
    <mergeCell ref="AB881:AD882"/>
    <mergeCell ref="K882:L882"/>
    <mergeCell ref="M882:N882"/>
    <mergeCell ref="O882:P882"/>
    <mergeCell ref="Q882:R882"/>
    <mergeCell ref="S882:T882"/>
    <mergeCell ref="U882:V882"/>
    <mergeCell ref="A875:C878"/>
    <mergeCell ref="D875:I878"/>
    <mergeCell ref="J875:J876"/>
    <mergeCell ref="K875:L875"/>
    <mergeCell ref="M875:N875"/>
    <mergeCell ref="O875:P875"/>
    <mergeCell ref="Q875:R875"/>
    <mergeCell ref="S875:T875"/>
    <mergeCell ref="U875:V875"/>
    <mergeCell ref="W875:AA876"/>
    <mergeCell ref="AB875:AD876"/>
    <mergeCell ref="K876:L876"/>
    <mergeCell ref="M876:N876"/>
    <mergeCell ref="O876:P876"/>
    <mergeCell ref="Q876:R876"/>
    <mergeCell ref="S876:T876"/>
    <mergeCell ref="U876:V876"/>
    <mergeCell ref="J877:J878"/>
    <mergeCell ref="K877:L877"/>
    <mergeCell ref="M877:N877"/>
    <mergeCell ref="O877:P877"/>
    <mergeCell ref="Q877:R877"/>
    <mergeCell ref="S877:T877"/>
    <mergeCell ref="U877:V877"/>
    <mergeCell ref="W877:AA878"/>
    <mergeCell ref="AB877:AD878"/>
    <mergeCell ref="K878:L878"/>
    <mergeCell ref="M878:N878"/>
    <mergeCell ref="O878:P878"/>
    <mergeCell ref="Q878:R878"/>
    <mergeCell ref="S878:T878"/>
    <mergeCell ref="U878:V878"/>
    <mergeCell ref="A871:C874"/>
    <mergeCell ref="D871:I874"/>
    <mergeCell ref="J871:J872"/>
    <mergeCell ref="K871:L871"/>
    <mergeCell ref="M871:N871"/>
    <mergeCell ref="O871:P871"/>
    <mergeCell ref="Q871:R871"/>
    <mergeCell ref="S871:T871"/>
    <mergeCell ref="U871:V871"/>
    <mergeCell ref="W871:AA872"/>
    <mergeCell ref="AB871:AD872"/>
    <mergeCell ref="K872:L872"/>
    <mergeCell ref="M872:N872"/>
    <mergeCell ref="O872:P872"/>
    <mergeCell ref="Q872:R872"/>
    <mergeCell ref="S872:T872"/>
    <mergeCell ref="U872:V872"/>
    <mergeCell ref="J873:J874"/>
    <mergeCell ref="K873:L873"/>
    <mergeCell ref="M873:N873"/>
    <mergeCell ref="O873:P873"/>
    <mergeCell ref="Q873:R873"/>
    <mergeCell ref="S873:T873"/>
    <mergeCell ref="U873:V873"/>
    <mergeCell ref="W873:AA874"/>
    <mergeCell ref="AB873:AD874"/>
    <mergeCell ref="K874:L874"/>
    <mergeCell ref="M874:N874"/>
    <mergeCell ref="O874:P874"/>
    <mergeCell ref="Q874:R874"/>
    <mergeCell ref="S874:T874"/>
    <mergeCell ref="U874:V874"/>
    <mergeCell ref="A867:C870"/>
    <mergeCell ref="D867:I870"/>
    <mergeCell ref="J867:J868"/>
    <mergeCell ref="K867:L867"/>
    <mergeCell ref="M867:N867"/>
    <mergeCell ref="O867:P867"/>
    <mergeCell ref="Q867:R867"/>
    <mergeCell ref="S867:T867"/>
    <mergeCell ref="U867:V867"/>
    <mergeCell ref="W867:AA868"/>
    <mergeCell ref="AB867:AD868"/>
    <mergeCell ref="K868:L868"/>
    <mergeCell ref="M868:N868"/>
    <mergeCell ref="O868:P868"/>
    <mergeCell ref="Q868:R868"/>
    <mergeCell ref="S868:T868"/>
    <mergeCell ref="U868:V868"/>
    <mergeCell ref="J869:J870"/>
    <mergeCell ref="K869:L869"/>
    <mergeCell ref="M869:N869"/>
    <mergeCell ref="O869:P869"/>
    <mergeCell ref="Q869:R869"/>
    <mergeCell ref="S869:T869"/>
    <mergeCell ref="U869:V869"/>
    <mergeCell ref="W869:AA870"/>
    <mergeCell ref="AB869:AD870"/>
    <mergeCell ref="K870:L870"/>
    <mergeCell ref="M870:N870"/>
    <mergeCell ref="O870:P870"/>
    <mergeCell ref="Q870:R870"/>
    <mergeCell ref="S870:T870"/>
    <mergeCell ref="U870:V870"/>
    <mergeCell ref="A862:AD862"/>
    <mergeCell ref="A864:E864"/>
    <mergeCell ref="J864:R864"/>
    <mergeCell ref="S864:T864"/>
    <mergeCell ref="A865:C866"/>
    <mergeCell ref="D865:I865"/>
    <mergeCell ref="J865:J866"/>
    <mergeCell ref="K865:T865"/>
    <mergeCell ref="W865:AA865"/>
    <mergeCell ref="AB865:AD866"/>
    <mergeCell ref="D866:I866"/>
    <mergeCell ref="K866:L866"/>
    <mergeCell ref="M866:N866"/>
    <mergeCell ref="O866:P866"/>
    <mergeCell ref="Q866:R866"/>
    <mergeCell ref="S866:T866"/>
    <mergeCell ref="U866:V866"/>
    <mergeCell ref="W866:AA866"/>
    <mergeCell ref="A858:C861"/>
    <mergeCell ref="D858:D861"/>
    <mergeCell ref="E858:F861"/>
    <mergeCell ref="G858:G859"/>
    <mergeCell ref="H858:H861"/>
    <mergeCell ref="I858:I861"/>
    <mergeCell ref="J858:J861"/>
    <mergeCell ref="K858:L859"/>
    <mergeCell ref="N858:N859"/>
    <mergeCell ref="P858:P859"/>
    <mergeCell ref="R858:R859"/>
    <mergeCell ref="T858:T859"/>
    <mergeCell ref="V858:V859"/>
    <mergeCell ref="W858:AD861"/>
    <mergeCell ref="AN858:AN861"/>
    <mergeCell ref="AT858:AX859"/>
    <mergeCell ref="G860:G861"/>
    <mergeCell ref="K860:L861"/>
    <mergeCell ref="N860:N861"/>
    <mergeCell ref="P860:P861"/>
    <mergeCell ref="R860:R861"/>
    <mergeCell ref="T860:T861"/>
    <mergeCell ref="V860:V861"/>
    <mergeCell ref="AT860:AX861"/>
    <mergeCell ref="A854:C857"/>
    <mergeCell ref="D854:D857"/>
    <mergeCell ref="E854:F857"/>
    <mergeCell ref="G854:G855"/>
    <mergeCell ref="H854:H857"/>
    <mergeCell ref="I854:I857"/>
    <mergeCell ref="J854:J857"/>
    <mergeCell ref="K854:L855"/>
    <mergeCell ref="N854:N855"/>
    <mergeCell ref="P854:P855"/>
    <mergeCell ref="R854:R855"/>
    <mergeCell ref="T854:T855"/>
    <mergeCell ref="V854:V855"/>
    <mergeCell ref="W854:AD857"/>
    <mergeCell ref="AN854:AN857"/>
    <mergeCell ref="AT854:AX855"/>
    <mergeCell ref="G856:G857"/>
    <mergeCell ref="K856:L857"/>
    <mergeCell ref="N856:N857"/>
    <mergeCell ref="P856:P857"/>
    <mergeCell ref="R856:R857"/>
    <mergeCell ref="T856:T857"/>
    <mergeCell ref="V856:V857"/>
    <mergeCell ref="AT856:AX857"/>
    <mergeCell ref="A850:C853"/>
    <mergeCell ref="D850:D853"/>
    <mergeCell ref="E850:F853"/>
    <mergeCell ref="G850:G851"/>
    <mergeCell ref="H850:H853"/>
    <mergeCell ref="I850:I853"/>
    <mergeCell ref="J850:J853"/>
    <mergeCell ref="K850:L851"/>
    <mergeCell ref="N850:N851"/>
    <mergeCell ref="P850:P851"/>
    <mergeCell ref="R850:R851"/>
    <mergeCell ref="T850:T851"/>
    <mergeCell ref="V850:V851"/>
    <mergeCell ref="W850:AD853"/>
    <mergeCell ref="AN850:AN853"/>
    <mergeCell ref="AT850:AX851"/>
    <mergeCell ref="G852:G853"/>
    <mergeCell ref="K852:L853"/>
    <mergeCell ref="N852:N853"/>
    <mergeCell ref="P852:P853"/>
    <mergeCell ref="R852:R853"/>
    <mergeCell ref="T852:T853"/>
    <mergeCell ref="V852:V853"/>
    <mergeCell ref="AT852:AX853"/>
    <mergeCell ref="A846:C849"/>
    <mergeCell ref="D846:D849"/>
    <mergeCell ref="E846:F849"/>
    <mergeCell ref="G846:G847"/>
    <mergeCell ref="H846:H849"/>
    <mergeCell ref="I846:I849"/>
    <mergeCell ref="J846:J849"/>
    <mergeCell ref="K846:L847"/>
    <mergeCell ref="N846:N847"/>
    <mergeCell ref="P846:P847"/>
    <mergeCell ref="R846:R847"/>
    <mergeCell ref="T846:T847"/>
    <mergeCell ref="V846:V847"/>
    <mergeCell ref="W846:AD849"/>
    <mergeCell ref="AN846:AN849"/>
    <mergeCell ref="AT846:AX847"/>
    <mergeCell ref="G848:G849"/>
    <mergeCell ref="K848:L849"/>
    <mergeCell ref="N848:N849"/>
    <mergeCell ref="P848:P849"/>
    <mergeCell ref="R848:R849"/>
    <mergeCell ref="T848:T849"/>
    <mergeCell ref="V848:V849"/>
    <mergeCell ref="AT848:AX849"/>
    <mergeCell ref="A842:C845"/>
    <mergeCell ref="D842:D845"/>
    <mergeCell ref="E842:F845"/>
    <mergeCell ref="G842:G843"/>
    <mergeCell ref="H842:H845"/>
    <mergeCell ref="I842:I845"/>
    <mergeCell ref="J842:J845"/>
    <mergeCell ref="K842:L843"/>
    <mergeCell ref="N842:N843"/>
    <mergeCell ref="P842:P843"/>
    <mergeCell ref="R842:R843"/>
    <mergeCell ref="T842:T843"/>
    <mergeCell ref="V842:V843"/>
    <mergeCell ref="W842:AD845"/>
    <mergeCell ref="AN842:AN845"/>
    <mergeCell ref="AT842:AX843"/>
    <mergeCell ref="G844:G845"/>
    <mergeCell ref="K844:L845"/>
    <mergeCell ref="N844:N845"/>
    <mergeCell ref="P844:P845"/>
    <mergeCell ref="R844:R845"/>
    <mergeCell ref="T844:T845"/>
    <mergeCell ref="V844:V845"/>
    <mergeCell ref="AT844:AX845"/>
    <mergeCell ref="A838:C841"/>
    <mergeCell ref="D838:D841"/>
    <mergeCell ref="E838:F841"/>
    <mergeCell ref="G838:G839"/>
    <mergeCell ref="H838:H841"/>
    <mergeCell ref="I838:I841"/>
    <mergeCell ref="J838:J841"/>
    <mergeCell ref="K838:L839"/>
    <mergeCell ref="N838:N839"/>
    <mergeCell ref="P838:P839"/>
    <mergeCell ref="R838:R839"/>
    <mergeCell ref="T838:T839"/>
    <mergeCell ref="V838:V839"/>
    <mergeCell ref="W838:AD841"/>
    <mergeCell ref="AN838:AN841"/>
    <mergeCell ref="AT838:AX839"/>
    <mergeCell ref="G840:G841"/>
    <mergeCell ref="K840:L841"/>
    <mergeCell ref="N840:N841"/>
    <mergeCell ref="P840:P841"/>
    <mergeCell ref="R840:R841"/>
    <mergeCell ref="T840:T841"/>
    <mergeCell ref="V840:V841"/>
    <mergeCell ref="AT840:AX841"/>
    <mergeCell ref="A834:C837"/>
    <mergeCell ref="D834:D837"/>
    <mergeCell ref="E834:F837"/>
    <mergeCell ref="G834:G835"/>
    <mergeCell ref="H834:H837"/>
    <mergeCell ref="I834:I837"/>
    <mergeCell ref="J834:J837"/>
    <mergeCell ref="K834:L835"/>
    <mergeCell ref="N834:N835"/>
    <mergeCell ref="P834:P835"/>
    <mergeCell ref="R834:R835"/>
    <mergeCell ref="T834:T835"/>
    <mergeCell ref="V834:V835"/>
    <mergeCell ref="W834:AD837"/>
    <mergeCell ref="AN834:AN837"/>
    <mergeCell ref="AT834:AX835"/>
    <mergeCell ref="G836:G837"/>
    <mergeCell ref="K836:L837"/>
    <mergeCell ref="N836:N837"/>
    <mergeCell ref="P836:P837"/>
    <mergeCell ref="R836:R837"/>
    <mergeCell ref="T836:T837"/>
    <mergeCell ref="V836:V837"/>
    <mergeCell ref="AT836:AX837"/>
    <mergeCell ref="A830:C833"/>
    <mergeCell ref="D830:D833"/>
    <mergeCell ref="E830:F833"/>
    <mergeCell ref="G830:G831"/>
    <mergeCell ref="H830:H833"/>
    <mergeCell ref="I830:I833"/>
    <mergeCell ref="J830:J833"/>
    <mergeCell ref="K830:L831"/>
    <mergeCell ref="N830:N831"/>
    <mergeCell ref="P830:P831"/>
    <mergeCell ref="R830:R831"/>
    <mergeCell ref="T830:T831"/>
    <mergeCell ref="V830:V831"/>
    <mergeCell ref="W830:AD833"/>
    <mergeCell ref="AN830:AN833"/>
    <mergeCell ref="AT830:AX831"/>
    <mergeCell ref="G832:G833"/>
    <mergeCell ref="K832:L833"/>
    <mergeCell ref="N832:N833"/>
    <mergeCell ref="P832:P833"/>
    <mergeCell ref="R832:R833"/>
    <mergeCell ref="T832:T833"/>
    <mergeCell ref="V832:V833"/>
    <mergeCell ref="AT832:AX833"/>
    <mergeCell ref="A826:C829"/>
    <mergeCell ref="D826:D829"/>
    <mergeCell ref="E826:F829"/>
    <mergeCell ref="G826:G827"/>
    <mergeCell ref="H826:H829"/>
    <mergeCell ref="I826:I829"/>
    <mergeCell ref="J826:J829"/>
    <mergeCell ref="K826:L827"/>
    <mergeCell ref="N826:N827"/>
    <mergeCell ref="P826:P827"/>
    <mergeCell ref="R826:R827"/>
    <mergeCell ref="T826:T827"/>
    <mergeCell ref="V826:V827"/>
    <mergeCell ref="W826:AD829"/>
    <mergeCell ref="AN826:AN829"/>
    <mergeCell ref="AT826:AX827"/>
    <mergeCell ref="G828:G829"/>
    <mergeCell ref="K828:L829"/>
    <mergeCell ref="N828:N829"/>
    <mergeCell ref="P828:P829"/>
    <mergeCell ref="R828:R829"/>
    <mergeCell ref="T828:T829"/>
    <mergeCell ref="V828:V829"/>
    <mergeCell ref="AT828:AX829"/>
    <mergeCell ref="A822:C825"/>
    <mergeCell ref="D822:D825"/>
    <mergeCell ref="E822:F825"/>
    <mergeCell ref="G822:G823"/>
    <mergeCell ref="H822:H825"/>
    <mergeCell ref="I822:I825"/>
    <mergeCell ref="J822:J825"/>
    <mergeCell ref="K822:L823"/>
    <mergeCell ref="N822:N823"/>
    <mergeCell ref="P822:P823"/>
    <mergeCell ref="R822:R823"/>
    <mergeCell ref="T822:T823"/>
    <mergeCell ref="V822:V823"/>
    <mergeCell ref="W822:AD825"/>
    <mergeCell ref="AN822:AN825"/>
    <mergeCell ref="AT822:AX823"/>
    <mergeCell ref="G824:G825"/>
    <mergeCell ref="K824:L825"/>
    <mergeCell ref="N824:N825"/>
    <mergeCell ref="P824:P825"/>
    <mergeCell ref="R824:R825"/>
    <mergeCell ref="T824:T825"/>
    <mergeCell ref="V824:V825"/>
    <mergeCell ref="AT824:AX825"/>
    <mergeCell ref="A818:C821"/>
    <mergeCell ref="D818:D821"/>
    <mergeCell ref="E818:F821"/>
    <mergeCell ref="G818:G819"/>
    <mergeCell ref="H818:H821"/>
    <mergeCell ref="I818:I821"/>
    <mergeCell ref="J818:J821"/>
    <mergeCell ref="K818:L819"/>
    <mergeCell ref="N818:N819"/>
    <mergeCell ref="P818:P819"/>
    <mergeCell ref="R818:R819"/>
    <mergeCell ref="T818:T819"/>
    <mergeCell ref="V818:V819"/>
    <mergeCell ref="W818:AD821"/>
    <mergeCell ref="AN818:AN821"/>
    <mergeCell ref="AT818:AX819"/>
    <mergeCell ref="G820:G821"/>
    <mergeCell ref="K820:L821"/>
    <mergeCell ref="N820:N821"/>
    <mergeCell ref="P820:P821"/>
    <mergeCell ref="R820:R821"/>
    <mergeCell ref="T820:T821"/>
    <mergeCell ref="V820:V821"/>
    <mergeCell ref="AT820:AX821"/>
    <mergeCell ref="A812:B812"/>
    <mergeCell ref="D812:J812"/>
    <mergeCell ref="A814:C817"/>
    <mergeCell ref="D814:D817"/>
    <mergeCell ref="E814:F817"/>
    <mergeCell ref="G814:J815"/>
    <mergeCell ref="K814:V814"/>
    <mergeCell ref="W814:AD814"/>
    <mergeCell ref="AN814:AN817"/>
    <mergeCell ref="AT814:AX817"/>
    <mergeCell ref="K815:L817"/>
    <mergeCell ref="M815:N815"/>
    <mergeCell ref="O815:P815"/>
    <mergeCell ref="Q815:R815"/>
    <mergeCell ref="S815:T815"/>
    <mergeCell ref="U815:V815"/>
    <mergeCell ref="W815:AD817"/>
    <mergeCell ref="H816:H817"/>
    <mergeCell ref="I816:I817"/>
    <mergeCell ref="J816:J817"/>
    <mergeCell ref="N816:N817"/>
    <mergeCell ref="P816:P817"/>
    <mergeCell ref="R816:R817"/>
    <mergeCell ref="T816:T817"/>
    <mergeCell ref="V816:V817"/>
    <mergeCell ref="A339:AD339"/>
    <mergeCell ref="A431:AD431"/>
    <mergeCell ref="A507:AD507"/>
    <mergeCell ref="A583:AD583"/>
    <mergeCell ref="A659:AD659"/>
    <mergeCell ref="A735:AD735"/>
    <mergeCell ref="A811:AD811"/>
    <mergeCell ref="A807:C810"/>
    <mergeCell ref="D807:I810"/>
    <mergeCell ref="J807:J808"/>
    <mergeCell ref="K807:L807"/>
    <mergeCell ref="M807:N807"/>
    <mergeCell ref="O807:P807"/>
    <mergeCell ref="Q807:R807"/>
    <mergeCell ref="S807:T807"/>
    <mergeCell ref="U807:V807"/>
    <mergeCell ref="W807:AA808"/>
    <mergeCell ref="AB807:AD808"/>
    <mergeCell ref="K808:L808"/>
    <mergeCell ref="M808:N808"/>
    <mergeCell ref="O808:P808"/>
    <mergeCell ref="Q808:R808"/>
    <mergeCell ref="S808:T808"/>
    <mergeCell ref="U808:V808"/>
    <mergeCell ref="J809:J810"/>
    <mergeCell ref="K809:L809"/>
    <mergeCell ref="M809:N809"/>
    <mergeCell ref="O809:P809"/>
    <mergeCell ref="Q809:R809"/>
    <mergeCell ref="S809:T809"/>
    <mergeCell ref="U809:V809"/>
    <mergeCell ref="W809:AA810"/>
    <mergeCell ref="AB809:AD810"/>
    <mergeCell ref="K810:L810"/>
    <mergeCell ref="M810:N810"/>
    <mergeCell ref="O810:P810"/>
    <mergeCell ref="Q810:R810"/>
    <mergeCell ref="S810:T810"/>
    <mergeCell ref="U810:V810"/>
    <mergeCell ref="A803:C806"/>
    <mergeCell ref="D803:I806"/>
    <mergeCell ref="J803:J804"/>
    <mergeCell ref="K803:L803"/>
    <mergeCell ref="M803:N803"/>
    <mergeCell ref="O803:P803"/>
    <mergeCell ref="Q803:R803"/>
    <mergeCell ref="S803:T803"/>
    <mergeCell ref="U803:V803"/>
    <mergeCell ref="W803:AA804"/>
    <mergeCell ref="AB803:AD804"/>
    <mergeCell ref="K804:L804"/>
    <mergeCell ref="M804:N804"/>
    <mergeCell ref="O804:P804"/>
    <mergeCell ref="Q804:R804"/>
    <mergeCell ref="S804:T804"/>
    <mergeCell ref="U804:V804"/>
    <mergeCell ref="J805:J806"/>
    <mergeCell ref="K805:L805"/>
    <mergeCell ref="M805:N805"/>
    <mergeCell ref="O805:P805"/>
    <mergeCell ref="Q805:R805"/>
    <mergeCell ref="S805:T805"/>
    <mergeCell ref="U805:V805"/>
    <mergeCell ref="W805:AA806"/>
    <mergeCell ref="AB805:AD806"/>
    <mergeCell ref="K806:L806"/>
    <mergeCell ref="M806:N806"/>
    <mergeCell ref="O806:P806"/>
    <mergeCell ref="Q806:R806"/>
    <mergeCell ref="S806:T806"/>
    <mergeCell ref="U806:V806"/>
    <mergeCell ref="A799:C802"/>
    <mergeCell ref="D799:I802"/>
    <mergeCell ref="J799:J800"/>
    <mergeCell ref="K799:L799"/>
    <mergeCell ref="M799:N799"/>
    <mergeCell ref="O799:P799"/>
    <mergeCell ref="Q799:R799"/>
    <mergeCell ref="S799:T799"/>
    <mergeCell ref="U799:V799"/>
    <mergeCell ref="W799:AA800"/>
    <mergeCell ref="AB799:AD800"/>
    <mergeCell ref="K800:L800"/>
    <mergeCell ref="M800:N800"/>
    <mergeCell ref="O800:P800"/>
    <mergeCell ref="Q800:R800"/>
    <mergeCell ref="S800:T800"/>
    <mergeCell ref="U800:V800"/>
    <mergeCell ref="J801:J802"/>
    <mergeCell ref="K801:L801"/>
    <mergeCell ref="M801:N801"/>
    <mergeCell ref="O801:P801"/>
    <mergeCell ref="Q801:R801"/>
    <mergeCell ref="S801:T801"/>
    <mergeCell ref="U801:V801"/>
    <mergeCell ref="W801:AA802"/>
    <mergeCell ref="AB801:AD802"/>
    <mergeCell ref="K802:L802"/>
    <mergeCell ref="M802:N802"/>
    <mergeCell ref="O802:P802"/>
    <mergeCell ref="Q802:R802"/>
    <mergeCell ref="S802:T802"/>
    <mergeCell ref="U802:V802"/>
    <mergeCell ref="A795:C798"/>
    <mergeCell ref="D795:I798"/>
    <mergeCell ref="J795:J796"/>
    <mergeCell ref="K795:L795"/>
    <mergeCell ref="M795:N795"/>
    <mergeCell ref="O795:P795"/>
    <mergeCell ref="Q795:R795"/>
    <mergeCell ref="S795:T795"/>
    <mergeCell ref="U795:V795"/>
    <mergeCell ref="W795:AA796"/>
    <mergeCell ref="AB795:AD796"/>
    <mergeCell ref="K796:L796"/>
    <mergeCell ref="M796:N796"/>
    <mergeCell ref="O796:P796"/>
    <mergeCell ref="Q796:R796"/>
    <mergeCell ref="S796:T796"/>
    <mergeCell ref="U796:V796"/>
    <mergeCell ref="J797:J798"/>
    <mergeCell ref="K797:L797"/>
    <mergeCell ref="M797:N797"/>
    <mergeCell ref="O797:P797"/>
    <mergeCell ref="Q797:R797"/>
    <mergeCell ref="S797:T797"/>
    <mergeCell ref="U797:V797"/>
    <mergeCell ref="W797:AA798"/>
    <mergeCell ref="AB797:AD798"/>
    <mergeCell ref="K798:L798"/>
    <mergeCell ref="M798:N798"/>
    <mergeCell ref="O798:P798"/>
    <mergeCell ref="Q798:R798"/>
    <mergeCell ref="S798:T798"/>
    <mergeCell ref="U798:V798"/>
    <mergeCell ref="A791:C794"/>
    <mergeCell ref="D791:I794"/>
    <mergeCell ref="J791:J792"/>
    <mergeCell ref="K791:L791"/>
    <mergeCell ref="M791:N791"/>
    <mergeCell ref="O791:P791"/>
    <mergeCell ref="Q791:R791"/>
    <mergeCell ref="S791:T791"/>
    <mergeCell ref="U791:V791"/>
    <mergeCell ref="W791:AA792"/>
    <mergeCell ref="AB791:AD792"/>
    <mergeCell ref="K792:L792"/>
    <mergeCell ref="M792:N792"/>
    <mergeCell ref="O792:P792"/>
    <mergeCell ref="Q792:R792"/>
    <mergeCell ref="S792:T792"/>
    <mergeCell ref="U792:V792"/>
    <mergeCell ref="J793:J794"/>
    <mergeCell ref="K793:L793"/>
    <mergeCell ref="M793:N793"/>
    <mergeCell ref="O793:P793"/>
    <mergeCell ref="Q793:R793"/>
    <mergeCell ref="S793:T793"/>
    <mergeCell ref="U793:V793"/>
    <mergeCell ref="W793:AA794"/>
    <mergeCell ref="AB793:AD794"/>
    <mergeCell ref="K794:L794"/>
    <mergeCell ref="M794:N794"/>
    <mergeCell ref="O794:P794"/>
    <mergeCell ref="Q794:R794"/>
    <mergeCell ref="S794:T794"/>
    <mergeCell ref="U794:V794"/>
    <mergeCell ref="A786:AD786"/>
    <mergeCell ref="A788:E788"/>
    <mergeCell ref="J788:R788"/>
    <mergeCell ref="S788:T788"/>
    <mergeCell ref="A789:C790"/>
    <mergeCell ref="D789:I789"/>
    <mergeCell ref="J789:J790"/>
    <mergeCell ref="K789:T789"/>
    <mergeCell ref="W789:AA789"/>
    <mergeCell ref="AB789:AD790"/>
    <mergeCell ref="D790:I790"/>
    <mergeCell ref="K790:L790"/>
    <mergeCell ref="M790:N790"/>
    <mergeCell ref="O790:P790"/>
    <mergeCell ref="Q790:R790"/>
    <mergeCell ref="S790:T790"/>
    <mergeCell ref="U790:V790"/>
    <mergeCell ref="W790:AA790"/>
    <mergeCell ref="A782:C785"/>
    <mergeCell ref="D782:D785"/>
    <mergeCell ref="E782:F785"/>
    <mergeCell ref="G782:G783"/>
    <mergeCell ref="H782:H785"/>
    <mergeCell ref="I782:I785"/>
    <mergeCell ref="J782:J785"/>
    <mergeCell ref="K782:L783"/>
    <mergeCell ref="N782:N783"/>
    <mergeCell ref="P782:P783"/>
    <mergeCell ref="R782:R783"/>
    <mergeCell ref="T782:T783"/>
    <mergeCell ref="V782:V783"/>
    <mergeCell ref="W782:AD785"/>
    <mergeCell ref="AN782:AN785"/>
    <mergeCell ref="AT782:AX783"/>
    <mergeCell ref="G784:G785"/>
    <mergeCell ref="K784:L785"/>
    <mergeCell ref="N784:N785"/>
    <mergeCell ref="P784:P785"/>
    <mergeCell ref="R784:R785"/>
    <mergeCell ref="T784:T785"/>
    <mergeCell ref="V784:V785"/>
    <mergeCell ref="AT784:AX785"/>
    <mergeCell ref="A778:C781"/>
    <mergeCell ref="D778:D781"/>
    <mergeCell ref="E778:F781"/>
    <mergeCell ref="G778:G779"/>
    <mergeCell ref="H778:H781"/>
    <mergeCell ref="I778:I781"/>
    <mergeCell ref="J778:J781"/>
    <mergeCell ref="K778:L779"/>
    <mergeCell ref="N778:N779"/>
    <mergeCell ref="P778:P779"/>
    <mergeCell ref="R778:R779"/>
    <mergeCell ref="T778:T779"/>
    <mergeCell ref="V778:V779"/>
    <mergeCell ref="W778:AD781"/>
    <mergeCell ref="AN778:AN781"/>
    <mergeCell ref="AT778:AX779"/>
    <mergeCell ref="G780:G781"/>
    <mergeCell ref="K780:L781"/>
    <mergeCell ref="N780:N781"/>
    <mergeCell ref="P780:P781"/>
    <mergeCell ref="R780:R781"/>
    <mergeCell ref="T780:T781"/>
    <mergeCell ref="V780:V781"/>
    <mergeCell ref="AT780:AX781"/>
    <mergeCell ref="A774:C777"/>
    <mergeCell ref="D774:D777"/>
    <mergeCell ref="E774:F777"/>
    <mergeCell ref="G774:G775"/>
    <mergeCell ref="H774:H777"/>
    <mergeCell ref="I774:I777"/>
    <mergeCell ref="J774:J777"/>
    <mergeCell ref="K774:L775"/>
    <mergeCell ref="N774:N775"/>
    <mergeCell ref="P774:P775"/>
    <mergeCell ref="R774:R775"/>
    <mergeCell ref="T774:T775"/>
    <mergeCell ref="V774:V775"/>
    <mergeCell ref="W774:AD777"/>
    <mergeCell ref="AN774:AN777"/>
    <mergeCell ref="AT774:AX775"/>
    <mergeCell ref="G776:G777"/>
    <mergeCell ref="K776:L777"/>
    <mergeCell ref="N776:N777"/>
    <mergeCell ref="P776:P777"/>
    <mergeCell ref="R776:R777"/>
    <mergeCell ref="T776:T777"/>
    <mergeCell ref="V776:V777"/>
    <mergeCell ref="AT776:AX777"/>
    <mergeCell ref="A770:C773"/>
    <mergeCell ref="D770:D773"/>
    <mergeCell ref="E770:F773"/>
    <mergeCell ref="G770:G771"/>
    <mergeCell ref="H770:H773"/>
    <mergeCell ref="I770:I773"/>
    <mergeCell ref="J770:J773"/>
    <mergeCell ref="K770:L771"/>
    <mergeCell ref="N770:N771"/>
    <mergeCell ref="P770:P771"/>
    <mergeCell ref="R770:R771"/>
    <mergeCell ref="T770:T771"/>
    <mergeCell ref="V770:V771"/>
    <mergeCell ref="W770:AD773"/>
    <mergeCell ref="AN770:AN773"/>
    <mergeCell ref="AT770:AX771"/>
    <mergeCell ref="G772:G773"/>
    <mergeCell ref="K772:L773"/>
    <mergeCell ref="N772:N773"/>
    <mergeCell ref="P772:P773"/>
    <mergeCell ref="R772:R773"/>
    <mergeCell ref="T772:T773"/>
    <mergeCell ref="V772:V773"/>
    <mergeCell ref="AT772:AX773"/>
    <mergeCell ref="A766:C769"/>
    <mergeCell ref="D766:D769"/>
    <mergeCell ref="E766:F769"/>
    <mergeCell ref="G766:G767"/>
    <mergeCell ref="H766:H769"/>
    <mergeCell ref="I766:I769"/>
    <mergeCell ref="J766:J769"/>
    <mergeCell ref="K766:L767"/>
    <mergeCell ref="N766:N767"/>
    <mergeCell ref="P766:P767"/>
    <mergeCell ref="R766:R767"/>
    <mergeCell ref="T766:T767"/>
    <mergeCell ref="V766:V767"/>
    <mergeCell ref="W766:AD769"/>
    <mergeCell ref="AN766:AN769"/>
    <mergeCell ref="AT766:AX767"/>
    <mergeCell ref="G768:G769"/>
    <mergeCell ref="K768:L769"/>
    <mergeCell ref="N768:N769"/>
    <mergeCell ref="P768:P769"/>
    <mergeCell ref="R768:R769"/>
    <mergeCell ref="T768:T769"/>
    <mergeCell ref="V768:V769"/>
    <mergeCell ref="AT768:AX769"/>
    <mergeCell ref="A762:C765"/>
    <mergeCell ref="D762:D765"/>
    <mergeCell ref="E762:F765"/>
    <mergeCell ref="G762:G763"/>
    <mergeCell ref="H762:H765"/>
    <mergeCell ref="I762:I765"/>
    <mergeCell ref="J762:J765"/>
    <mergeCell ref="K762:L763"/>
    <mergeCell ref="N762:N763"/>
    <mergeCell ref="P762:P763"/>
    <mergeCell ref="R762:R763"/>
    <mergeCell ref="T762:T763"/>
    <mergeCell ref="V762:V763"/>
    <mergeCell ref="W762:AD765"/>
    <mergeCell ref="AN762:AN765"/>
    <mergeCell ref="AT762:AX763"/>
    <mergeCell ref="G764:G765"/>
    <mergeCell ref="K764:L765"/>
    <mergeCell ref="N764:N765"/>
    <mergeCell ref="P764:P765"/>
    <mergeCell ref="R764:R765"/>
    <mergeCell ref="T764:T765"/>
    <mergeCell ref="V764:V765"/>
    <mergeCell ref="AT764:AX765"/>
    <mergeCell ref="A758:C761"/>
    <mergeCell ref="D758:D761"/>
    <mergeCell ref="E758:F761"/>
    <mergeCell ref="G758:G759"/>
    <mergeCell ref="H758:H761"/>
    <mergeCell ref="I758:I761"/>
    <mergeCell ref="J758:J761"/>
    <mergeCell ref="K758:L759"/>
    <mergeCell ref="N758:N759"/>
    <mergeCell ref="P758:P759"/>
    <mergeCell ref="R758:R759"/>
    <mergeCell ref="T758:T759"/>
    <mergeCell ref="V758:V759"/>
    <mergeCell ref="W758:AD761"/>
    <mergeCell ref="AN758:AN761"/>
    <mergeCell ref="AT758:AX759"/>
    <mergeCell ref="G760:G761"/>
    <mergeCell ref="K760:L761"/>
    <mergeCell ref="N760:N761"/>
    <mergeCell ref="P760:P761"/>
    <mergeCell ref="R760:R761"/>
    <mergeCell ref="T760:T761"/>
    <mergeCell ref="V760:V761"/>
    <mergeCell ref="AT760:AX761"/>
    <mergeCell ref="A754:C757"/>
    <mergeCell ref="D754:D757"/>
    <mergeCell ref="E754:F757"/>
    <mergeCell ref="G754:G755"/>
    <mergeCell ref="H754:H757"/>
    <mergeCell ref="I754:I757"/>
    <mergeCell ref="J754:J757"/>
    <mergeCell ref="K754:L755"/>
    <mergeCell ref="N754:N755"/>
    <mergeCell ref="P754:P755"/>
    <mergeCell ref="R754:R755"/>
    <mergeCell ref="T754:T755"/>
    <mergeCell ref="V754:V755"/>
    <mergeCell ref="W754:AD757"/>
    <mergeCell ref="AN754:AN757"/>
    <mergeCell ref="AT754:AX755"/>
    <mergeCell ref="G756:G757"/>
    <mergeCell ref="K756:L757"/>
    <mergeCell ref="N756:N757"/>
    <mergeCell ref="P756:P757"/>
    <mergeCell ref="R756:R757"/>
    <mergeCell ref="T756:T757"/>
    <mergeCell ref="V756:V757"/>
    <mergeCell ref="AT756:AX757"/>
    <mergeCell ref="A750:C753"/>
    <mergeCell ref="D750:D753"/>
    <mergeCell ref="E750:F753"/>
    <mergeCell ref="G750:G751"/>
    <mergeCell ref="H750:H753"/>
    <mergeCell ref="I750:I753"/>
    <mergeCell ref="J750:J753"/>
    <mergeCell ref="K750:L751"/>
    <mergeCell ref="N750:N751"/>
    <mergeCell ref="P750:P751"/>
    <mergeCell ref="R750:R751"/>
    <mergeCell ref="T750:T751"/>
    <mergeCell ref="V750:V751"/>
    <mergeCell ref="W750:AD753"/>
    <mergeCell ref="AN750:AN753"/>
    <mergeCell ref="AT750:AX751"/>
    <mergeCell ref="G752:G753"/>
    <mergeCell ref="K752:L753"/>
    <mergeCell ref="N752:N753"/>
    <mergeCell ref="P752:P753"/>
    <mergeCell ref="R752:R753"/>
    <mergeCell ref="T752:T753"/>
    <mergeCell ref="V752:V753"/>
    <mergeCell ref="AT752:AX753"/>
    <mergeCell ref="A746:C749"/>
    <mergeCell ref="D746:D749"/>
    <mergeCell ref="E746:F749"/>
    <mergeCell ref="G746:G747"/>
    <mergeCell ref="H746:H749"/>
    <mergeCell ref="I746:I749"/>
    <mergeCell ref="J746:J749"/>
    <mergeCell ref="K746:L747"/>
    <mergeCell ref="N746:N747"/>
    <mergeCell ref="P746:P747"/>
    <mergeCell ref="R746:R747"/>
    <mergeCell ref="T746:T747"/>
    <mergeCell ref="V746:V747"/>
    <mergeCell ref="W746:AD749"/>
    <mergeCell ref="AN746:AN749"/>
    <mergeCell ref="AT746:AX747"/>
    <mergeCell ref="G748:G749"/>
    <mergeCell ref="K748:L749"/>
    <mergeCell ref="N748:N749"/>
    <mergeCell ref="P748:P749"/>
    <mergeCell ref="R748:R749"/>
    <mergeCell ref="T748:T749"/>
    <mergeCell ref="V748:V749"/>
    <mergeCell ref="AT748:AX749"/>
    <mergeCell ref="A742:C745"/>
    <mergeCell ref="D742:D745"/>
    <mergeCell ref="E742:F745"/>
    <mergeCell ref="G742:G743"/>
    <mergeCell ref="H742:H745"/>
    <mergeCell ref="I742:I745"/>
    <mergeCell ref="J742:J745"/>
    <mergeCell ref="K742:L743"/>
    <mergeCell ref="N742:N743"/>
    <mergeCell ref="P742:P743"/>
    <mergeCell ref="R742:R743"/>
    <mergeCell ref="T742:T743"/>
    <mergeCell ref="V742:V743"/>
    <mergeCell ref="W742:AD745"/>
    <mergeCell ref="AN742:AN745"/>
    <mergeCell ref="AT742:AX743"/>
    <mergeCell ref="G744:G745"/>
    <mergeCell ref="K744:L745"/>
    <mergeCell ref="N744:N745"/>
    <mergeCell ref="P744:P745"/>
    <mergeCell ref="R744:R745"/>
    <mergeCell ref="T744:T745"/>
    <mergeCell ref="V744:V745"/>
    <mergeCell ref="AT744:AX745"/>
    <mergeCell ref="A736:B736"/>
    <mergeCell ref="D736:J736"/>
    <mergeCell ref="A738:C741"/>
    <mergeCell ref="D738:D741"/>
    <mergeCell ref="E738:F741"/>
    <mergeCell ref="G738:J739"/>
    <mergeCell ref="K738:V738"/>
    <mergeCell ref="W738:AD738"/>
    <mergeCell ref="AN738:AN741"/>
    <mergeCell ref="AT738:AX741"/>
    <mergeCell ref="K739:L741"/>
    <mergeCell ref="M739:N739"/>
    <mergeCell ref="O739:P739"/>
    <mergeCell ref="Q739:R739"/>
    <mergeCell ref="S739:T739"/>
    <mergeCell ref="U739:V739"/>
    <mergeCell ref="W739:AD741"/>
    <mergeCell ref="H740:H741"/>
    <mergeCell ref="I740:I741"/>
    <mergeCell ref="J740:J741"/>
    <mergeCell ref="N740:N741"/>
    <mergeCell ref="P740:P741"/>
    <mergeCell ref="R740:R741"/>
    <mergeCell ref="T740:T741"/>
    <mergeCell ref="V740:V741"/>
    <mergeCell ref="A731:C734"/>
    <mergeCell ref="D731:I734"/>
    <mergeCell ref="J731:J732"/>
    <mergeCell ref="K731:L731"/>
    <mergeCell ref="M731:N731"/>
    <mergeCell ref="O731:P731"/>
    <mergeCell ref="Q731:R731"/>
    <mergeCell ref="S731:T731"/>
    <mergeCell ref="U731:V731"/>
    <mergeCell ref="W731:AA732"/>
    <mergeCell ref="AB731:AD732"/>
    <mergeCell ref="K732:L732"/>
    <mergeCell ref="M732:N732"/>
    <mergeCell ref="O732:P732"/>
    <mergeCell ref="Q732:R732"/>
    <mergeCell ref="S732:T732"/>
    <mergeCell ref="U732:V732"/>
    <mergeCell ref="J733:J734"/>
    <mergeCell ref="K733:L733"/>
    <mergeCell ref="M733:N733"/>
    <mergeCell ref="O733:P733"/>
    <mergeCell ref="Q733:R733"/>
    <mergeCell ref="S733:T733"/>
    <mergeCell ref="U733:V733"/>
    <mergeCell ref="W733:AA734"/>
    <mergeCell ref="AB733:AD734"/>
    <mergeCell ref="K734:L734"/>
    <mergeCell ref="M734:N734"/>
    <mergeCell ref="O734:P734"/>
    <mergeCell ref="Q734:R734"/>
    <mergeCell ref="S734:T734"/>
    <mergeCell ref="U734:V734"/>
    <mergeCell ref="A727:C730"/>
    <mergeCell ref="D727:I730"/>
    <mergeCell ref="J727:J728"/>
    <mergeCell ref="K727:L727"/>
    <mergeCell ref="M727:N727"/>
    <mergeCell ref="O727:P727"/>
    <mergeCell ref="Q727:R727"/>
    <mergeCell ref="S727:T727"/>
    <mergeCell ref="U727:V727"/>
    <mergeCell ref="W727:AA728"/>
    <mergeCell ref="AB727:AD728"/>
    <mergeCell ref="K728:L728"/>
    <mergeCell ref="M728:N728"/>
    <mergeCell ref="O728:P728"/>
    <mergeCell ref="Q728:R728"/>
    <mergeCell ref="S728:T728"/>
    <mergeCell ref="U728:V728"/>
    <mergeCell ref="J729:J730"/>
    <mergeCell ref="K729:L729"/>
    <mergeCell ref="M729:N729"/>
    <mergeCell ref="O729:P729"/>
    <mergeCell ref="Q729:R729"/>
    <mergeCell ref="S729:T729"/>
    <mergeCell ref="U729:V729"/>
    <mergeCell ref="W729:AA730"/>
    <mergeCell ref="AB729:AD730"/>
    <mergeCell ref="K730:L730"/>
    <mergeCell ref="M730:N730"/>
    <mergeCell ref="O730:P730"/>
    <mergeCell ref="Q730:R730"/>
    <mergeCell ref="S730:T730"/>
    <mergeCell ref="U730:V730"/>
    <mergeCell ref="A723:C726"/>
    <mergeCell ref="D723:I726"/>
    <mergeCell ref="J723:J724"/>
    <mergeCell ref="K723:L723"/>
    <mergeCell ref="M723:N723"/>
    <mergeCell ref="O723:P723"/>
    <mergeCell ref="Q723:R723"/>
    <mergeCell ref="S723:T723"/>
    <mergeCell ref="U723:V723"/>
    <mergeCell ref="W723:AA724"/>
    <mergeCell ref="AB723:AD724"/>
    <mergeCell ref="K724:L724"/>
    <mergeCell ref="M724:N724"/>
    <mergeCell ref="O724:P724"/>
    <mergeCell ref="Q724:R724"/>
    <mergeCell ref="S724:T724"/>
    <mergeCell ref="U724:V724"/>
    <mergeCell ref="J725:J726"/>
    <mergeCell ref="K725:L725"/>
    <mergeCell ref="M725:N725"/>
    <mergeCell ref="O725:P725"/>
    <mergeCell ref="Q725:R725"/>
    <mergeCell ref="S725:T725"/>
    <mergeCell ref="U725:V725"/>
    <mergeCell ref="W725:AA726"/>
    <mergeCell ref="AB725:AD726"/>
    <mergeCell ref="K726:L726"/>
    <mergeCell ref="M726:N726"/>
    <mergeCell ref="O726:P726"/>
    <mergeCell ref="Q726:R726"/>
    <mergeCell ref="S726:T726"/>
    <mergeCell ref="U726:V726"/>
    <mergeCell ref="A719:C722"/>
    <mergeCell ref="D719:I722"/>
    <mergeCell ref="J719:J720"/>
    <mergeCell ref="K719:L719"/>
    <mergeCell ref="M719:N719"/>
    <mergeCell ref="O719:P719"/>
    <mergeCell ref="Q719:R719"/>
    <mergeCell ref="S719:T719"/>
    <mergeCell ref="U719:V719"/>
    <mergeCell ref="W719:AA720"/>
    <mergeCell ref="AB719:AD720"/>
    <mergeCell ref="K720:L720"/>
    <mergeCell ref="M720:N720"/>
    <mergeCell ref="O720:P720"/>
    <mergeCell ref="Q720:R720"/>
    <mergeCell ref="S720:T720"/>
    <mergeCell ref="U720:V720"/>
    <mergeCell ref="J721:J722"/>
    <mergeCell ref="K721:L721"/>
    <mergeCell ref="M721:N721"/>
    <mergeCell ref="O721:P721"/>
    <mergeCell ref="Q721:R721"/>
    <mergeCell ref="S721:T721"/>
    <mergeCell ref="U721:V721"/>
    <mergeCell ref="W721:AA722"/>
    <mergeCell ref="AB721:AD722"/>
    <mergeCell ref="K722:L722"/>
    <mergeCell ref="M722:N722"/>
    <mergeCell ref="O722:P722"/>
    <mergeCell ref="Q722:R722"/>
    <mergeCell ref="S722:T722"/>
    <mergeCell ref="U722:V722"/>
    <mergeCell ref="A715:C718"/>
    <mergeCell ref="D715:I718"/>
    <mergeCell ref="J715:J716"/>
    <mergeCell ref="K715:L715"/>
    <mergeCell ref="M715:N715"/>
    <mergeCell ref="O715:P715"/>
    <mergeCell ref="Q715:R715"/>
    <mergeCell ref="S715:T715"/>
    <mergeCell ref="U715:V715"/>
    <mergeCell ref="W715:AA716"/>
    <mergeCell ref="AB715:AD716"/>
    <mergeCell ref="K716:L716"/>
    <mergeCell ref="M716:N716"/>
    <mergeCell ref="O716:P716"/>
    <mergeCell ref="Q716:R716"/>
    <mergeCell ref="S716:T716"/>
    <mergeCell ref="U716:V716"/>
    <mergeCell ref="J717:J718"/>
    <mergeCell ref="K717:L717"/>
    <mergeCell ref="M717:N717"/>
    <mergeCell ref="O717:P717"/>
    <mergeCell ref="Q717:R717"/>
    <mergeCell ref="S717:T717"/>
    <mergeCell ref="U717:V717"/>
    <mergeCell ref="W717:AA718"/>
    <mergeCell ref="AB717:AD718"/>
    <mergeCell ref="K718:L718"/>
    <mergeCell ref="M718:N718"/>
    <mergeCell ref="O718:P718"/>
    <mergeCell ref="Q718:R718"/>
    <mergeCell ref="S718:T718"/>
    <mergeCell ref="U718:V718"/>
    <mergeCell ref="A710:AD710"/>
    <mergeCell ref="A712:E712"/>
    <mergeCell ref="J712:R712"/>
    <mergeCell ref="S712:T712"/>
    <mergeCell ref="A713:C714"/>
    <mergeCell ref="D713:I713"/>
    <mergeCell ref="J713:J714"/>
    <mergeCell ref="K713:T713"/>
    <mergeCell ref="W713:AA713"/>
    <mergeCell ref="AB713:AD714"/>
    <mergeCell ref="D714:I714"/>
    <mergeCell ref="K714:L714"/>
    <mergeCell ref="M714:N714"/>
    <mergeCell ref="O714:P714"/>
    <mergeCell ref="Q714:R714"/>
    <mergeCell ref="S714:T714"/>
    <mergeCell ref="U714:V714"/>
    <mergeCell ref="W714:AA714"/>
    <mergeCell ref="A706:C709"/>
    <mergeCell ref="D706:D709"/>
    <mergeCell ref="E706:F709"/>
    <mergeCell ref="G706:G707"/>
    <mergeCell ref="H706:H709"/>
    <mergeCell ref="I706:I709"/>
    <mergeCell ref="J706:J709"/>
    <mergeCell ref="K706:L707"/>
    <mergeCell ref="N706:N707"/>
    <mergeCell ref="P706:P707"/>
    <mergeCell ref="R706:R707"/>
    <mergeCell ref="T706:T707"/>
    <mergeCell ref="V706:V707"/>
    <mergeCell ref="W706:AD709"/>
    <mergeCell ref="AN706:AN709"/>
    <mergeCell ref="AT706:AX707"/>
    <mergeCell ref="G708:G709"/>
    <mergeCell ref="K708:L709"/>
    <mergeCell ref="N708:N709"/>
    <mergeCell ref="P708:P709"/>
    <mergeCell ref="R708:R709"/>
    <mergeCell ref="T708:T709"/>
    <mergeCell ref="V708:V709"/>
    <mergeCell ref="AT708:AX709"/>
    <mergeCell ref="A702:C705"/>
    <mergeCell ref="D702:D705"/>
    <mergeCell ref="E702:F705"/>
    <mergeCell ref="G702:G703"/>
    <mergeCell ref="H702:H705"/>
    <mergeCell ref="I702:I705"/>
    <mergeCell ref="J702:J705"/>
    <mergeCell ref="K702:L703"/>
    <mergeCell ref="N702:N703"/>
    <mergeCell ref="P702:P703"/>
    <mergeCell ref="R702:R703"/>
    <mergeCell ref="T702:T703"/>
    <mergeCell ref="V702:V703"/>
    <mergeCell ref="W702:AD705"/>
    <mergeCell ref="AN702:AN705"/>
    <mergeCell ref="AT702:AX703"/>
    <mergeCell ref="G704:G705"/>
    <mergeCell ref="K704:L705"/>
    <mergeCell ref="N704:N705"/>
    <mergeCell ref="P704:P705"/>
    <mergeCell ref="R704:R705"/>
    <mergeCell ref="T704:T705"/>
    <mergeCell ref="V704:V705"/>
    <mergeCell ref="AT704:AX705"/>
    <mergeCell ref="A698:C701"/>
    <mergeCell ref="D698:D701"/>
    <mergeCell ref="E698:F701"/>
    <mergeCell ref="G698:G699"/>
    <mergeCell ref="H698:H701"/>
    <mergeCell ref="I698:I701"/>
    <mergeCell ref="J698:J701"/>
    <mergeCell ref="K698:L699"/>
    <mergeCell ref="N698:N699"/>
    <mergeCell ref="P698:P699"/>
    <mergeCell ref="R698:R699"/>
    <mergeCell ref="T698:T699"/>
    <mergeCell ref="V698:V699"/>
    <mergeCell ref="W698:AD701"/>
    <mergeCell ref="AN698:AN701"/>
    <mergeCell ref="AT698:AX699"/>
    <mergeCell ref="G700:G701"/>
    <mergeCell ref="K700:L701"/>
    <mergeCell ref="N700:N701"/>
    <mergeCell ref="P700:P701"/>
    <mergeCell ref="R700:R701"/>
    <mergeCell ref="T700:T701"/>
    <mergeCell ref="V700:V701"/>
    <mergeCell ref="AT700:AX701"/>
    <mergeCell ref="A694:C697"/>
    <mergeCell ref="D694:D697"/>
    <mergeCell ref="E694:F697"/>
    <mergeCell ref="G694:G695"/>
    <mergeCell ref="H694:H697"/>
    <mergeCell ref="I694:I697"/>
    <mergeCell ref="J694:J697"/>
    <mergeCell ref="K694:L695"/>
    <mergeCell ref="N694:N695"/>
    <mergeCell ref="P694:P695"/>
    <mergeCell ref="R694:R695"/>
    <mergeCell ref="T694:T695"/>
    <mergeCell ref="V694:V695"/>
    <mergeCell ref="W694:AD697"/>
    <mergeCell ref="AN694:AN697"/>
    <mergeCell ref="AT694:AX695"/>
    <mergeCell ref="G696:G697"/>
    <mergeCell ref="K696:L697"/>
    <mergeCell ref="N696:N697"/>
    <mergeCell ref="P696:P697"/>
    <mergeCell ref="R696:R697"/>
    <mergeCell ref="T696:T697"/>
    <mergeCell ref="V696:V697"/>
    <mergeCell ref="AT696:AX697"/>
    <mergeCell ref="A690:C693"/>
    <mergeCell ref="D690:D693"/>
    <mergeCell ref="E690:F693"/>
    <mergeCell ref="G690:G691"/>
    <mergeCell ref="H690:H693"/>
    <mergeCell ref="I690:I693"/>
    <mergeCell ref="J690:J693"/>
    <mergeCell ref="K690:L691"/>
    <mergeCell ref="N690:N691"/>
    <mergeCell ref="P690:P691"/>
    <mergeCell ref="R690:R691"/>
    <mergeCell ref="T690:T691"/>
    <mergeCell ref="V690:V691"/>
    <mergeCell ref="W690:AD693"/>
    <mergeCell ref="AN690:AN693"/>
    <mergeCell ref="AT690:AX691"/>
    <mergeCell ref="G692:G693"/>
    <mergeCell ref="K692:L693"/>
    <mergeCell ref="N692:N693"/>
    <mergeCell ref="P692:P693"/>
    <mergeCell ref="R692:R693"/>
    <mergeCell ref="T692:T693"/>
    <mergeCell ref="V692:V693"/>
    <mergeCell ref="AT692:AX693"/>
    <mergeCell ref="A686:C689"/>
    <mergeCell ref="D686:D689"/>
    <mergeCell ref="E686:F689"/>
    <mergeCell ref="G686:G687"/>
    <mergeCell ref="H686:H689"/>
    <mergeCell ref="I686:I689"/>
    <mergeCell ref="J686:J689"/>
    <mergeCell ref="K686:L687"/>
    <mergeCell ref="N686:N687"/>
    <mergeCell ref="P686:P687"/>
    <mergeCell ref="R686:R687"/>
    <mergeCell ref="T686:T687"/>
    <mergeCell ref="V686:V687"/>
    <mergeCell ref="W686:AD689"/>
    <mergeCell ref="AN686:AN689"/>
    <mergeCell ref="AT686:AX687"/>
    <mergeCell ref="G688:G689"/>
    <mergeCell ref="K688:L689"/>
    <mergeCell ref="N688:N689"/>
    <mergeCell ref="P688:P689"/>
    <mergeCell ref="R688:R689"/>
    <mergeCell ref="T688:T689"/>
    <mergeCell ref="V688:V689"/>
    <mergeCell ref="AT688:AX689"/>
    <mergeCell ref="A682:C685"/>
    <mergeCell ref="D682:D685"/>
    <mergeCell ref="E682:F685"/>
    <mergeCell ref="G682:G683"/>
    <mergeCell ref="H682:H685"/>
    <mergeCell ref="I682:I685"/>
    <mergeCell ref="J682:J685"/>
    <mergeCell ref="K682:L683"/>
    <mergeCell ref="N682:N683"/>
    <mergeCell ref="P682:P683"/>
    <mergeCell ref="R682:R683"/>
    <mergeCell ref="T682:T683"/>
    <mergeCell ref="V682:V683"/>
    <mergeCell ref="W682:AD685"/>
    <mergeCell ref="AN682:AN685"/>
    <mergeCell ref="AT682:AX683"/>
    <mergeCell ref="G684:G685"/>
    <mergeCell ref="K684:L685"/>
    <mergeCell ref="N684:N685"/>
    <mergeCell ref="P684:P685"/>
    <mergeCell ref="R684:R685"/>
    <mergeCell ref="T684:T685"/>
    <mergeCell ref="V684:V685"/>
    <mergeCell ref="AT684:AX685"/>
    <mergeCell ref="A678:C681"/>
    <mergeCell ref="D678:D681"/>
    <mergeCell ref="E678:F681"/>
    <mergeCell ref="G678:G679"/>
    <mergeCell ref="H678:H681"/>
    <mergeCell ref="I678:I681"/>
    <mergeCell ref="J678:J681"/>
    <mergeCell ref="K678:L679"/>
    <mergeCell ref="N678:N679"/>
    <mergeCell ref="P678:P679"/>
    <mergeCell ref="R678:R679"/>
    <mergeCell ref="T678:T679"/>
    <mergeCell ref="V678:V679"/>
    <mergeCell ref="W678:AD681"/>
    <mergeCell ref="AN678:AN681"/>
    <mergeCell ref="AT678:AX679"/>
    <mergeCell ref="G680:G681"/>
    <mergeCell ref="K680:L681"/>
    <mergeCell ref="N680:N681"/>
    <mergeCell ref="P680:P681"/>
    <mergeCell ref="R680:R681"/>
    <mergeCell ref="T680:T681"/>
    <mergeCell ref="V680:V681"/>
    <mergeCell ref="AT680:AX681"/>
    <mergeCell ref="A674:C677"/>
    <mergeCell ref="D674:D677"/>
    <mergeCell ref="E674:F677"/>
    <mergeCell ref="G674:G675"/>
    <mergeCell ref="H674:H677"/>
    <mergeCell ref="I674:I677"/>
    <mergeCell ref="J674:J677"/>
    <mergeCell ref="K674:L675"/>
    <mergeCell ref="N674:N675"/>
    <mergeCell ref="P674:P675"/>
    <mergeCell ref="R674:R675"/>
    <mergeCell ref="T674:T675"/>
    <mergeCell ref="V674:V675"/>
    <mergeCell ref="W674:AD677"/>
    <mergeCell ref="AN674:AN677"/>
    <mergeCell ref="AT674:AX675"/>
    <mergeCell ref="G676:G677"/>
    <mergeCell ref="K676:L677"/>
    <mergeCell ref="N676:N677"/>
    <mergeCell ref="P676:P677"/>
    <mergeCell ref="R676:R677"/>
    <mergeCell ref="T676:T677"/>
    <mergeCell ref="V676:V677"/>
    <mergeCell ref="AT676:AX677"/>
    <mergeCell ref="A670:C673"/>
    <mergeCell ref="D670:D673"/>
    <mergeCell ref="E670:F673"/>
    <mergeCell ref="G670:G671"/>
    <mergeCell ref="H670:H673"/>
    <mergeCell ref="I670:I673"/>
    <mergeCell ref="J670:J673"/>
    <mergeCell ref="K670:L671"/>
    <mergeCell ref="N670:N671"/>
    <mergeCell ref="P670:P671"/>
    <mergeCell ref="R670:R671"/>
    <mergeCell ref="T670:T671"/>
    <mergeCell ref="V670:V671"/>
    <mergeCell ref="W670:AD673"/>
    <mergeCell ref="AN670:AN673"/>
    <mergeCell ref="AT670:AX671"/>
    <mergeCell ref="G672:G673"/>
    <mergeCell ref="K672:L673"/>
    <mergeCell ref="N672:N673"/>
    <mergeCell ref="P672:P673"/>
    <mergeCell ref="R672:R673"/>
    <mergeCell ref="T672:T673"/>
    <mergeCell ref="V672:V673"/>
    <mergeCell ref="AT672:AX673"/>
    <mergeCell ref="A666:C669"/>
    <mergeCell ref="D666:D669"/>
    <mergeCell ref="E666:F669"/>
    <mergeCell ref="G666:G667"/>
    <mergeCell ref="H666:H669"/>
    <mergeCell ref="I666:I669"/>
    <mergeCell ref="J666:J669"/>
    <mergeCell ref="K666:L667"/>
    <mergeCell ref="N666:N667"/>
    <mergeCell ref="P666:P667"/>
    <mergeCell ref="R666:R667"/>
    <mergeCell ref="T666:T667"/>
    <mergeCell ref="V666:V667"/>
    <mergeCell ref="W666:AD669"/>
    <mergeCell ref="AN666:AN669"/>
    <mergeCell ref="AT666:AX667"/>
    <mergeCell ref="G668:G669"/>
    <mergeCell ref="K668:L669"/>
    <mergeCell ref="N668:N669"/>
    <mergeCell ref="P668:P669"/>
    <mergeCell ref="R668:R669"/>
    <mergeCell ref="T668:T669"/>
    <mergeCell ref="V668:V669"/>
    <mergeCell ref="AT668:AX669"/>
    <mergeCell ref="A660:B660"/>
    <mergeCell ref="D660:J660"/>
    <mergeCell ref="A662:C665"/>
    <mergeCell ref="D662:D665"/>
    <mergeCell ref="E662:F665"/>
    <mergeCell ref="G662:J663"/>
    <mergeCell ref="K662:V662"/>
    <mergeCell ref="W662:AD662"/>
    <mergeCell ref="AN662:AN665"/>
    <mergeCell ref="AT662:AX665"/>
    <mergeCell ref="K663:L665"/>
    <mergeCell ref="M663:N663"/>
    <mergeCell ref="O663:P663"/>
    <mergeCell ref="Q663:R663"/>
    <mergeCell ref="S663:T663"/>
    <mergeCell ref="U663:V663"/>
    <mergeCell ref="W663:AD665"/>
    <mergeCell ref="H664:H665"/>
    <mergeCell ref="I664:I665"/>
    <mergeCell ref="J664:J665"/>
    <mergeCell ref="N664:N665"/>
    <mergeCell ref="P664:P665"/>
    <mergeCell ref="R664:R665"/>
    <mergeCell ref="T664:T665"/>
    <mergeCell ref="V664:V665"/>
    <mergeCell ref="A655:C658"/>
    <mergeCell ref="D655:I658"/>
    <mergeCell ref="J655:J656"/>
    <mergeCell ref="K655:L655"/>
    <mergeCell ref="M655:N655"/>
    <mergeCell ref="O655:P655"/>
    <mergeCell ref="Q655:R655"/>
    <mergeCell ref="S655:T655"/>
    <mergeCell ref="U655:V655"/>
    <mergeCell ref="W655:AA656"/>
    <mergeCell ref="AB655:AD656"/>
    <mergeCell ref="K656:L656"/>
    <mergeCell ref="M656:N656"/>
    <mergeCell ref="O656:P656"/>
    <mergeCell ref="Q656:R656"/>
    <mergeCell ref="S656:T656"/>
    <mergeCell ref="U656:V656"/>
    <mergeCell ref="J657:J658"/>
    <mergeCell ref="K657:L657"/>
    <mergeCell ref="M657:N657"/>
    <mergeCell ref="O657:P657"/>
    <mergeCell ref="Q657:R657"/>
    <mergeCell ref="S657:T657"/>
    <mergeCell ref="U657:V657"/>
    <mergeCell ref="W657:AA658"/>
    <mergeCell ref="AB657:AD658"/>
    <mergeCell ref="K658:L658"/>
    <mergeCell ref="M658:N658"/>
    <mergeCell ref="O658:P658"/>
    <mergeCell ref="Q658:R658"/>
    <mergeCell ref="S658:T658"/>
    <mergeCell ref="U658:V658"/>
    <mergeCell ref="A651:C654"/>
    <mergeCell ref="D651:I654"/>
    <mergeCell ref="J651:J652"/>
    <mergeCell ref="K651:L651"/>
    <mergeCell ref="M651:N651"/>
    <mergeCell ref="O651:P651"/>
    <mergeCell ref="Q651:R651"/>
    <mergeCell ref="S651:T651"/>
    <mergeCell ref="U651:V651"/>
    <mergeCell ref="W651:AA652"/>
    <mergeCell ref="AB651:AD652"/>
    <mergeCell ref="K652:L652"/>
    <mergeCell ref="M652:N652"/>
    <mergeCell ref="O652:P652"/>
    <mergeCell ref="Q652:R652"/>
    <mergeCell ref="S652:T652"/>
    <mergeCell ref="U652:V652"/>
    <mergeCell ref="J653:J654"/>
    <mergeCell ref="K653:L653"/>
    <mergeCell ref="M653:N653"/>
    <mergeCell ref="O653:P653"/>
    <mergeCell ref="Q653:R653"/>
    <mergeCell ref="S653:T653"/>
    <mergeCell ref="U653:V653"/>
    <mergeCell ref="W653:AA654"/>
    <mergeCell ref="AB653:AD654"/>
    <mergeCell ref="K654:L654"/>
    <mergeCell ref="M654:N654"/>
    <mergeCell ref="O654:P654"/>
    <mergeCell ref="Q654:R654"/>
    <mergeCell ref="S654:T654"/>
    <mergeCell ref="U654:V654"/>
    <mergeCell ref="A647:C650"/>
    <mergeCell ref="D647:I650"/>
    <mergeCell ref="J647:J648"/>
    <mergeCell ref="K647:L647"/>
    <mergeCell ref="M647:N647"/>
    <mergeCell ref="O647:P647"/>
    <mergeCell ref="Q647:R647"/>
    <mergeCell ref="S647:T647"/>
    <mergeCell ref="U647:V647"/>
    <mergeCell ref="W647:AA648"/>
    <mergeCell ref="AB647:AD648"/>
    <mergeCell ref="K648:L648"/>
    <mergeCell ref="M648:N648"/>
    <mergeCell ref="O648:P648"/>
    <mergeCell ref="Q648:R648"/>
    <mergeCell ref="S648:T648"/>
    <mergeCell ref="U648:V648"/>
    <mergeCell ref="J649:J650"/>
    <mergeCell ref="K649:L649"/>
    <mergeCell ref="M649:N649"/>
    <mergeCell ref="O649:P649"/>
    <mergeCell ref="Q649:R649"/>
    <mergeCell ref="S649:T649"/>
    <mergeCell ref="U649:V649"/>
    <mergeCell ref="W649:AA650"/>
    <mergeCell ref="AB649:AD650"/>
    <mergeCell ref="K650:L650"/>
    <mergeCell ref="M650:N650"/>
    <mergeCell ref="O650:P650"/>
    <mergeCell ref="Q650:R650"/>
    <mergeCell ref="S650:T650"/>
    <mergeCell ref="U650:V650"/>
    <mergeCell ref="A643:C646"/>
    <mergeCell ref="D643:I646"/>
    <mergeCell ref="J643:J644"/>
    <mergeCell ref="K643:L643"/>
    <mergeCell ref="M643:N643"/>
    <mergeCell ref="O643:P643"/>
    <mergeCell ref="Q643:R643"/>
    <mergeCell ref="S643:T643"/>
    <mergeCell ref="U643:V643"/>
    <mergeCell ref="W643:AA644"/>
    <mergeCell ref="AB643:AD644"/>
    <mergeCell ref="K644:L644"/>
    <mergeCell ref="M644:N644"/>
    <mergeCell ref="O644:P644"/>
    <mergeCell ref="Q644:R644"/>
    <mergeCell ref="S644:T644"/>
    <mergeCell ref="U644:V644"/>
    <mergeCell ref="J645:J646"/>
    <mergeCell ref="K645:L645"/>
    <mergeCell ref="M645:N645"/>
    <mergeCell ref="O645:P645"/>
    <mergeCell ref="Q645:R645"/>
    <mergeCell ref="S645:T645"/>
    <mergeCell ref="U645:V645"/>
    <mergeCell ref="W645:AA646"/>
    <mergeCell ref="AB645:AD646"/>
    <mergeCell ref="K646:L646"/>
    <mergeCell ref="M646:N646"/>
    <mergeCell ref="O646:P646"/>
    <mergeCell ref="Q646:R646"/>
    <mergeCell ref="S646:T646"/>
    <mergeCell ref="U646:V646"/>
    <mergeCell ref="A639:C642"/>
    <mergeCell ref="D639:I642"/>
    <mergeCell ref="J639:J640"/>
    <mergeCell ref="K639:L639"/>
    <mergeCell ref="M639:N639"/>
    <mergeCell ref="O639:P639"/>
    <mergeCell ref="Q639:R639"/>
    <mergeCell ref="S639:T639"/>
    <mergeCell ref="U639:V639"/>
    <mergeCell ref="W639:AA640"/>
    <mergeCell ref="AB639:AD640"/>
    <mergeCell ref="K640:L640"/>
    <mergeCell ref="M640:N640"/>
    <mergeCell ref="O640:P640"/>
    <mergeCell ref="Q640:R640"/>
    <mergeCell ref="S640:T640"/>
    <mergeCell ref="U640:V640"/>
    <mergeCell ref="J641:J642"/>
    <mergeCell ref="K641:L641"/>
    <mergeCell ref="M641:N641"/>
    <mergeCell ref="O641:P641"/>
    <mergeCell ref="Q641:R641"/>
    <mergeCell ref="S641:T641"/>
    <mergeCell ref="U641:V641"/>
    <mergeCell ref="W641:AA642"/>
    <mergeCell ref="AB641:AD642"/>
    <mergeCell ref="K642:L642"/>
    <mergeCell ref="M642:N642"/>
    <mergeCell ref="O642:P642"/>
    <mergeCell ref="Q642:R642"/>
    <mergeCell ref="S642:T642"/>
    <mergeCell ref="U642:V642"/>
    <mergeCell ref="A634:AD634"/>
    <mergeCell ref="A636:E636"/>
    <mergeCell ref="J636:R636"/>
    <mergeCell ref="S636:T636"/>
    <mergeCell ref="A637:C638"/>
    <mergeCell ref="D637:I637"/>
    <mergeCell ref="J637:J638"/>
    <mergeCell ref="K637:T637"/>
    <mergeCell ref="W637:AA637"/>
    <mergeCell ref="AB637:AD638"/>
    <mergeCell ref="D638:I638"/>
    <mergeCell ref="K638:L638"/>
    <mergeCell ref="M638:N638"/>
    <mergeCell ref="O638:P638"/>
    <mergeCell ref="Q638:R638"/>
    <mergeCell ref="S638:T638"/>
    <mergeCell ref="U638:V638"/>
    <mergeCell ref="W638:AA638"/>
    <mergeCell ref="A630:C633"/>
    <mergeCell ref="D630:D633"/>
    <mergeCell ref="E630:F633"/>
    <mergeCell ref="G630:G631"/>
    <mergeCell ref="H630:H633"/>
    <mergeCell ref="I630:I633"/>
    <mergeCell ref="J630:J633"/>
    <mergeCell ref="K630:L631"/>
    <mergeCell ref="N630:N631"/>
    <mergeCell ref="P630:P631"/>
    <mergeCell ref="R630:R631"/>
    <mergeCell ref="T630:T631"/>
    <mergeCell ref="V630:V631"/>
    <mergeCell ref="W630:AD633"/>
    <mergeCell ref="AN630:AN633"/>
    <mergeCell ref="AT630:AX631"/>
    <mergeCell ref="G632:G633"/>
    <mergeCell ref="K632:L633"/>
    <mergeCell ref="N632:N633"/>
    <mergeCell ref="P632:P633"/>
    <mergeCell ref="R632:R633"/>
    <mergeCell ref="T632:T633"/>
    <mergeCell ref="V632:V633"/>
    <mergeCell ref="AT632:AX633"/>
    <mergeCell ref="A626:C629"/>
    <mergeCell ref="D626:D629"/>
    <mergeCell ref="E626:F629"/>
    <mergeCell ref="G626:G627"/>
    <mergeCell ref="H626:H629"/>
    <mergeCell ref="I626:I629"/>
    <mergeCell ref="J626:J629"/>
    <mergeCell ref="K626:L627"/>
    <mergeCell ref="N626:N627"/>
    <mergeCell ref="P626:P627"/>
    <mergeCell ref="R626:R627"/>
    <mergeCell ref="T626:T627"/>
    <mergeCell ref="V626:V627"/>
    <mergeCell ref="W626:AD629"/>
    <mergeCell ref="AN626:AN629"/>
    <mergeCell ref="AT626:AX627"/>
    <mergeCell ref="G628:G629"/>
    <mergeCell ref="K628:L629"/>
    <mergeCell ref="N628:N629"/>
    <mergeCell ref="P628:P629"/>
    <mergeCell ref="R628:R629"/>
    <mergeCell ref="T628:T629"/>
    <mergeCell ref="V628:V629"/>
    <mergeCell ref="AT628:AX629"/>
    <mergeCell ref="A622:C625"/>
    <mergeCell ref="D622:D625"/>
    <mergeCell ref="E622:F625"/>
    <mergeCell ref="G622:G623"/>
    <mergeCell ref="H622:H625"/>
    <mergeCell ref="I622:I625"/>
    <mergeCell ref="J622:J625"/>
    <mergeCell ref="K622:L623"/>
    <mergeCell ref="N622:N623"/>
    <mergeCell ref="P622:P623"/>
    <mergeCell ref="R622:R623"/>
    <mergeCell ref="T622:T623"/>
    <mergeCell ref="V622:V623"/>
    <mergeCell ref="W622:AD625"/>
    <mergeCell ref="AN622:AN625"/>
    <mergeCell ref="AT622:AX623"/>
    <mergeCell ref="G624:G625"/>
    <mergeCell ref="K624:L625"/>
    <mergeCell ref="N624:N625"/>
    <mergeCell ref="P624:P625"/>
    <mergeCell ref="R624:R625"/>
    <mergeCell ref="T624:T625"/>
    <mergeCell ref="V624:V625"/>
    <mergeCell ref="AT624:AX625"/>
    <mergeCell ref="A618:C621"/>
    <mergeCell ref="D618:D621"/>
    <mergeCell ref="E618:F621"/>
    <mergeCell ref="G618:G619"/>
    <mergeCell ref="H618:H621"/>
    <mergeCell ref="I618:I621"/>
    <mergeCell ref="J618:J621"/>
    <mergeCell ref="K618:L619"/>
    <mergeCell ref="N618:N619"/>
    <mergeCell ref="P618:P619"/>
    <mergeCell ref="R618:R619"/>
    <mergeCell ref="T618:T619"/>
    <mergeCell ref="V618:V619"/>
    <mergeCell ref="W618:AD621"/>
    <mergeCell ref="AN618:AN621"/>
    <mergeCell ref="AT618:AX619"/>
    <mergeCell ref="G620:G621"/>
    <mergeCell ref="K620:L621"/>
    <mergeCell ref="N620:N621"/>
    <mergeCell ref="P620:P621"/>
    <mergeCell ref="R620:R621"/>
    <mergeCell ref="T620:T621"/>
    <mergeCell ref="V620:V621"/>
    <mergeCell ref="AT620:AX621"/>
    <mergeCell ref="A614:C617"/>
    <mergeCell ref="D614:D617"/>
    <mergeCell ref="E614:F617"/>
    <mergeCell ref="G614:G615"/>
    <mergeCell ref="H614:H617"/>
    <mergeCell ref="I614:I617"/>
    <mergeCell ref="J614:J617"/>
    <mergeCell ref="K614:L615"/>
    <mergeCell ref="N614:N615"/>
    <mergeCell ref="P614:P615"/>
    <mergeCell ref="R614:R615"/>
    <mergeCell ref="T614:T615"/>
    <mergeCell ref="V614:V615"/>
    <mergeCell ref="W614:AD617"/>
    <mergeCell ref="AN614:AN617"/>
    <mergeCell ref="AT614:AX615"/>
    <mergeCell ref="G616:G617"/>
    <mergeCell ref="K616:L617"/>
    <mergeCell ref="N616:N617"/>
    <mergeCell ref="P616:P617"/>
    <mergeCell ref="R616:R617"/>
    <mergeCell ref="T616:T617"/>
    <mergeCell ref="V616:V617"/>
    <mergeCell ref="AT616:AX617"/>
    <mergeCell ref="A610:C613"/>
    <mergeCell ref="D610:D613"/>
    <mergeCell ref="E610:F613"/>
    <mergeCell ref="G610:G611"/>
    <mergeCell ref="H610:H613"/>
    <mergeCell ref="I610:I613"/>
    <mergeCell ref="J610:J613"/>
    <mergeCell ref="K610:L611"/>
    <mergeCell ref="N610:N611"/>
    <mergeCell ref="P610:P611"/>
    <mergeCell ref="R610:R611"/>
    <mergeCell ref="T610:T611"/>
    <mergeCell ref="V610:V611"/>
    <mergeCell ref="W610:AD613"/>
    <mergeCell ref="AN610:AN613"/>
    <mergeCell ref="AT610:AX611"/>
    <mergeCell ref="G612:G613"/>
    <mergeCell ref="K612:L613"/>
    <mergeCell ref="N612:N613"/>
    <mergeCell ref="P612:P613"/>
    <mergeCell ref="R612:R613"/>
    <mergeCell ref="T612:T613"/>
    <mergeCell ref="V612:V613"/>
    <mergeCell ref="AT612:AX613"/>
    <mergeCell ref="A606:C609"/>
    <mergeCell ref="D606:D609"/>
    <mergeCell ref="E606:F609"/>
    <mergeCell ref="G606:G607"/>
    <mergeCell ref="H606:H609"/>
    <mergeCell ref="I606:I609"/>
    <mergeCell ref="J606:J609"/>
    <mergeCell ref="K606:L607"/>
    <mergeCell ref="N606:N607"/>
    <mergeCell ref="P606:P607"/>
    <mergeCell ref="R606:R607"/>
    <mergeCell ref="T606:T607"/>
    <mergeCell ref="V606:V607"/>
    <mergeCell ref="W606:AD609"/>
    <mergeCell ref="AN606:AN609"/>
    <mergeCell ref="AT606:AX607"/>
    <mergeCell ref="G608:G609"/>
    <mergeCell ref="K608:L609"/>
    <mergeCell ref="N608:N609"/>
    <mergeCell ref="P608:P609"/>
    <mergeCell ref="R608:R609"/>
    <mergeCell ref="T608:T609"/>
    <mergeCell ref="V608:V609"/>
    <mergeCell ref="AT608:AX609"/>
    <mergeCell ref="A602:C605"/>
    <mergeCell ref="D602:D605"/>
    <mergeCell ref="E602:F605"/>
    <mergeCell ref="G602:G603"/>
    <mergeCell ref="H602:H605"/>
    <mergeCell ref="I602:I605"/>
    <mergeCell ref="J602:J605"/>
    <mergeCell ref="K602:L603"/>
    <mergeCell ref="N602:N603"/>
    <mergeCell ref="P602:P603"/>
    <mergeCell ref="R602:R603"/>
    <mergeCell ref="T602:T603"/>
    <mergeCell ref="V602:V603"/>
    <mergeCell ref="W602:AD605"/>
    <mergeCell ref="AN602:AN605"/>
    <mergeCell ref="AT602:AX603"/>
    <mergeCell ref="G604:G605"/>
    <mergeCell ref="K604:L605"/>
    <mergeCell ref="N604:N605"/>
    <mergeCell ref="P604:P605"/>
    <mergeCell ref="R604:R605"/>
    <mergeCell ref="T604:T605"/>
    <mergeCell ref="V604:V605"/>
    <mergeCell ref="AT604:AX605"/>
    <mergeCell ref="A598:C601"/>
    <mergeCell ref="D598:D601"/>
    <mergeCell ref="E598:F601"/>
    <mergeCell ref="G598:G599"/>
    <mergeCell ref="H598:H601"/>
    <mergeCell ref="I598:I601"/>
    <mergeCell ref="J598:J601"/>
    <mergeCell ref="K598:L599"/>
    <mergeCell ref="N598:N599"/>
    <mergeCell ref="P598:P599"/>
    <mergeCell ref="R598:R599"/>
    <mergeCell ref="T598:T599"/>
    <mergeCell ref="V598:V599"/>
    <mergeCell ref="W598:AD601"/>
    <mergeCell ref="AN598:AN601"/>
    <mergeCell ref="AT598:AX599"/>
    <mergeCell ref="G600:G601"/>
    <mergeCell ref="K600:L601"/>
    <mergeCell ref="N600:N601"/>
    <mergeCell ref="P600:P601"/>
    <mergeCell ref="R600:R601"/>
    <mergeCell ref="T600:T601"/>
    <mergeCell ref="V600:V601"/>
    <mergeCell ref="AT600:AX601"/>
    <mergeCell ref="A594:C597"/>
    <mergeCell ref="D594:D597"/>
    <mergeCell ref="E594:F597"/>
    <mergeCell ref="G594:G595"/>
    <mergeCell ref="H594:H597"/>
    <mergeCell ref="I594:I597"/>
    <mergeCell ref="J594:J597"/>
    <mergeCell ref="K594:L595"/>
    <mergeCell ref="N594:N595"/>
    <mergeCell ref="P594:P595"/>
    <mergeCell ref="R594:R595"/>
    <mergeCell ref="T594:T595"/>
    <mergeCell ref="V594:V595"/>
    <mergeCell ref="W594:AD597"/>
    <mergeCell ref="AN594:AN597"/>
    <mergeCell ref="AT594:AX595"/>
    <mergeCell ref="G596:G597"/>
    <mergeCell ref="K596:L597"/>
    <mergeCell ref="N596:N597"/>
    <mergeCell ref="P596:P597"/>
    <mergeCell ref="R596:R597"/>
    <mergeCell ref="T596:T597"/>
    <mergeCell ref="V596:V597"/>
    <mergeCell ref="AT596:AX597"/>
    <mergeCell ref="A590:C593"/>
    <mergeCell ref="D590:D593"/>
    <mergeCell ref="E590:F593"/>
    <mergeCell ref="G590:G591"/>
    <mergeCell ref="H590:H593"/>
    <mergeCell ref="I590:I593"/>
    <mergeCell ref="J590:J593"/>
    <mergeCell ref="K590:L591"/>
    <mergeCell ref="N590:N591"/>
    <mergeCell ref="P590:P591"/>
    <mergeCell ref="R590:R591"/>
    <mergeCell ref="T590:T591"/>
    <mergeCell ref="V590:V591"/>
    <mergeCell ref="W590:AD593"/>
    <mergeCell ref="AN590:AN593"/>
    <mergeCell ref="AT590:AX591"/>
    <mergeCell ref="G592:G593"/>
    <mergeCell ref="K592:L593"/>
    <mergeCell ref="N592:N593"/>
    <mergeCell ref="P592:P593"/>
    <mergeCell ref="R592:R593"/>
    <mergeCell ref="T592:T593"/>
    <mergeCell ref="V592:V593"/>
    <mergeCell ref="AT592:AX593"/>
    <mergeCell ref="A584:B584"/>
    <mergeCell ref="D584:J584"/>
    <mergeCell ref="A586:C589"/>
    <mergeCell ref="D586:D589"/>
    <mergeCell ref="E586:F589"/>
    <mergeCell ref="G586:J587"/>
    <mergeCell ref="K586:V586"/>
    <mergeCell ref="W586:AD586"/>
    <mergeCell ref="AN586:AN589"/>
    <mergeCell ref="AT586:AX589"/>
    <mergeCell ref="K587:L589"/>
    <mergeCell ref="M587:N587"/>
    <mergeCell ref="O587:P587"/>
    <mergeCell ref="Q587:R587"/>
    <mergeCell ref="S587:T587"/>
    <mergeCell ref="U587:V587"/>
    <mergeCell ref="W587:AD589"/>
    <mergeCell ref="H588:H589"/>
    <mergeCell ref="I588:I589"/>
    <mergeCell ref="J588:J589"/>
    <mergeCell ref="N588:N589"/>
    <mergeCell ref="P588:P589"/>
    <mergeCell ref="R588:R589"/>
    <mergeCell ref="T588:T589"/>
    <mergeCell ref="V588:V589"/>
    <mergeCell ref="A579:C582"/>
    <mergeCell ref="D579:I582"/>
    <mergeCell ref="J579:J580"/>
    <mergeCell ref="K579:L579"/>
    <mergeCell ref="M579:N579"/>
    <mergeCell ref="O579:P579"/>
    <mergeCell ref="Q579:R579"/>
    <mergeCell ref="S579:T579"/>
    <mergeCell ref="U579:V579"/>
    <mergeCell ref="W579:AA580"/>
    <mergeCell ref="AB579:AD580"/>
    <mergeCell ref="K580:L580"/>
    <mergeCell ref="M580:N580"/>
    <mergeCell ref="O580:P580"/>
    <mergeCell ref="Q580:R580"/>
    <mergeCell ref="S580:T580"/>
    <mergeCell ref="U580:V580"/>
    <mergeCell ref="J581:J582"/>
    <mergeCell ref="K581:L581"/>
    <mergeCell ref="M581:N581"/>
    <mergeCell ref="O581:P581"/>
    <mergeCell ref="Q581:R581"/>
    <mergeCell ref="S581:T581"/>
    <mergeCell ref="U581:V581"/>
    <mergeCell ref="W581:AA582"/>
    <mergeCell ref="AB581:AD582"/>
    <mergeCell ref="K582:L582"/>
    <mergeCell ref="M582:N582"/>
    <mergeCell ref="O582:P582"/>
    <mergeCell ref="Q582:R582"/>
    <mergeCell ref="S582:T582"/>
    <mergeCell ref="U582:V582"/>
    <mergeCell ref="A575:C578"/>
    <mergeCell ref="D575:I578"/>
    <mergeCell ref="J575:J576"/>
    <mergeCell ref="K575:L575"/>
    <mergeCell ref="M575:N575"/>
    <mergeCell ref="O575:P575"/>
    <mergeCell ref="Q575:R575"/>
    <mergeCell ref="S575:T575"/>
    <mergeCell ref="U575:V575"/>
    <mergeCell ref="W575:AA576"/>
    <mergeCell ref="AB575:AD576"/>
    <mergeCell ref="K576:L576"/>
    <mergeCell ref="M576:N576"/>
    <mergeCell ref="O576:P576"/>
    <mergeCell ref="Q576:R576"/>
    <mergeCell ref="S576:T576"/>
    <mergeCell ref="U576:V576"/>
    <mergeCell ref="J577:J578"/>
    <mergeCell ref="K577:L577"/>
    <mergeCell ref="M577:N577"/>
    <mergeCell ref="O577:P577"/>
    <mergeCell ref="Q577:R577"/>
    <mergeCell ref="S577:T577"/>
    <mergeCell ref="U577:V577"/>
    <mergeCell ref="W577:AA578"/>
    <mergeCell ref="AB577:AD578"/>
    <mergeCell ref="K578:L578"/>
    <mergeCell ref="M578:N578"/>
    <mergeCell ref="O578:P578"/>
    <mergeCell ref="Q578:R578"/>
    <mergeCell ref="S578:T578"/>
    <mergeCell ref="U578:V578"/>
    <mergeCell ref="A571:C574"/>
    <mergeCell ref="D571:I574"/>
    <mergeCell ref="J571:J572"/>
    <mergeCell ref="K571:L571"/>
    <mergeCell ref="M571:N571"/>
    <mergeCell ref="O571:P571"/>
    <mergeCell ref="Q571:R571"/>
    <mergeCell ref="S571:T571"/>
    <mergeCell ref="U571:V571"/>
    <mergeCell ref="W571:AA572"/>
    <mergeCell ref="AB571:AD572"/>
    <mergeCell ref="K572:L572"/>
    <mergeCell ref="M572:N572"/>
    <mergeCell ref="O572:P572"/>
    <mergeCell ref="Q572:R572"/>
    <mergeCell ref="S572:T572"/>
    <mergeCell ref="U572:V572"/>
    <mergeCell ref="J573:J574"/>
    <mergeCell ref="K573:L573"/>
    <mergeCell ref="M573:N573"/>
    <mergeCell ref="O573:P573"/>
    <mergeCell ref="Q573:R573"/>
    <mergeCell ref="S573:T573"/>
    <mergeCell ref="U573:V573"/>
    <mergeCell ref="W573:AA574"/>
    <mergeCell ref="AB573:AD574"/>
    <mergeCell ref="K574:L574"/>
    <mergeCell ref="M574:N574"/>
    <mergeCell ref="O574:P574"/>
    <mergeCell ref="Q574:R574"/>
    <mergeCell ref="S574:T574"/>
    <mergeCell ref="U574:V574"/>
    <mergeCell ref="A567:C570"/>
    <mergeCell ref="D567:I570"/>
    <mergeCell ref="J567:J568"/>
    <mergeCell ref="K567:L567"/>
    <mergeCell ref="M567:N567"/>
    <mergeCell ref="O567:P567"/>
    <mergeCell ref="Q567:R567"/>
    <mergeCell ref="S567:T567"/>
    <mergeCell ref="U567:V567"/>
    <mergeCell ref="W567:AA568"/>
    <mergeCell ref="AB567:AD568"/>
    <mergeCell ref="K568:L568"/>
    <mergeCell ref="M568:N568"/>
    <mergeCell ref="O568:P568"/>
    <mergeCell ref="Q568:R568"/>
    <mergeCell ref="S568:T568"/>
    <mergeCell ref="U568:V568"/>
    <mergeCell ref="J569:J570"/>
    <mergeCell ref="K569:L569"/>
    <mergeCell ref="M569:N569"/>
    <mergeCell ref="O569:P569"/>
    <mergeCell ref="Q569:R569"/>
    <mergeCell ref="S569:T569"/>
    <mergeCell ref="U569:V569"/>
    <mergeCell ref="W569:AA570"/>
    <mergeCell ref="AB569:AD570"/>
    <mergeCell ref="K570:L570"/>
    <mergeCell ref="M570:N570"/>
    <mergeCell ref="O570:P570"/>
    <mergeCell ref="Q570:R570"/>
    <mergeCell ref="S570:T570"/>
    <mergeCell ref="U570:V570"/>
    <mergeCell ref="A563:C566"/>
    <mergeCell ref="D563:I566"/>
    <mergeCell ref="J563:J564"/>
    <mergeCell ref="K563:L563"/>
    <mergeCell ref="M563:N563"/>
    <mergeCell ref="O563:P563"/>
    <mergeCell ref="Q563:R563"/>
    <mergeCell ref="S563:T563"/>
    <mergeCell ref="U563:V563"/>
    <mergeCell ref="W563:AA564"/>
    <mergeCell ref="AB563:AD564"/>
    <mergeCell ref="K564:L564"/>
    <mergeCell ref="M564:N564"/>
    <mergeCell ref="O564:P564"/>
    <mergeCell ref="Q564:R564"/>
    <mergeCell ref="S564:T564"/>
    <mergeCell ref="U564:V564"/>
    <mergeCell ref="J565:J566"/>
    <mergeCell ref="K565:L565"/>
    <mergeCell ref="M565:N565"/>
    <mergeCell ref="O565:P565"/>
    <mergeCell ref="Q565:R565"/>
    <mergeCell ref="S565:T565"/>
    <mergeCell ref="U565:V565"/>
    <mergeCell ref="W565:AA566"/>
    <mergeCell ref="AB565:AD566"/>
    <mergeCell ref="K566:L566"/>
    <mergeCell ref="M566:N566"/>
    <mergeCell ref="O566:P566"/>
    <mergeCell ref="Q566:R566"/>
    <mergeCell ref="S566:T566"/>
    <mergeCell ref="U566:V566"/>
    <mergeCell ref="A558:AD558"/>
    <mergeCell ref="A560:E560"/>
    <mergeCell ref="J560:R560"/>
    <mergeCell ref="S560:T560"/>
    <mergeCell ref="A561:C562"/>
    <mergeCell ref="D561:I561"/>
    <mergeCell ref="J561:J562"/>
    <mergeCell ref="K561:T561"/>
    <mergeCell ref="W561:AA561"/>
    <mergeCell ref="AB561:AD562"/>
    <mergeCell ref="D562:I562"/>
    <mergeCell ref="K562:L562"/>
    <mergeCell ref="M562:N562"/>
    <mergeCell ref="O562:P562"/>
    <mergeCell ref="Q562:R562"/>
    <mergeCell ref="S562:T562"/>
    <mergeCell ref="U562:V562"/>
    <mergeCell ref="W562:AA562"/>
    <mergeCell ref="A554:C557"/>
    <mergeCell ref="D554:D557"/>
    <mergeCell ref="E554:F557"/>
    <mergeCell ref="G554:G555"/>
    <mergeCell ref="H554:H557"/>
    <mergeCell ref="I554:I557"/>
    <mergeCell ref="J554:J557"/>
    <mergeCell ref="K554:L555"/>
    <mergeCell ref="N554:N555"/>
    <mergeCell ref="P554:P555"/>
    <mergeCell ref="R554:R555"/>
    <mergeCell ref="T554:T555"/>
    <mergeCell ref="V554:V555"/>
    <mergeCell ref="W554:AD557"/>
    <mergeCell ref="AN554:AN557"/>
    <mergeCell ref="AT554:AX555"/>
    <mergeCell ref="G556:G557"/>
    <mergeCell ref="K556:L557"/>
    <mergeCell ref="N556:N557"/>
    <mergeCell ref="P556:P557"/>
    <mergeCell ref="R556:R557"/>
    <mergeCell ref="T556:T557"/>
    <mergeCell ref="V556:V557"/>
    <mergeCell ref="AT556:AX557"/>
    <mergeCell ref="A550:C553"/>
    <mergeCell ref="D550:D553"/>
    <mergeCell ref="E550:F553"/>
    <mergeCell ref="G550:G551"/>
    <mergeCell ref="H550:H553"/>
    <mergeCell ref="I550:I553"/>
    <mergeCell ref="J550:J553"/>
    <mergeCell ref="K550:L551"/>
    <mergeCell ref="N550:N551"/>
    <mergeCell ref="P550:P551"/>
    <mergeCell ref="R550:R551"/>
    <mergeCell ref="T550:T551"/>
    <mergeCell ref="V550:V551"/>
    <mergeCell ref="W550:AD553"/>
    <mergeCell ref="AN550:AN553"/>
    <mergeCell ref="AT550:AX551"/>
    <mergeCell ref="G552:G553"/>
    <mergeCell ref="K552:L553"/>
    <mergeCell ref="N552:N553"/>
    <mergeCell ref="P552:P553"/>
    <mergeCell ref="R552:R553"/>
    <mergeCell ref="T552:T553"/>
    <mergeCell ref="V552:V553"/>
    <mergeCell ref="AT552:AX553"/>
    <mergeCell ref="A546:C549"/>
    <mergeCell ref="D546:D549"/>
    <mergeCell ref="E546:F549"/>
    <mergeCell ref="G546:G547"/>
    <mergeCell ref="H546:H549"/>
    <mergeCell ref="I546:I549"/>
    <mergeCell ref="J546:J549"/>
    <mergeCell ref="K546:L547"/>
    <mergeCell ref="N546:N547"/>
    <mergeCell ref="P546:P547"/>
    <mergeCell ref="R546:R547"/>
    <mergeCell ref="T546:T547"/>
    <mergeCell ref="V546:V547"/>
    <mergeCell ref="W546:AD549"/>
    <mergeCell ref="AN546:AN549"/>
    <mergeCell ref="AT546:AX547"/>
    <mergeCell ref="G548:G549"/>
    <mergeCell ref="K548:L549"/>
    <mergeCell ref="N548:N549"/>
    <mergeCell ref="P548:P549"/>
    <mergeCell ref="R548:R549"/>
    <mergeCell ref="T548:T549"/>
    <mergeCell ref="V548:V549"/>
    <mergeCell ref="AT548:AX549"/>
    <mergeCell ref="A542:C545"/>
    <mergeCell ref="D542:D545"/>
    <mergeCell ref="E542:F545"/>
    <mergeCell ref="G542:G543"/>
    <mergeCell ref="H542:H545"/>
    <mergeCell ref="I542:I545"/>
    <mergeCell ref="J542:J545"/>
    <mergeCell ref="K542:L543"/>
    <mergeCell ref="N542:N543"/>
    <mergeCell ref="P542:P543"/>
    <mergeCell ref="R542:R543"/>
    <mergeCell ref="T542:T543"/>
    <mergeCell ref="V542:V543"/>
    <mergeCell ref="W542:AD545"/>
    <mergeCell ref="AN542:AN545"/>
    <mergeCell ref="AT542:AX543"/>
    <mergeCell ref="G544:G545"/>
    <mergeCell ref="K544:L545"/>
    <mergeCell ref="N544:N545"/>
    <mergeCell ref="P544:P545"/>
    <mergeCell ref="R544:R545"/>
    <mergeCell ref="T544:T545"/>
    <mergeCell ref="V544:V545"/>
    <mergeCell ref="AT544:AX545"/>
    <mergeCell ref="A538:C541"/>
    <mergeCell ref="D538:D541"/>
    <mergeCell ref="E538:F541"/>
    <mergeCell ref="G538:G539"/>
    <mergeCell ref="H538:H541"/>
    <mergeCell ref="I538:I541"/>
    <mergeCell ref="J538:J541"/>
    <mergeCell ref="K538:L539"/>
    <mergeCell ref="N538:N539"/>
    <mergeCell ref="P538:P539"/>
    <mergeCell ref="R538:R539"/>
    <mergeCell ref="T538:T539"/>
    <mergeCell ref="V538:V539"/>
    <mergeCell ref="W538:AD541"/>
    <mergeCell ref="AN538:AN541"/>
    <mergeCell ref="AT538:AX539"/>
    <mergeCell ref="G540:G541"/>
    <mergeCell ref="K540:L541"/>
    <mergeCell ref="N540:N541"/>
    <mergeCell ref="P540:P541"/>
    <mergeCell ref="R540:R541"/>
    <mergeCell ref="T540:T541"/>
    <mergeCell ref="V540:V541"/>
    <mergeCell ref="AT540:AX541"/>
    <mergeCell ref="A534:C537"/>
    <mergeCell ref="D534:D537"/>
    <mergeCell ref="E534:F537"/>
    <mergeCell ref="G534:G535"/>
    <mergeCell ref="H534:H537"/>
    <mergeCell ref="I534:I537"/>
    <mergeCell ref="J534:J537"/>
    <mergeCell ref="K534:L535"/>
    <mergeCell ref="N534:N535"/>
    <mergeCell ref="P534:P535"/>
    <mergeCell ref="R534:R535"/>
    <mergeCell ref="T534:T535"/>
    <mergeCell ref="V534:V535"/>
    <mergeCell ref="W534:AD537"/>
    <mergeCell ref="AN534:AN537"/>
    <mergeCell ref="AT534:AX535"/>
    <mergeCell ref="G536:G537"/>
    <mergeCell ref="K536:L537"/>
    <mergeCell ref="N536:N537"/>
    <mergeCell ref="P536:P537"/>
    <mergeCell ref="R536:R537"/>
    <mergeCell ref="T536:T537"/>
    <mergeCell ref="V536:V537"/>
    <mergeCell ref="AT536:AX537"/>
    <mergeCell ref="A530:C533"/>
    <mergeCell ref="D530:D533"/>
    <mergeCell ref="E530:F533"/>
    <mergeCell ref="G530:G531"/>
    <mergeCell ref="H530:H533"/>
    <mergeCell ref="I530:I533"/>
    <mergeCell ref="J530:J533"/>
    <mergeCell ref="K530:L531"/>
    <mergeCell ref="N530:N531"/>
    <mergeCell ref="P530:P531"/>
    <mergeCell ref="R530:R531"/>
    <mergeCell ref="T530:T531"/>
    <mergeCell ref="V530:V531"/>
    <mergeCell ref="W530:AD533"/>
    <mergeCell ref="AN530:AN533"/>
    <mergeCell ref="AT530:AX531"/>
    <mergeCell ref="G532:G533"/>
    <mergeCell ref="K532:L533"/>
    <mergeCell ref="N532:N533"/>
    <mergeCell ref="P532:P533"/>
    <mergeCell ref="R532:R533"/>
    <mergeCell ref="T532:T533"/>
    <mergeCell ref="V532:V533"/>
    <mergeCell ref="AT532:AX533"/>
    <mergeCell ref="A526:C529"/>
    <mergeCell ref="D526:D529"/>
    <mergeCell ref="E526:F529"/>
    <mergeCell ref="G526:G527"/>
    <mergeCell ref="H526:H529"/>
    <mergeCell ref="I526:I529"/>
    <mergeCell ref="J526:J529"/>
    <mergeCell ref="K526:L527"/>
    <mergeCell ref="N526:N527"/>
    <mergeCell ref="P526:P527"/>
    <mergeCell ref="R526:R527"/>
    <mergeCell ref="T526:T527"/>
    <mergeCell ref="V526:V527"/>
    <mergeCell ref="W526:AD529"/>
    <mergeCell ref="AN526:AN529"/>
    <mergeCell ref="AT526:AX527"/>
    <mergeCell ref="G528:G529"/>
    <mergeCell ref="K528:L529"/>
    <mergeCell ref="N528:N529"/>
    <mergeCell ref="P528:P529"/>
    <mergeCell ref="R528:R529"/>
    <mergeCell ref="T528:T529"/>
    <mergeCell ref="V528:V529"/>
    <mergeCell ref="AT528:AX529"/>
    <mergeCell ref="A522:C525"/>
    <mergeCell ref="D522:D525"/>
    <mergeCell ref="E522:F525"/>
    <mergeCell ref="G522:G523"/>
    <mergeCell ref="H522:H525"/>
    <mergeCell ref="I522:I525"/>
    <mergeCell ref="J522:J525"/>
    <mergeCell ref="K522:L523"/>
    <mergeCell ref="N522:N523"/>
    <mergeCell ref="P522:P523"/>
    <mergeCell ref="R522:R523"/>
    <mergeCell ref="T522:T523"/>
    <mergeCell ref="V522:V523"/>
    <mergeCell ref="W522:AD525"/>
    <mergeCell ref="AN522:AN525"/>
    <mergeCell ref="AT522:AX523"/>
    <mergeCell ref="G524:G525"/>
    <mergeCell ref="K524:L525"/>
    <mergeCell ref="N524:N525"/>
    <mergeCell ref="P524:P525"/>
    <mergeCell ref="R524:R525"/>
    <mergeCell ref="T524:T525"/>
    <mergeCell ref="V524:V525"/>
    <mergeCell ref="AT524:AX525"/>
    <mergeCell ref="A518:C521"/>
    <mergeCell ref="D518:D521"/>
    <mergeCell ref="E518:F521"/>
    <mergeCell ref="G518:G519"/>
    <mergeCell ref="H518:H521"/>
    <mergeCell ref="I518:I521"/>
    <mergeCell ref="J518:J521"/>
    <mergeCell ref="K518:L519"/>
    <mergeCell ref="N518:N519"/>
    <mergeCell ref="P518:P519"/>
    <mergeCell ref="R518:R519"/>
    <mergeCell ref="T518:T519"/>
    <mergeCell ref="V518:V519"/>
    <mergeCell ref="W518:AD521"/>
    <mergeCell ref="AN518:AN521"/>
    <mergeCell ref="AT518:AX519"/>
    <mergeCell ref="G520:G521"/>
    <mergeCell ref="K520:L521"/>
    <mergeCell ref="N520:N521"/>
    <mergeCell ref="P520:P521"/>
    <mergeCell ref="R520:R521"/>
    <mergeCell ref="T520:T521"/>
    <mergeCell ref="V520:V521"/>
    <mergeCell ref="AT520:AX521"/>
    <mergeCell ref="A514:C517"/>
    <mergeCell ref="D514:D517"/>
    <mergeCell ref="E514:F517"/>
    <mergeCell ref="G514:G515"/>
    <mergeCell ref="H514:H517"/>
    <mergeCell ref="I514:I517"/>
    <mergeCell ref="J514:J517"/>
    <mergeCell ref="K514:L515"/>
    <mergeCell ref="N514:N515"/>
    <mergeCell ref="P514:P515"/>
    <mergeCell ref="R514:R515"/>
    <mergeCell ref="T514:T515"/>
    <mergeCell ref="V514:V515"/>
    <mergeCell ref="W514:AD517"/>
    <mergeCell ref="AN514:AN517"/>
    <mergeCell ref="AT514:AX515"/>
    <mergeCell ref="G516:G517"/>
    <mergeCell ref="K516:L517"/>
    <mergeCell ref="N516:N517"/>
    <mergeCell ref="P516:P517"/>
    <mergeCell ref="R516:R517"/>
    <mergeCell ref="T516:T517"/>
    <mergeCell ref="V516:V517"/>
    <mergeCell ref="AT516:AX517"/>
    <mergeCell ref="A508:B508"/>
    <mergeCell ref="D508:J508"/>
    <mergeCell ref="A510:C513"/>
    <mergeCell ref="D510:D513"/>
    <mergeCell ref="E510:F513"/>
    <mergeCell ref="G510:J511"/>
    <mergeCell ref="K510:V510"/>
    <mergeCell ref="W510:AD510"/>
    <mergeCell ref="AN510:AN513"/>
    <mergeCell ref="AT510:AX513"/>
    <mergeCell ref="K511:L513"/>
    <mergeCell ref="M511:N511"/>
    <mergeCell ref="O511:P511"/>
    <mergeCell ref="Q511:R511"/>
    <mergeCell ref="S511:T511"/>
    <mergeCell ref="U511:V511"/>
    <mergeCell ref="W511:AD513"/>
    <mergeCell ref="H512:H513"/>
    <mergeCell ref="I512:I513"/>
    <mergeCell ref="J512:J513"/>
    <mergeCell ref="N512:N513"/>
    <mergeCell ref="P512:P513"/>
    <mergeCell ref="R512:R513"/>
    <mergeCell ref="T512:T513"/>
    <mergeCell ref="V512:V513"/>
    <mergeCell ref="A503:C506"/>
    <mergeCell ref="D503:I506"/>
    <mergeCell ref="J503:J504"/>
    <mergeCell ref="K503:L503"/>
    <mergeCell ref="M503:N503"/>
    <mergeCell ref="O503:P503"/>
    <mergeCell ref="Q503:R503"/>
    <mergeCell ref="S503:T503"/>
    <mergeCell ref="U503:V503"/>
    <mergeCell ref="W503:AA504"/>
    <mergeCell ref="AB503:AD504"/>
    <mergeCell ref="K504:L504"/>
    <mergeCell ref="M504:N504"/>
    <mergeCell ref="O504:P504"/>
    <mergeCell ref="Q504:R504"/>
    <mergeCell ref="S504:T504"/>
    <mergeCell ref="U504:V504"/>
    <mergeCell ref="J505:J506"/>
    <mergeCell ref="K505:L505"/>
    <mergeCell ref="M505:N505"/>
    <mergeCell ref="O505:P505"/>
    <mergeCell ref="Q505:R505"/>
    <mergeCell ref="S505:T505"/>
    <mergeCell ref="U505:V505"/>
    <mergeCell ref="W505:AA506"/>
    <mergeCell ref="AB505:AD506"/>
    <mergeCell ref="K506:L506"/>
    <mergeCell ref="M506:N506"/>
    <mergeCell ref="O506:P506"/>
    <mergeCell ref="Q506:R506"/>
    <mergeCell ref="S506:T506"/>
    <mergeCell ref="U506:V506"/>
    <mergeCell ref="A499:C502"/>
    <mergeCell ref="D499:I502"/>
    <mergeCell ref="J499:J500"/>
    <mergeCell ref="K499:L499"/>
    <mergeCell ref="M499:N499"/>
    <mergeCell ref="O499:P499"/>
    <mergeCell ref="Q499:R499"/>
    <mergeCell ref="S499:T499"/>
    <mergeCell ref="U499:V499"/>
    <mergeCell ref="W499:AA500"/>
    <mergeCell ref="AB499:AD500"/>
    <mergeCell ref="K500:L500"/>
    <mergeCell ref="M500:N500"/>
    <mergeCell ref="O500:P500"/>
    <mergeCell ref="Q500:R500"/>
    <mergeCell ref="S500:T500"/>
    <mergeCell ref="U500:V500"/>
    <mergeCell ref="J501:J502"/>
    <mergeCell ref="K501:L501"/>
    <mergeCell ref="M501:N501"/>
    <mergeCell ref="O501:P501"/>
    <mergeCell ref="Q501:R501"/>
    <mergeCell ref="S501:T501"/>
    <mergeCell ref="U501:V501"/>
    <mergeCell ref="W501:AA502"/>
    <mergeCell ref="AB501:AD502"/>
    <mergeCell ref="K502:L502"/>
    <mergeCell ref="M502:N502"/>
    <mergeCell ref="O502:P502"/>
    <mergeCell ref="Q502:R502"/>
    <mergeCell ref="S502:T502"/>
    <mergeCell ref="U502:V502"/>
    <mergeCell ref="A495:C498"/>
    <mergeCell ref="D495:I498"/>
    <mergeCell ref="J495:J496"/>
    <mergeCell ref="K495:L495"/>
    <mergeCell ref="M495:N495"/>
    <mergeCell ref="O495:P495"/>
    <mergeCell ref="Q495:R495"/>
    <mergeCell ref="S495:T495"/>
    <mergeCell ref="U495:V495"/>
    <mergeCell ref="W495:AA496"/>
    <mergeCell ref="AB495:AD496"/>
    <mergeCell ref="K496:L496"/>
    <mergeCell ref="M496:N496"/>
    <mergeCell ref="O496:P496"/>
    <mergeCell ref="Q496:R496"/>
    <mergeCell ref="S496:T496"/>
    <mergeCell ref="U496:V496"/>
    <mergeCell ref="J497:J498"/>
    <mergeCell ref="K497:L497"/>
    <mergeCell ref="M497:N497"/>
    <mergeCell ref="O497:P497"/>
    <mergeCell ref="Q497:R497"/>
    <mergeCell ref="S497:T497"/>
    <mergeCell ref="U497:V497"/>
    <mergeCell ref="W497:AA498"/>
    <mergeCell ref="AB497:AD498"/>
    <mergeCell ref="K498:L498"/>
    <mergeCell ref="M498:N498"/>
    <mergeCell ref="O498:P498"/>
    <mergeCell ref="Q498:R498"/>
    <mergeCell ref="S498:T498"/>
    <mergeCell ref="U498:V498"/>
    <mergeCell ref="A491:C494"/>
    <mergeCell ref="D491:I494"/>
    <mergeCell ref="J491:J492"/>
    <mergeCell ref="K491:L491"/>
    <mergeCell ref="M491:N491"/>
    <mergeCell ref="O491:P491"/>
    <mergeCell ref="Q491:R491"/>
    <mergeCell ref="S491:T491"/>
    <mergeCell ref="U491:V491"/>
    <mergeCell ref="W491:AA492"/>
    <mergeCell ref="AB491:AD492"/>
    <mergeCell ref="K492:L492"/>
    <mergeCell ref="M492:N492"/>
    <mergeCell ref="O492:P492"/>
    <mergeCell ref="Q492:R492"/>
    <mergeCell ref="S492:T492"/>
    <mergeCell ref="U492:V492"/>
    <mergeCell ref="J493:J494"/>
    <mergeCell ref="K493:L493"/>
    <mergeCell ref="M493:N493"/>
    <mergeCell ref="O493:P493"/>
    <mergeCell ref="Q493:R493"/>
    <mergeCell ref="S493:T493"/>
    <mergeCell ref="U493:V493"/>
    <mergeCell ref="W493:AA494"/>
    <mergeCell ref="AB493:AD494"/>
    <mergeCell ref="K494:L494"/>
    <mergeCell ref="M494:N494"/>
    <mergeCell ref="O494:P494"/>
    <mergeCell ref="Q494:R494"/>
    <mergeCell ref="S494:T494"/>
    <mergeCell ref="U494:V494"/>
    <mergeCell ref="A487:C490"/>
    <mergeCell ref="D487:I490"/>
    <mergeCell ref="J487:J488"/>
    <mergeCell ref="K487:L487"/>
    <mergeCell ref="M487:N487"/>
    <mergeCell ref="O487:P487"/>
    <mergeCell ref="Q487:R487"/>
    <mergeCell ref="S487:T487"/>
    <mergeCell ref="U487:V487"/>
    <mergeCell ref="W487:AA488"/>
    <mergeCell ref="AB487:AD488"/>
    <mergeCell ref="K488:L488"/>
    <mergeCell ref="M488:N488"/>
    <mergeCell ref="O488:P488"/>
    <mergeCell ref="Q488:R488"/>
    <mergeCell ref="S488:T488"/>
    <mergeCell ref="U488:V488"/>
    <mergeCell ref="J489:J490"/>
    <mergeCell ref="K489:L489"/>
    <mergeCell ref="M489:N489"/>
    <mergeCell ref="O489:P489"/>
    <mergeCell ref="Q489:R489"/>
    <mergeCell ref="S489:T489"/>
    <mergeCell ref="U489:V489"/>
    <mergeCell ref="W489:AA490"/>
    <mergeCell ref="AB489:AD490"/>
    <mergeCell ref="K490:L490"/>
    <mergeCell ref="M490:N490"/>
    <mergeCell ref="O490:P490"/>
    <mergeCell ref="Q490:R490"/>
    <mergeCell ref="S490:T490"/>
    <mergeCell ref="U490:V490"/>
    <mergeCell ref="A482:AD482"/>
    <mergeCell ref="A484:E484"/>
    <mergeCell ref="J484:R484"/>
    <mergeCell ref="S484:T484"/>
    <mergeCell ref="A485:C486"/>
    <mergeCell ref="D485:I485"/>
    <mergeCell ref="J485:J486"/>
    <mergeCell ref="K485:T485"/>
    <mergeCell ref="W485:AA485"/>
    <mergeCell ref="AB485:AD486"/>
    <mergeCell ref="D486:I486"/>
    <mergeCell ref="K486:L486"/>
    <mergeCell ref="M486:N486"/>
    <mergeCell ref="O486:P486"/>
    <mergeCell ref="Q486:R486"/>
    <mergeCell ref="S486:T486"/>
    <mergeCell ref="U486:V486"/>
    <mergeCell ref="W486:AA486"/>
    <mergeCell ref="A478:C481"/>
    <mergeCell ref="D478:D481"/>
    <mergeCell ref="E478:F481"/>
    <mergeCell ref="G478:G479"/>
    <mergeCell ref="H478:H481"/>
    <mergeCell ref="I478:I481"/>
    <mergeCell ref="J478:J481"/>
    <mergeCell ref="K478:L479"/>
    <mergeCell ref="N478:N479"/>
    <mergeCell ref="P478:P479"/>
    <mergeCell ref="R478:R479"/>
    <mergeCell ref="T478:T479"/>
    <mergeCell ref="V478:V479"/>
    <mergeCell ref="W478:AD481"/>
    <mergeCell ref="AN478:AN481"/>
    <mergeCell ref="AT478:AX479"/>
    <mergeCell ref="G480:G481"/>
    <mergeCell ref="K480:L481"/>
    <mergeCell ref="N480:N481"/>
    <mergeCell ref="P480:P481"/>
    <mergeCell ref="R480:R481"/>
    <mergeCell ref="T480:T481"/>
    <mergeCell ref="V480:V481"/>
    <mergeCell ref="AT480:AX481"/>
    <mergeCell ref="A474:C477"/>
    <mergeCell ref="D474:D477"/>
    <mergeCell ref="E474:F477"/>
    <mergeCell ref="G474:G475"/>
    <mergeCell ref="H474:H477"/>
    <mergeCell ref="I474:I477"/>
    <mergeCell ref="J474:J477"/>
    <mergeCell ref="K474:L475"/>
    <mergeCell ref="N474:N475"/>
    <mergeCell ref="P474:P475"/>
    <mergeCell ref="R474:R475"/>
    <mergeCell ref="T474:T475"/>
    <mergeCell ref="V474:V475"/>
    <mergeCell ref="W474:AD477"/>
    <mergeCell ref="AN474:AN477"/>
    <mergeCell ref="AT474:AX475"/>
    <mergeCell ref="G476:G477"/>
    <mergeCell ref="K476:L477"/>
    <mergeCell ref="N476:N477"/>
    <mergeCell ref="P476:P477"/>
    <mergeCell ref="R476:R477"/>
    <mergeCell ref="T476:T477"/>
    <mergeCell ref="V476:V477"/>
    <mergeCell ref="AT476:AX477"/>
    <mergeCell ref="A470:C473"/>
    <mergeCell ref="D470:D473"/>
    <mergeCell ref="E470:F473"/>
    <mergeCell ref="G470:G471"/>
    <mergeCell ref="H470:H473"/>
    <mergeCell ref="I470:I473"/>
    <mergeCell ref="J470:J473"/>
    <mergeCell ref="K470:L471"/>
    <mergeCell ref="N470:N471"/>
    <mergeCell ref="P470:P471"/>
    <mergeCell ref="R470:R471"/>
    <mergeCell ref="T470:T471"/>
    <mergeCell ref="V470:V471"/>
    <mergeCell ref="W470:AD473"/>
    <mergeCell ref="AN470:AN473"/>
    <mergeCell ref="AT470:AX471"/>
    <mergeCell ref="G472:G473"/>
    <mergeCell ref="K472:L473"/>
    <mergeCell ref="N472:N473"/>
    <mergeCell ref="P472:P473"/>
    <mergeCell ref="R472:R473"/>
    <mergeCell ref="T472:T473"/>
    <mergeCell ref="V472:V473"/>
    <mergeCell ref="AT472:AX473"/>
    <mergeCell ref="A466:C469"/>
    <mergeCell ref="D466:D469"/>
    <mergeCell ref="E466:F469"/>
    <mergeCell ref="G466:G467"/>
    <mergeCell ref="H466:H469"/>
    <mergeCell ref="I466:I469"/>
    <mergeCell ref="J466:J469"/>
    <mergeCell ref="K466:L467"/>
    <mergeCell ref="N466:N467"/>
    <mergeCell ref="P466:P467"/>
    <mergeCell ref="R466:R467"/>
    <mergeCell ref="T466:T467"/>
    <mergeCell ref="V466:V467"/>
    <mergeCell ref="W466:AD469"/>
    <mergeCell ref="AN466:AN469"/>
    <mergeCell ref="AT466:AX467"/>
    <mergeCell ref="G468:G469"/>
    <mergeCell ref="K468:L469"/>
    <mergeCell ref="N468:N469"/>
    <mergeCell ref="P468:P469"/>
    <mergeCell ref="R468:R469"/>
    <mergeCell ref="T468:T469"/>
    <mergeCell ref="V468:V469"/>
    <mergeCell ref="AT468:AX469"/>
    <mergeCell ref="A462:C465"/>
    <mergeCell ref="D462:D465"/>
    <mergeCell ref="E462:F465"/>
    <mergeCell ref="G462:G463"/>
    <mergeCell ref="H462:H465"/>
    <mergeCell ref="I462:I465"/>
    <mergeCell ref="J462:J465"/>
    <mergeCell ref="K462:L463"/>
    <mergeCell ref="N462:N463"/>
    <mergeCell ref="P462:P463"/>
    <mergeCell ref="R462:R463"/>
    <mergeCell ref="T462:T463"/>
    <mergeCell ref="V462:V463"/>
    <mergeCell ref="W462:AD465"/>
    <mergeCell ref="AN462:AN465"/>
    <mergeCell ref="AT462:AX463"/>
    <mergeCell ref="G464:G465"/>
    <mergeCell ref="K464:L465"/>
    <mergeCell ref="N464:N465"/>
    <mergeCell ref="P464:P465"/>
    <mergeCell ref="R464:R465"/>
    <mergeCell ref="T464:T465"/>
    <mergeCell ref="V464:V465"/>
    <mergeCell ref="AT464:AX465"/>
    <mergeCell ref="A458:C461"/>
    <mergeCell ref="D458:D461"/>
    <mergeCell ref="E458:F461"/>
    <mergeCell ref="G458:G459"/>
    <mergeCell ref="H458:H461"/>
    <mergeCell ref="I458:I461"/>
    <mergeCell ref="J458:J461"/>
    <mergeCell ref="K458:L459"/>
    <mergeCell ref="N458:N459"/>
    <mergeCell ref="P458:P459"/>
    <mergeCell ref="R458:R459"/>
    <mergeCell ref="T458:T459"/>
    <mergeCell ref="V458:V459"/>
    <mergeCell ref="W458:AD461"/>
    <mergeCell ref="AN458:AN461"/>
    <mergeCell ref="AT458:AX459"/>
    <mergeCell ref="G460:G461"/>
    <mergeCell ref="K460:L461"/>
    <mergeCell ref="N460:N461"/>
    <mergeCell ref="P460:P461"/>
    <mergeCell ref="R460:R461"/>
    <mergeCell ref="T460:T461"/>
    <mergeCell ref="V460:V461"/>
    <mergeCell ref="AT460:AX461"/>
    <mergeCell ref="A454:C457"/>
    <mergeCell ref="D454:D457"/>
    <mergeCell ref="E454:F457"/>
    <mergeCell ref="G454:G455"/>
    <mergeCell ref="H454:H457"/>
    <mergeCell ref="I454:I457"/>
    <mergeCell ref="J454:J457"/>
    <mergeCell ref="K454:L455"/>
    <mergeCell ref="N454:N455"/>
    <mergeCell ref="P454:P455"/>
    <mergeCell ref="R454:R455"/>
    <mergeCell ref="T454:T455"/>
    <mergeCell ref="V454:V455"/>
    <mergeCell ref="W454:AD457"/>
    <mergeCell ref="AN454:AN457"/>
    <mergeCell ref="AT454:AX455"/>
    <mergeCell ref="G456:G457"/>
    <mergeCell ref="K456:L457"/>
    <mergeCell ref="N456:N457"/>
    <mergeCell ref="P456:P457"/>
    <mergeCell ref="R456:R457"/>
    <mergeCell ref="T456:T457"/>
    <mergeCell ref="V456:V457"/>
    <mergeCell ref="AT456:AX457"/>
    <mergeCell ref="A450:C453"/>
    <mergeCell ref="D450:D453"/>
    <mergeCell ref="E450:F453"/>
    <mergeCell ref="G450:G451"/>
    <mergeCell ref="H450:H453"/>
    <mergeCell ref="I450:I453"/>
    <mergeCell ref="J450:J453"/>
    <mergeCell ref="K450:L451"/>
    <mergeCell ref="N450:N451"/>
    <mergeCell ref="P450:P451"/>
    <mergeCell ref="R450:R451"/>
    <mergeCell ref="T450:T451"/>
    <mergeCell ref="V450:V451"/>
    <mergeCell ref="W450:AD453"/>
    <mergeCell ref="AN450:AN453"/>
    <mergeCell ref="AT450:AX451"/>
    <mergeCell ref="G452:G453"/>
    <mergeCell ref="K452:L453"/>
    <mergeCell ref="N452:N453"/>
    <mergeCell ref="P452:P453"/>
    <mergeCell ref="R452:R453"/>
    <mergeCell ref="T452:T453"/>
    <mergeCell ref="V452:V453"/>
    <mergeCell ref="AT452:AX453"/>
    <mergeCell ref="A446:C449"/>
    <mergeCell ref="D446:D449"/>
    <mergeCell ref="E446:F449"/>
    <mergeCell ref="G446:G447"/>
    <mergeCell ref="H446:H449"/>
    <mergeCell ref="I446:I449"/>
    <mergeCell ref="J446:J449"/>
    <mergeCell ref="K446:L447"/>
    <mergeCell ref="N446:N447"/>
    <mergeCell ref="P446:P447"/>
    <mergeCell ref="R446:R447"/>
    <mergeCell ref="T446:T447"/>
    <mergeCell ref="V446:V447"/>
    <mergeCell ref="W446:AD449"/>
    <mergeCell ref="AN446:AN449"/>
    <mergeCell ref="AT446:AX447"/>
    <mergeCell ref="G448:G449"/>
    <mergeCell ref="K448:L449"/>
    <mergeCell ref="N448:N449"/>
    <mergeCell ref="P448:P449"/>
    <mergeCell ref="R448:R449"/>
    <mergeCell ref="T448:T449"/>
    <mergeCell ref="V448:V449"/>
    <mergeCell ref="AT448:AX449"/>
    <mergeCell ref="A442:C445"/>
    <mergeCell ref="D442:D445"/>
    <mergeCell ref="E442:F445"/>
    <mergeCell ref="G442:G443"/>
    <mergeCell ref="H442:H445"/>
    <mergeCell ref="I442:I445"/>
    <mergeCell ref="J442:J445"/>
    <mergeCell ref="K442:L443"/>
    <mergeCell ref="N442:N443"/>
    <mergeCell ref="P442:P443"/>
    <mergeCell ref="R442:R443"/>
    <mergeCell ref="T442:T443"/>
    <mergeCell ref="V442:V443"/>
    <mergeCell ref="W442:AD445"/>
    <mergeCell ref="AN442:AN445"/>
    <mergeCell ref="AT442:AX443"/>
    <mergeCell ref="G444:G445"/>
    <mergeCell ref="K444:L445"/>
    <mergeCell ref="N444:N445"/>
    <mergeCell ref="P444:P445"/>
    <mergeCell ref="R444:R445"/>
    <mergeCell ref="T444:T445"/>
    <mergeCell ref="V444:V445"/>
    <mergeCell ref="AT444:AX445"/>
    <mergeCell ref="A438:C441"/>
    <mergeCell ref="D438:D441"/>
    <mergeCell ref="E438:F441"/>
    <mergeCell ref="G438:G439"/>
    <mergeCell ref="H438:H441"/>
    <mergeCell ref="I438:I441"/>
    <mergeCell ref="J438:J441"/>
    <mergeCell ref="K438:L439"/>
    <mergeCell ref="N438:N439"/>
    <mergeCell ref="P438:P439"/>
    <mergeCell ref="R438:R439"/>
    <mergeCell ref="T438:T439"/>
    <mergeCell ref="V438:V439"/>
    <mergeCell ref="W438:AD441"/>
    <mergeCell ref="AN438:AN441"/>
    <mergeCell ref="AT438:AX439"/>
    <mergeCell ref="G440:G441"/>
    <mergeCell ref="K440:L441"/>
    <mergeCell ref="N440:N441"/>
    <mergeCell ref="P440:P441"/>
    <mergeCell ref="R440:R441"/>
    <mergeCell ref="T440:T441"/>
    <mergeCell ref="V440:V441"/>
    <mergeCell ref="AT440:AX441"/>
    <mergeCell ref="A432:B432"/>
    <mergeCell ref="D432:J432"/>
    <mergeCell ref="A434:C437"/>
    <mergeCell ref="D434:D437"/>
    <mergeCell ref="E434:F437"/>
    <mergeCell ref="G434:J435"/>
    <mergeCell ref="K434:V434"/>
    <mergeCell ref="W434:AD434"/>
    <mergeCell ref="AN434:AN437"/>
    <mergeCell ref="AT434:AX437"/>
    <mergeCell ref="K435:L437"/>
    <mergeCell ref="M435:N435"/>
    <mergeCell ref="O435:P435"/>
    <mergeCell ref="Q435:R435"/>
    <mergeCell ref="S435:T435"/>
    <mergeCell ref="U435:V435"/>
    <mergeCell ref="W435:AD437"/>
    <mergeCell ref="H436:H437"/>
    <mergeCell ref="I436:I437"/>
    <mergeCell ref="J436:J437"/>
    <mergeCell ref="N436:N437"/>
    <mergeCell ref="P436:P437"/>
    <mergeCell ref="R436:R437"/>
    <mergeCell ref="T436:T437"/>
    <mergeCell ref="V436:V437"/>
    <mergeCell ref="A427:C430"/>
    <mergeCell ref="D427:I430"/>
    <mergeCell ref="J427:J428"/>
    <mergeCell ref="K427:L427"/>
    <mergeCell ref="M427:N427"/>
    <mergeCell ref="O427:P427"/>
    <mergeCell ref="Q427:R427"/>
    <mergeCell ref="S427:T427"/>
    <mergeCell ref="U427:V427"/>
    <mergeCell ref="W427:AA428"/>
    <mergeCell ref="AB427:AD428"/>
    <mergeCell ref="K428:L428"/>
    <mergeCell ref="M428:N428"/>
    <mergeCell ref="O428:P428"/>
    <mergeCell ref="Q428:R428"/>
    <mergeCell ref="S428:T428"/>
    <mergeCell ref="U428:V428"/>
    <mergeCell ref="J429:J430"/>
    <mergeCell ref="K429:L429"/>
    <mergeCell ref="M429:N429"/>
    <mergeCell ref="O429:P429"/>
    <mergeCell ref="Q429:R429"/>
    <mergeCell ref="S429:T429"/>
    <mergeCell ref="U429:V429"/>
    <mergeCell ref="W429:AA430"/>
    <mergeCell ref="AB429:AD430"/>
    <mergeCell ref="K430:L430"/>
    <mergeCell ref="M430:N430"/>
    <mergeCell ref="O430:P430"/>
    <mergeCell ref="Q430:R430"/>
    <mergeCell ref="S430:T430"/>
    <mergeCell ref="U430:V430"/>
    <mergeCell ref="A415:C418"/>
    <mergeCell ref="D415:I418"/>
    <mergeCell ref="J415:J416"/>
    <mergeCell ref="K415:L415"/>
    <mergeCell ref="M415:N415"/>
    <mergeCell ref="O415:P415"/>
    <mergeCell ref="Q415:R415"/>
    <mergeCell ref="S415:T415"/>
    <mergeCell ref="U415:V415"/>
    <mergeCell ref="W415:AA416"/>
    <mergeCell ref="AB415:AD416"/>
    <mergeCell ref="K416:L416"/>
    <mergeCell ref="M416:N416"/>
    <mergeCell ref="O416:P416"/>
    <mergeCell ref="Q416:R416"/>
    <mergeCell ref="S416:T416"/>
    <mergeCell ref="U416:V416"/>
    <mergeCell ref="J417:J418"/>
    <mergeCell ref="K417:L417"/>
    <mergeCell ref="M417:N417"/>
    <mergeCell ref="O417:P417"/>
    <mergeCell ref="Q417:R417"/>
    <mergeCell ref="S417:T417"/>
    <mergeCell ref="U417:V417"/>
    <mergeCell ref="W417:AA418"/>
    <mergeCell ref="AB417:AD418"/>
    <mergeCell ref="K418:L418"/>
    <mergeCell ref="M418:N418"/>
    <mergeCell ref="O418:P418"/>
    <mergeCell ref="Q418:R418"/>
    <mergeCell ref="S418:T418"/>
    <mergeCell ref="U418:V418"/>
    <mergeCell ref="A411:C414"/>
    <mergeCell ref="D411:I414"/>
    <mergeCell ref="K411:L411"/>
    <mergeCell ref="M411:N411"/>
    <mergeCell ref="O411:P411"/>
    <mergeCell ref="Q411:R411"/>
    <mergeCell ref="S411:T411"/>
    <mergeCell ref="U411:V411"/>
    <mergeCell ref="W411:AA412"/>
    <mergeCell ref="AB411:AD412"/>
    <mergeCell ref="K412:L412"/>
    <mergeCell ref="M412:N412"/>
    <mergeCell ref="O412:P412"/>
    <mergeCell ref="Q412:R412"/>
    <mergeCell ref="S412:T412"/>
    <mergeCell ref="U412:V412"/>
    <mergeCell ref="J413:J414"/>
    <mergeCell ref="K413:L413"/>
    <mergeCell ref="M413:N413"/>
    <mergeCell ref="O413:P413"/>
    <mergeCell ref="Q413:R413"/>
    <mergeCell ref="S413:T413"/>
    <mergeCell ref="U413:V413"/>
    <mergeCell ref="W413:AA414"/>
    <mergeCell ref="AB413:AD414"/>
    <mergeCell ref="K414:L414"/>
    <mergeCell ref="M414:N414"/>
    <mergeCell ref="O414:P414"/>
    <mergeCell ref="Q414:R414"/>
    <mergeCell ref="S414:T414"/>
    <mergeCell ref="U414:V414"/>
    <mergeCell ref="A407:C410"/>
    <mergeCell ref="D407:I410"/>
    <mergeCell ref="J407:J408"/>
    <mergeCell ref="K407:L407"/>
    <mergeCell ref="M407:N407"/>
    <mergeCell ref="O407:P407"/>
    <mergeCell ref="Q407:R407"/>
    <mergeCell ref="S407:T407"/>
    <mergeCell ref="U407:V407"/>
    <mergeCell ref="W407:AA408"/>
    <mergeCell ref="AB407:AD408"/>
    <mergeCell ref="K408:L408"/>
    <mergeCell ref="M408:N408"/>
    <mergeCell ref="O408:P408"/>
    <mergeCell ref="Q408:R408"/>
    <mergeCell ref="S408:T408"/>
    <mergeCell ref="U408:V408"/>
    <mergeCell ref="J409:J410"/>
    <mergeCell ref="K409:L409"/>
    <mergeCell ref="M409:N409"/>
    <mergeCell ref="O409:P409"/>
    <mergeCell ref="Q409:R409"/>
    <mergeCell ref="S409:T409"/>
    <mergeCell ref="U409:V409"/>
    <mergeCell ref="W409:AA410"/>
    <mergeCell ref="AB409:AD410"/>
    <mergeCell ref="K410:L410"/>
    <mergeCell ref="M410:N410"/>
    <mergeCell ref="O410:P410"/>
    <mergeCell ref="Q410:R410"/>
    <mergeCell ref="S410:T410"/>
    <mergeCell ref="U410:V410"/>
    <mergeCell ref="A395:C398"/>
    <mergeCell ref="D395:I398"/>
    <mergeCell ref="J395:J396"/>
    <mergeCell ref="K395:L395"/>
    <mergeCell ref="M395:N395"/>
    <mergeCell ref="O395:P395"/>
    <mergeCell ref="Q395:R395"/>
    <mergeCell ref="S395:T395"/>
    <mergeCell ref="U395:V395"/>
    <mergeCell ref="W395:AA396"/>
    <mergeCell ref="AB395:AD396"/>
    <mergeCell ref="K396:L396"/>
    <mergeCell ref="M396:N396"/>
    <mergeCell ref="O396:P396"/>
    <mergeCell ref="Q396:R396"/>
    <mergeCell ref="S396:T396"/>
    <mergeCell ref="U396:V396"/>
    <mergeCell ref="J397:J398"/>
    <mergeCell ref="K397:L397"/>
    <mergeCell ref="M397:N397"/>
    <mergeCell ref="O397:P397"/>
    <mergeCell ref="Q397:R397"/>
    <mergeCell ref="S397:T397"/>
    <mergeCell ref="U397:V397"/>
    <mergeCell ref="W397:AA398"/>
    <mergeCell ref="AB397:AD398"/>
    <mergeCell ref="K398:L398"/>
    <mergeCell ref="M398:N398"/>
    <mergeCell ref="O398:P398"/>
    <mergeCell ref="Q398:R398"/>
    <mergeCell ref="S398:T398"/>
    <mergeCell ref="U398:V398"/>
    <mergeCell ref="A390:AD390"/>
    <mergeCell ref="A392:E392"/>
    <mergeCell ref="J392:R392"/>
    <mergeCell ref="S392:T392"/>
    <mergeCell ref="A393:C394"/>
    <mergeCell ref="D393:I393"/>
    <mergeCell ref="J393:J394"/>
    <mergeCell ref="K393:T393"/>
    <mergeCell ref="W393:AA393"/>
    <mergeCell ref="AB393:AD394"/>
    <mergeCell ref="D394:I394"/>
    <mergeCell ref="K394:L394"/>
    <mergeCell ref="M394:N394"/>
    <mergeCell ref="O394:P394"/>
    <mergeCell ref="Q394:R394"/>
    <mergeCell ref="S394:T394"/>
    <mergeCell ref="U394:V394"/>
    <mergeCell ref="W394:AA394"/>
    <mergeCell ref="A386:C389"/>
    <mergeCell ref="D386:D389"/>
    <mergeCell ref="E386:F389"/>
    <mergeCell ref="G386:G387"/>
    <mergeCell ref="H386:H389"/>
    <mergeCell ref="I386:I389"/>
    <mergeCell ref="J386:J389"/>
    <mergeCell ref="K386:L387"/>
    <mergeCell ref="N386:N387"/>
    <mergeCell ref="P386:P387"/>
    <mergeCell ref="R386:R387"/>
    <mergeCell ref="T386:T387"/>
    <mergeCell ref="V386:V387"/>
    <mergeCell ref="W386:AD389"/>
    <mergeCell ref="AN386:AN389"/>
    <mergeCell ref="AT386:AX387"/>
    <mergeCell ref="G388:G389"/>
    <mergeCell ref="K388:L389"/>
    <mergeCell ref="N388:N389"/>
    <mergeCell ref="P388:P389"/>
    <mergeCell ref="R388:R389"/>
    <mergeCell ref="T388:T389"/>
    <mergeCell ref="V388:V389"/>
    <mergeCell ref="AT388:AX389"/>
    <mergeCell ref="A382:C385"/>
    <mergeCell ref="D382:D385"/>
    <mergeCell ref="E382:F385"/>
    <mergeCell ref="G382:G383"/>
    <mergeCell ref="H382:H385"/>
    <mergeCell ref="I382:I385"/>
    <mergeCell ref="J382:J385"/>
    <mergeCell ref="K382:L383"/>
    <mergeCell ref="N382:N383"/>
    <mergeCell ref="P382:P383"/>
    <mergeCell ref="R382:R383"/>
    <mergeCell ref="T382:T383"/>
    <mergeCell ref="V382:V383"/>
    <mergeCell ref="W382:AD385"/>
    <mergeCell ref="AN382:AN385"/>
    <mergeCell ref="AT382:AX383"/>
    <mergeCell ref="G384:G385"/>
    <mergeCell ref="K384:L385"/>
    <mergeCell ref="N384:N385"/>
    <mergeCell ref="P384:P385"/>
    <mergeCell ref="R384:R385"/>
    <mergeCell ref="T384:T385"/>
    <mergeCell ref="V384:V385"/>
    <mergeCell ref="AT384:AX385"/>
    <mergeCell ref="A378:C381"/>
    <mergeCell ref="D378:D381"/>
    <mergeCell ref="E378:F381"/>
    <mergeCell ref="G378:G379"/>
    <mergeCell ref="H378:H381"/>
    <mergeCell ref="I378:I381"/>
    <mergeCell ref="J378:J381"/>
    <mergeCell ref="K378:L379"/>
    <mergeCell ref="N378:N379"/>
    <mergeCell ref="P378:P379"/>
    <mergeCell ref="R378:R379"/>
    <mergeCell ref="T378:T379"/>
    <mergeCell ref="V378:V379"/>
    <mergeCell ref="W378:AD381"/>
    <mergeCell ref="AN378:AN381"/>
    <mergeCell ref="AT378:AX379"/>
    <mergeCell ref="G380:G381"/>
    <mergeCell ref="K380:L381"/>
    <mergeCell ref="N380:N381"/>
    <mergeCell ref="P380:P381"/>
    <mergeCell ref="R380:R381"/>
    <mergeCell ref="T380:T381"/>
    <mergeCell ref="V380:V381"/>
    <mergeCell ref="AT380:AX381"/>
    <mergeCell ref="A374:C377"/>
    <mergeCell ref="D374:D377"/>
    <mergeCell ref="E374:F377"/>
    <mergeCell ref="G374:G375"/>
    <mergeCell ref="H374:H377"/>
    <mergeCell ref="I374:I377"/>
    <mergeCell ref="J374:J377"/>
    <mergeCell ref="K374:L375"/>
    <mergeCell ref="N374:N375"/>
    <mergeCell ref="P374:P375"/>
    <mergeCell ref="R374:R375"/>
    <mergeCell ref="T374:T375"/>
    <mergeCell ref="V374:V375"/>
    <mergeCell ref="W374:AD377"/>
    <mergeCell ref="AN374:AN377"/>
    <mergeCell ref="AT374:AX375"/>
    <mergeCell ref="G376:G377"/>
    <mergeCell ref="K376:L377"/>
    <mergeCell ref="N376:N377"/>
    <mergeCell ref="P376:P377"/>
    <mergeCell ref="R376:R377"/>
    <mergeCell ref="T376:T377"/>
    <mergeCell ref="V376:V377"/>
    <mergeCell ref="AT376:AX377"/>
    <mergeCell ref="A370:C373"/>
    <mergeCell ref="D370:D373"/>
    <mergeCell ref="E370:F373"/>
    <mergeCell ref="G370:G371"/>
    <mergeCell ref="H370:H373"/>
    <mergeCell ref="I370:I373"/>
    <mergeCell ref="J370:J373"/>
    <mergeCell ref="K370:L371"/>
    <mergeCell ref="N370:N371"/>
    <mergeCell ref="P370:P371"/>
    <mergeCell ref="R370:R371"/>
    <mergeCell ref="T370:T371"/>
    <mergeCell ref="V370:V371"/>
    <mergeCell ref="W370:AD373"/>
    <mergeCell ref="AN370:AN373"/>
    <mergeCell ref="AT370:AX371"/>
    <mergeCell ref="G372:G373"/>
    <mergeCell ref="K372:L373"/>
    <mergeCell ref="N372:N373"/>
    <mergeCell ref="P372:P373"/>
    <mergeCell ref="R372:R373"/>
    <mergeCell ref="T372:T373"/>
    <mergeCell ref="V372:V373"/>
    <mergeCell ref="AT372:AX373"/>
    <mergeCell ref="A366:C369"/>
    <mergeCell ref="D366:D369"/>
    <mergeCell ref="E366:F369"/>
    <mergeCell ref="G366:G367"/>
    <mergeCell ref="H366:H369"/>
    <mergeCell ref="I366:I369"/>
    <mergeCell ref="J366:J369"/>
    <mergeCell ref="K366:L367"/>
    <mergeCell ref="N366:N367"/>
    <mergeCell ref="P366:P367"/>
    <mergeCell ref="R366:R367"/>
    <mergeCell ref="T366:T367"/>
    <mergeCell ref="V366:V367"/>
    <mergeCell ref="W366:AD369"/>
    <mergeCell ref="AN366:AN369"/>
    <mergeCell ref="AT366:AX367"/>
    <mergeCell ref="G368:G369"/>
    <mergeCell ref="K368:L369"/>
    <mergeCell ref="N368:N369"/>
    <mergeCell ref="P368:P369"/>
    <mergeCell ref="R368:R369"/>
    <mergeCell ref="T368:T369"/>
    <mergeCell ref="V368:V369"/>
    <mergeCell ref="AT368:AX369"/>
    <mergeCell ref="A362:C365"/>
    <mergeCell ref="D362:D365"/>
    <mergeCell ref="E362:F365"/>
    <mergeCell ref="G362:G363"/>
    <mergeCell ref="H362:H365"/>
    <mergeCell ref="I362:I365"/>
    <mergeCell ref="J362:J365"/>
    <mergeCell ref="K362:L363"/>
    <mergeCell ref="N362:N363"/>
    <mergeCell ref="P362:P363"/>
    <mergeCell ref="R362:R363"/>
    <mergeCell ref="T362:T363"/>
    <mergeCell ref="V362:V363"/>
    <mergeCell ref="W362:AD365"/>
    <mergeCell ref="AN362:AN365"/>
    <mergeCell ref="AT362:AX363"/>
    <mergeCell ref="G364:G365"/>
    <mergeCell ref="K364:L365"/>
    <mergeCell ref="N364:N365"/>
    <mergeCell ref="P364:P365"/>
    <mergeCell ref="R364:R365"/>
    <mergeCell ref="T364:T365"/>
    <mergeCell ref="V364:V365"/>
    <mergeCell ref="AT364:AX365"/>
    <mergeCell ref="A358:C361"/>
    <mergeCell ref="D358:D361"/>
    <mergeCell ref="E358:F361"/>
    <mergeCell ref="G358:G359"/>
    <mergeCell ref="H358:H361"/>
    <mergeCell ref="I358:I361"/>
    <mergeCell ref="J358:J361"/>
    <mergeCell ref="K358:L359"/>
    <mergeCell ref="N358:N359"/>
    <mergeCell ref="P358:P359"/>
    <mergeCell ref="R358:R359"/>
    <mergeCell ref="T358:T359"/>
    <mergeCell ref="V358:V359"/>
    <mergeCell ref="W358:AD361"/>
    <mergeCell ref="AN358:AN361"/>
    <mergeCell ref="AT358:AX359"/>
    <mergeCell ref="G360:G361"/>
    <mergeCell ref="K360:L361"/>
    <mergeCell ref="N360:N361"/>
    <mergeCell ref="P360:P361"/>
    <mergeCell ref="R360:R361"/>
    <mergeCell ref="T360:T361"/>
    <mergeCell ref="V360:V361"/>
    <mergeCell ref="AT360:AX361"/>
    <mergeCell ref="A354:C357"/>
    <mergeCell ref="D354:D357"/>
    <mergeCell ref="E354:F357"/>
    <mergeCell ref="G354:G355"/>
    <mergeCell ref="H354:H357"/>
    <mergeCell ref="I354:I357"/>
    <mergeCell ref="J354:J357"/>
    <mergeCell ref="K354:L355"/>
    <mergeCell ref="N354:N355"/>
    <mergeCell ref="P354:P355"/>
    <mergeCell ref="R354:R355"/>
    <mergeCell ref="T354:T355"/>
    <mergeCell ref="V354:V355"/>
    <mergeCell ref="W354:AD357"/>
    <mergeCell ref="AN354:AN357"/>
    <mergeCell ref="AT354:AX355"/>
    <mergeCell ref="G356:G357"/>
    <mergeCell ref="K356:L357"/>
    <mergeCell ref="N356:N357"/>
    <mergeCell ref="P356:P357"/>
    <mergeCell ref="R356:R357"/>
    <mergeCell ref="T356:T357"/>
    <mergeCell ref="V356:V357"/>
    <mergeCell ref="AT356:AX357"/>
    <mergeCell ref="A350:C353"/>
    <mergeCell ref="D350:D353"/>
    <mergeCell ref="E350:F353"/>
    <mergeCell ref="G350:G351"/>
    <mergeCell ref="H350:H353"/>
    <mergeCell ref="I350:I353"/>
    <mergeCell ref="J350:J353"/>
    <mergeCell ref="K350:L351"/>
    <mergeCell ref="N350:N351"/>
    <mergeCell ref="P350:P351"/>
    <mergeCell ref="R350:R351"/>
    <mergeCell ref="T350:T351"/>
    <mergeCell ref="V350:V351"/>
    <mergeCell ref="W350:AD353"/>
    <mergeCell ref="AN350:AN353"/>
    <mergeCell ref="AT350:AX351"/>
    <mergeCell ref="G352:G353"/>
    <mergeCell ref="K352:L353"/>
    <mergeCell ref="N352:N353"/>
    <mergeCell ref="P352:P353"/>
    <mergeCell ref="R352:R353"/>
    <mergeCell ref="T352:T353"/>
    <mergeCell ref="V352:V353"/>
    <mergeCell ref="AT352:AX353"/>
    <mergeCell ref="A346:C349"/>
    <mergeCell ref="D346:D349"/>
    <mergeCell ref="E346:F349"/>
    <mergeCell ref="G346:G347"/>
    <mergeCell ref="H346:H349"/>
    <mergeCell ref="I346:I349"/>
    <mergeCell ref="J346:J349"/>
    <mergeCell ref="K346:L347"/>
    <mergeCell ref="N346:N347"/>
    <mergeCell ref="P346:P347"/>
    <mergeCell ref="R346:R347"/>
    <mergeCell ref="T346:T347"/>
    <mergeCell ref="V346:V347"/>
    <mergeCell ref="W346:AD349"/>
    <mergeCell ref="AN346:AN349"/>
    <mergeCell ref="AT346:AX347"/>
    <mergeCell ref="G348:G349"/>
    <mergeCell ref="K348:L349"/>
    <mergeCell ref="N348:N349"/>
    <mergeCell ref="P348:P349"/>
    <mergeCell ref="R348:R349"/>
    <mergeCell ref="T348:T349"/>
    <mergeCell ref="V348:V349"/>
    <mergeCell ref="AT348:AX349"/>
    <mergeCell ref="A340:B340"/>
    <mergeCell ref="D340:J340"/>
    <mergeCell ref="A342:C345"/>
    <mergeCell ref="D342:D345"/>
    <mergeCell ref="E342:F345"/>
    <mergeCell ref="G342:J343"/>
    <mergeCell ref="K342:V342"/>
    <mergeCell ref="W342:AD342"/>
    <mergeCell ref="AN342:AN345"/>
    <mergeCell ref="AT342:AX345"/>
    <mergeCell ref="K343:L345"/>
    <mergeCell ref="M343:N343"/>
    <mergeCell ref="O343:P343"/>
    <mergeCell ref="Q343:R343"/>
    <mergeCell ref="S343:T343"/>
    <mergeCell ref="U343:V343"/>
    <mergeCell ref="W343:AD345"/>
    <mergeCell ref="H344:H345"/>
    <mergeCell ref="I344:I345"/>
    <mergeCell ref="J344:J345"/>
    <mergeCell ref="N344:N345"/>
    <mergeCell ref="P344:P345"/>
    <mergeCell ref="R344:R345"/>
    <mergeCell ref="T344:T345"/>
    <mergeCell ref="V344:V345"/>
    <mergeCell ref="A234:AD234"/>
    <mergeCell ref="A314:AD314"/>
    <mergeCell ref="A243:C246"/>
    <mergeCell ref="D243:I246"/>
    <mergeCell ref="J243:J244"/>
    <mergeCell ref="K243:L243"/>
    <mergeCell ref="M243:N243"/>
    <mergeCell ref="O243:P243"/>
    <mergeCell ref="Q243:R243"/>
    <mergeCell ref="S243:T243"/>
    <mergeCell ref="U243:V243"/>
    <mergeCell ref="W243:AA244"/>
    <mergeCell ref="AB243:AD244"/>
    <mergeCell ref="K244:L244"/>
    <mergeCell ref="M244:N244"/>
    <mergeCell ref="O244:P244"/>
    <mergeCell ref="Q244:R244"/>
    <mergeCell ref="S244:T244"/>
    <mergeCell ref="U244:V244"/>
    <mergeCell ref="J245:J246"/>
    <mergeCell ref="K245:L245"/>
    <mergeCell ref="M245:N245"/>
    <mergeCell ref="O245:P245"/>
    <mergeCell ref="Q245:R245"/>
    <mergeCell ref="S245:T245"/>
    <mergeCell ref="U245:V245"/>
    <mergeCell ref="W245:AA246"/>
    <mergeCell ref="AB245:AD246"/>
    <mergeCell ref="A263:AD263"/>
    <mergeCell ref="K246:L246"/>
    <mergeCell ref="M246:N246"/>
    <mergeCell ref="O246:P246"/>
    <mergeCell ref="Q246:R246"/>
    <mergeCell ref="S246:T246"/>
    <mergeCell ref="U246:V246"/>
    <mergeCell ref="A1:W1"/>
    <mergeCell ref="A2:W2"/>
    <mergeCell ref="A3:W3"/>
    <mergeCell ref="A4:W4"/>
    <mergeCell ref="X1:AD1"/>
    <mergeCell ref="X2:AD2"/>
    <mergeCell ref="X3:AD3"/>
    <mergeCell ref="X4:AD4"/>
    <mergeCell ref="A6:O6"/>
    <mergeCell ref="A259:C262"/>
    <mergeCell ref="D259:I262"/>
    <mergeCell ref="J259:J260"/>
    <mergeCell ref="K259:L259"/>
    <mergeCell ref="M259:N259"/>
    <mergeCell ref="O259:P259"/>
    <mergeCell ref="Q259:R259"/>
    <mergeCell ref="S259:T259"/>
    <mergeCell ref="U259:V259"/>
    <mergeCell ref="W259:AA260"/>
    <mergeCell ref="AB259:AD260"/>
    <mergeCell ref="K260:L260"/>
    <mergeCell ref="M260:N260"/>
    <mergeCell ref="O260:P260"/>
    <mergeCell ref="Q260:R260"/>
    <mergeCell ref="S260:T260"/>
    <mergeCell ref="U260:V260"/>
    <mergeCell ref="J261:J262"/>
    <mergeCell ref="K261:L261"/>
    <mergeCell ref="M261:N261"/>
    <mergeCell ref="O261:P261"/>
    <mergeCell ref="Q261:R261"/>
    <mergeCell ref="S261:T261"/>
    <mergeCell ref="U261:V261"/>
    <mergeCell ref="W261:AA262"/>
    <mergeCell ref="AB261:AD262"/>
    <mergeCell ref="K262:L262"/>
    <mergeCell ref="M262:N262"/>
    <mergeCell ref="O262:P262"/>
    <mergeCell ref="Q262:R262"/>
    <mergeCell ref="S262:T262"/>
    <mergeCell ref="U262:V262"/>
    <mergeCell ref="A255:C258"/>
    <mergeCell ref="D255:I258"/>
    <mergeCell ref="J255:J256"/>
    <mergeCell ref="K255:L255"/>
    <mergeCell ref="M255:N255"/>
    <mergeCell ref="O255:P255"/>
    <mergeCell ref="Q255:R255"/>
    <mergeCell ref="S255:T255"/>
    <mergeCell ref="U255:V255"/>
    <mergeCell ref="W255:AA256"/>
    <mergeCell ref="AB255:AD256"/>
    <mergeCell ref="K256:L256"/>
    <mergeCell ref="M256:N256"/>
    <mergeCell ref="O256:P256"/>
    <mergeCell ref="Q256:R256"/>
    <mergeCell ref="S256:T256"/>
    <mergeCell ref="U256:V256"/>
    <mergeCell ref="J257:J258"/>
    <mergeCell ref="K257:L257"/>
    <mergeCell ref="M257:N257"/>
    <mergeCell ref="O257:P257"/>
    <mergeCell ref="Q257:R257"/>
    <mergeCell ref="S257:T257"/>
    <mergeCell ref="U257:V257"/>
    <mergeCell ref="W257:AA258"/>
    <mergeCell ref="AB257:AD258"/>
    <mergeCell ref="K258:L258"/>
    <mergeCell ref="M258:N258"/>
    <mergeCell ref="O258:P258"/>
    <mergeCell ref="Q258:R258"/>
    <mergeCell ref="S258:T258"/>
    <mergeCell ref="U258:V258"/>
    <mergeCell ref="A251:C254"/>
    <mergeCell ref="D251:I254"/>
    <mergeCell ref="J251:J252"/>
    <mergeCell ref="K251:L251"/>
    <mergeCell ref="M251:N251"/>
    <mergeCell ref="O251:P251"/>
    <mergeCell ref="Q251:R251"/>
    <mergeCell ref="S251:T251"/>
    <mergeCell ref="U251:V251"/>
    <mergeCell ref="W251:AA252"/>
    <mergeCell ref="AB251:AD252"/>
    <mergeCell ref="K252:L252"/>
    <mergeCell ref="M252:N252"/>
    <mergeCell ref="O252:P252"/>
    <mergeCell ref="Q252:R252"/>
    <mergeCell ref="S252:T252"/>
    <mergeCell ref="U252:V252"/>
    <mergeCell ref="J253:J254"/>
    <mergeCell ref="K253:L253"/>
    <mergeCell ref="M253:N253"/>
    <mergeCell ref="O253:P253"/>
    <mergeCell ref="Q253:R253"/>
    <mergeCell ref="S253:T253"/>
    <mergeCell ref="U253:V253"/>
    <mergeCell ref="W253:AA254"/>
    <mergeCell ref="AB253:AD254"/>
    <mergeCell ref="K254:L254"/>
    <mergeCell ref="M254:N254"/>
    <mergeCell ref="O254:P254"/>
    <mergeCell ref="Q254:R254"/>
    <mergeCell ref="S254:T254"/>
    <mergeCell ref="U254:V254"/>
    <mergeCell ref="A247:C250"/>
    <mergeCell ref="D247:I250"/>
    <mergeCell ref="J247:J248"/>
    <mergeCell ref="K247:L247"/>
    <mergeCell ref="M247:N247"/>
    <mergeCell ref="O247:P247"/>
    <mergeCell ref="Q247:R247"/>
    <mergeCell ref="S247:T247"/>
    <mergeCell ref="U247:V247"/>
    <mergeCell ref="W247:AA248"/>
    <mergeCell ref="AB247:AD248"/>
    <mergeCell ref="K248:L248"/>
    <mergeCell ref="M248:N248"/>
    <mergeCell ref="O248:P248"/>
    <mergeCell ref="Q248:R248"/>
    <mergeCell ref="S248:T248"/>
    <mergeCell ref="U248:V248"/>
    <mergeCell ref="J249:J250"/>
    <mergeCell ref="K249:L249"/>
    <mergeCell ref="M249:N249"/>
    <mergeCell ref="O249:P249"/>
    <mergeCell ref="Q249:R249"/>
    <mergeCell ref="S249:T249"/>
    <mergeCell ref="U249:V249"/>
    <mergeCell ref="W249:AA250"/>
    <mergeCell ref="AB249:AD250"/>
    <mergeCell ref="K250:L250"/>
    <mergeCell ref="M250:N250"/>
    <mergeCell ref="O250:P250"/>
    <mergeCell ref="Q250:R250"/>
    <mergeCell ref="S250:T250"/>
    <mergeCell ref="U250:V250"/>
    <mergeCell ref="A239:C242"/>
    <mergeCell ref="D239:I242"/>
    <mergeCell ref="J239:J240"/>
    <mergeCell ref="K239:L239"/>
    <mergeCell ref="M239:N239"/>
    <mergeCell ref="O239:P239"/>
    <mergeCell ref="Q239:R239"/>
    <mergeCell ref="S239:T239"/>
    <mergeCell ref="U239:V239"/>
    <mergeCell ref="W239:AA240"/>
    <mergeCell ref="AB239:AD240"/>
    <mergeCell ref="K240:L240"/>
    <mergeCell ref="M240:N240"/>
    <mergeCell ref="O240:P240"/>
    <mergeCell ref="Q240:R240"/>
    <mergeCell ref="S240:T240"/>
    <mergeCell ref="U240:V240"/>
    <mergeCell ref="J241:J242"/>
    <mergeCell ref="K241:L241"/>
    <mergeCell ref="M241:N241"/>
    <mergeCell ref="O241:P241"/>
    <mergeCell ref="Q241:R241"/>
    <mergeCell ref="S241:T241"/>
    <mergeCell ref="U241:V241"/>
    <mergeCell ref="W241:AA242"/>
    <mergeCell ref="AB241:AD242"/>
    <mergeCell ref="K242:L242"/>
    <mergeCell ref="M242:N242"/>
    <mergeCell ref="O242:P242"/>
    <mergeCell ref="Q242:R242"/>
    <mergeCell ref="S242:T242"/>
    <mergeCell ref="U242:V242"/>
    <mergeCell ref="A236:E236"/>
    <mergeCell ref="J236:R236"/>
    <mergeCell ref="S236:T236"/>
    <mergeCell ref="A237:C238"/>
    <mergeCell ref="D237:I237"/>
    <mergeCell ref="J237:J238"/>
    <mergeCell ref="K237:T237"/>
    <mergeCell ref="W237:AA237"/>
    <mergeCell ref="AB237:AD238"/>
    <mergeCell ref="D238:I238"/>
    <mergeCell ref="K238:L238"/>
    <mergeCell ref="M238:N238"/>
    <mergeCell ref="O238:P238"/>
    <mergeCell ref="Q238:R238"/>
    <mergeCell ref="S238:T238"/>
    <mergeCell ref="U238:V238"/>
    <mergeCell ref="W238:AA238"/>
    <mergeCell ref="A230:C233"/>
    <mergeCell ref="D230:D233"/>
    <mergeCell ref="E230:F233"/>
    <mergeCell ref="G230:G231"/>
    <mergeCell ref="H230:H233"/>
    <mergeCell ref="I230:I233"/>
    <mergeCell ref="J230:J233"/>
    <mergeCell ref="K230:L231"/>
    <mergeCell ref="N230:N231"/>
    <mergeCell ref="P230:P231"/>
    <mergeCell ref="R230:R231"/>
    <mergeCell ref="T230:T231"/>
    <mergeCell ref="V230:V231"/>
    <mergeCell ref="W230:AD233"/>
    <mergeCell ref="AN230:AN233"/>
    <mergeCell ref="AT230:AX231"/>
    <mergeCell ref="G232:G233"/>
    <mergeCell ref="K232:L233"/>
    <mergeCell ref="N232:N233"/>
    <mergeCell ref="P232:P233"/>
    <mergeCell ref="R232:R233"/>
    <mergeCell ref="T232:T233"/>
    <mergeCell ref="V232:V233"/>
    <mergeCell ref="AT232:AX233"/>
    <mergeCell ref="A226:C229"/>
    <mergeCell ref="D226:D229"/>
    <mergeCell ref="E226:F229"/>
    <mergeCell ref="G226:G227"/>
    <mergeCell ref="H226:H229"/>
    <mergeCell ref="I226:I229"/>
    <mergeCell ref="J226:J229"/>
    <mergeCell ref="K226:L227"/>
    <mergeCell ref="N226:N227"/>
    <mergeCell ref="P226:P227"/>
    <mergeCell ref="R226:R227"/>
    <mergeCell ref="T226:T227"/>
    <mergeCell ref="V226:V227"/>
    <mergeCell ref="W226:AD229"/>
    <mergeCell ref="AN226:AN229"/>
    <mergeCell ref="AT226:AX227"/>
    <mergeCell ref="G228:G229"/>
    <mergeCell ref="K228:L229"/>
    <mergeCell ref="N228:N229"/>
    <mergeCell ref="P228:P229"/>
    <mergeCell ref="R228:R229"/>
    <mergeCell ref="T228:T229"/>
    <mergeCell ref="V228:V229"/>
    <mergeCell ref="AT228:AX229"/>
    <mergeCell ref="A222:C225"/>
    <mergeCell ref="D222:D225"/>
    <mergeCell ref="E222:F225"/>
    <mergeCell ref="G222:G223"/>
    <mergeCell ref="H222:H225"/>
    <mergeCell ref="I222:I225"/>
    <mergeCell ref="J222:J225"/>
    <mergeCell ref="K222:L223"/>
    <mergeCell ref="N222:N223"/>
    <mergeCell ref="P222:P223"/>
    <mergeCell ref="R222:R223"/>
    <mergeCell ref="T222:T223"/>
    <mergeCell ref="V222:V223"/>
    <mergeCell ref="W222:AD225"/>
    <mergeCell ref="AN222:AN225"/>
    <mergeCell ref="AT222:AX223"/>
    <mergeCell ref="G224:G225"/>
    <mergeCell ref="K224:L225"/>
    <mergeCell ref="N224:N225"/>
    <mergeCell ref="P224:P225"/>
    <mergeCell ref="R224:R225"/>
    <mergeCell ref="T224:T225"/>
    <mergeCell ref="V224:V225"/>
    <mergeCell ref="AT224:AX225"/>
    <mergeCell ref="A218:C221"/>
    <mergeCell ref="D218:D221"/>
    <mergeCell ref="E218:F221"/>
    <mergeCell ref="G218:G219"/>
    <mergeCell ref="H218:H221"/>
    <mergeCell ref="I218:I221"/>
    <mergeCell ref="J218:J221"/>
    <mergeCell ref="K218:L219"/>
    <mergeCell ref="N218:N219"/>
    <mergeCell ref="P218:P219"/>
    <mergeCell ref="R218:R219"/>
    <mergeCell ref="T218:T219"/>
    <mergeCell ref="V218:V219"/>
    <mergeCell ref="W218:AD221"/>
    <mergeCell ref="AN218:AN221"/>
    <mergeCell ref="AT218:AX219"/>
    <mergeCell ref="G220:G221"/>
    <mergeCell ref="K220:L221"/>
    <mergeCell ref="N220:N221"/>
    <mergeCell ref="P220:P221"/>
    <mergeCell ref="R220:R221"/>
    <mergeCell ref="T220:T221"/>
    <mergeCell ref="V220:V221"/>
    <mergeCell ref="AT220:AX221"/>
    <mergeCell ref="A214:C217"/>
    <mergeCell ref="D214:D217"/>
    <mergeCell ref="E214:F217"/>
    <mergeCell ref="G214:G215"/>
    <mergeCell ref="H214:H217"/>
    <mergeCell ref="I214:I217"/>
    <mergeCell ref="J214:J217"/>
    <mergeCell ref="K214:L215"/>
    <mergeCell ref="N214:N215"/>
    <mergeCell ref="P214:P215"/>
    <mergeCell ref="R214:R215"/>
    <mergeCell ref="T214:T215"/>
    <mergeCell ref="V214:V215"/>
    <mergeCell ref="W214:AD217"/>
    <mergeCell ref="AN214:AN217"/>
    <mergeCell ref="AT214:AX215"/>
    <mergeCell ref="G216:G217"/>
    <mergeCell ref="K216:L217"/>
    <mergeCell ref="N216:N217"/>
    <mergeCell ref="P216:P217"/>
    <mergeCell ref="R216:R217"/>
    <mergeCell ref="T216:T217"/>
    <mergeCell ref="V216:V217"/>
    <mergeCell ref="AT216:AX217"/>
    <mergeCell ref="A210:C213"/>
    <mergeCell ref="D210:D213"/>
    <mergeCell ref="E210:F213"/>
    <mergeCell ref="G210:G211"/>
    <mergeCell ref="H210:H213"/>
    <mergeCell ref="I210:I213"/>
    <mergeCell ref="J210:J213"/>
    <mergeCell ref="K210:L211"/>
    <mergeCell ref="N210:N211"/>
    <mergeCell ref="P210:P211"/>
    <mergeCell ref="R210:R211"/>
    <mergeCell ref="T210:T211"/>
    <mergeCell ref="V210:V211"/>
    <mergeCell ref="W210:AD213"/>
    <mergeCell ref="AN210:AN213"/>
    <mergeCell ref="AT210:AX211"/>
    <mergeCell ref="G212:G213"/>
    <mergeCell ref="K212:L213"/>
    <mergeCell ref="N212:N213"/>
    <mergeCell ref="P212:P213"/>
    <mergeCell ref="R212:R213"/>
    <mergeCell ref="T212:T213"/>
    <mergeCell ref="V212:V213"/>
    <mergeCell ref="AT212:AX213"/>
    <mergeCell ref="A206:C209"/>
    <mergeCell ref="D206:D209"/>
    <mergeCell ref="E206:F209"/>
    <mergeCell ref="G206:G207"/>
    <mergeCell ref="H206:H209"/>
    <mergeCell ref="I206:I209"/>
    <mergeCell ref="J206:J209"/>
    <mergeCell ref="K206:L207"/>
    <mergeCell ref="N206:N207"/>
    <mergeCell ref="P206:P207"/>
    <mergeCell ref="R206:R207"/>
    <mergeCell ref="T206:T207"/>
    <mergeCell ref="V206:V207"/>
    <mergeCell ref="W206:AD209"/>
    <mergeCell ref="AN206:AN209"/>
    <mergeCell ref="AT206:AX207"/>
    <mergeCell ref="G208:G209"/>
    <mergeCell ref="K208:L209"/>
    <mergeCell ref="N208:N209"/>
    <mergeCell ref="P208:P209"/>
    <mergeCell ref="R208:R209"/>
    <mergeCell ref="T208:T209"/>
    <mergeCell ref="V208:V209"/>
    <mergeCell ref="AT208:AX209"/>
    <mergeCell ref="A202:C205"/>
    <mergeCell ref="D202:D205"/>
    <mergeCell ref="E202:F205"/>
    <mergeCell ref="G202:G203"/>
    <mergeCell ref="H202:H205"/>
    <mergeCell ref="I202:I205"/>
    <mergeCell ref="J202:J205"/>
    <mergeCell ref="K202:L203"/>
    <mergeCell ref="N202:N203"/>
    <mergeCell ref="P202:P203"/>
    <mergeCell ref="R202:R203"/>
    <mergeCell ref="T202:T203"/>
    <mergeCell ref="V202:V203"/>
    <mergeCell ref="W202:AD205"/>
    <mergeCell ref="AN202:AN205"/>
    <mergeCell ref="AT202:AX203"/>
    <mergeCell ref="G204:G205"/>
    <mergeCell ref="K204:L205"/>
    <mergeCell ref="N204:N205"/>
    <mergeCell ref="P204:P205"/>
    <mergeCell ref="R204:R205"/>
    <mergeCell ref="T204:T205"/>
    <mergeCell ref="V204:V205"/>
    <mergeCell ref="AT204:AX205"/>
    <mergeCell ref="A198:C201"/>
    <mergeCell ref="D198:D201"/>
    <mergeCell ref="E198:F201"/>
    <mergeCell ref="G198:G199"/>
    <mergeCell ref="H198:H201"/>
    <mergeCell ref="I198:I201"/>
    <mergeCell ref="J198:J201"/>
    <mergeCell ref="K198:L199"/>
    <mergeCell ref="N198:N199"/>
    <mergeCell ref="P198:P199"/>
    <mergeCell ref="R198:R199"/>
    <mergeCell ref="T198:T199"/>
    <mergeCell ref="V198:V199"/>
    <mergeCell ref="W198:AD201"/>
    <mergeCell ref="AN198:AN201"/>
    <mergeCell ref="AT198:AX199"/>
    <mergeCell ref="G200:G201"/>
    <mergeCell ref="K200:L201"/>
    <mergeCell ref="N200:N201"/>
    <mergeCell ref="P200:P201"/>
    <mergeCell ref="R200:R201"/>
    <mergeCell ref="T200:T201"/>
    <mergeCell ref="V200:V201"/>
    <mergeCell ref="AT200:AX201"/>
    <mergeCell ref="A194:C197"/>
    <mergeCell ref="D194:D197"/>
    <mergeCell ref="E194:F197"/>
    <mergeCell ref="G194:G195"/>
    <mergeCell ref="H194:H197"/>
    <mergeCell ref="I194:I197"/>
    <mergeCell ref="J194:J197"/>
    <mergeCell ref="K194:L195"/>
    <mergeCell ref="N194:N195"/>
    <mergeCell ref="P194:P195"/>
    <mergeCell ref="R194:R195"/>
    <mergeCell ref="T194:T195"/>
    <mergeCell ref="V194:V195"/>
    <mergeCell ref="W194:AD197"/>
    <mergeCell ref="AN194:AN197"/>
    <mergeCell ref="AT194:AX195"/>
    <mergeCell ref="G196:G197"/>
    <mergeCell ref="K196:L197"/>
    <mergeCell ref="N196:N197"/>
    <mergeCell ref="P196:P197"/>
    <mergeCell ref="R196:R197"/>
    <mergeCell ref="T196:T197"/>
    <mergeCell ref="V196:V197"/>
    <mergeCell ref="AT196:AX197"/>
    <mergeCell ref="A190:C193"/>
    <mergeCell ref="D190:D193"/>
    <mergeCell ref="E190:F193"/>
    <mergeCell ref="G190:G191"/>
    <mergeCell ref="H190:H193"/>
    <mergeCell ref="I190:I193"/>
    <mergeCell ref="J190:J193"/>
    <mergeCell ref="K190:L191"/>
    <mergeCell ref="N190:N191"/>
    <mergeCell ref="P190:P191"/>
    <mergeCell ref="R190:R191"/>
    <mergeCell ref="T190:T191"/>
    <mergeCell ref="V190:V191"/>
    <mergeCell ref="W190:AD193"/>
    <mergeCell ref="AN190:AN193"/>
    <mergeCell ref="AT190:AX191"/>
    <mergeCell ref="G192:G193"/>
    <mergeCell ref="K192:L193"/>
    <mergeCell ref="N192:N193"/>
    <mergeCell ref="P192:P193"/>
    <mergeCell ref="R192:R193"/>
    <mergeCell ref="T192:T193"/>
    <mergeCell ref="V192:V193"/>
    <mergeCell ref="AT192:AX193"/>
    <mergeCell ref="V66:V67"/>
    <mergeCell ref="V68:V69"/>
    <mergeCell ref="A184:B184"/>
    <mergeCell ref="D184:J184"/>
    <mergeCell ref="A186:C189"/>
    <mergeCell ref="D186:D189"/>
    <mergeCell ref="E186:F189"/>
    <mergeCell ref="G186:J187"/>
    <mergeCell ref="K186:V186"/>
    <mergeCell ref="W186:AD186"/>
    <mergeCell ref="AN186:AN189"/>
    <mergeCell ref="AT186:AX189"/>
    <mergeCell ref="K187:L189"/>
    <mergeCell ref="M187:N187"/>
    <mergeCell ref="O187:P187"/>
    <mergeCell ref="Q187:R187"/>
    <mergeCell ref="S187:T187"/>
    <mergeCell ref="U187:V187"/>
    <mergeCell ref="W187:AD189"/>
    <mergeCell ref="H188:H189"/>
    <mergeCell ref="I188:I189"/>
    <mergeCell ref="J188:J189"/>
    <mergeCell ref="N188:N189"/>
    <mergeCell ref="P188:P189"/>
    <mergeCell ref="R188:R189"/>
    <mergeCell ref="T188:T189"/>
    <mergeCell ref="V188:V189"/>
    <mergeCell ref="A158:AD158"/>
    <mergeCell ref="A183:AD183"/>
    <mergeCell ref="AB103:AD104"/>
    <mergeCell ref="W66:AD69"/>
    <mergeCell ref="V156:V157"/>
    <mergeCell ref="W62:AD65"/>
    <mergeCell ref="W101:AA102"/>
    <mergeCell ref="AB101:AD102"/>
    <mergeCell ref="W83:AA84"/>
    <mergeCell ref="K9:V9"/>
    <mergeCell ref="K10:V10"/>
    <mergeCell ref="K11:V11"/>
    <mergeCell ref="K12:V12"/>
    <mergeCell ref="U178:V178"/>
    <mergeCell ref="U179:V179"/>
    <mergeCell ref="U180:V180"/>
    <mergeCell ref="U181:V181"/>
    <mergeCell ref="U182:V182"/>
    <mergeCell ref="U162:V162"/>
    <mergeCell ref="U163:V163"/>
    <mergeCell ref="U164:V164"/>
    <mergeCell ref="U165:V165"/>
    <mergeCell ref="U166:V166"/>
    <mergeCell ref="U167:V167"/>
    <mergeCell ref="U168:V168"/>
    <mergeCell ref="U169:V169"/>
    <mergeCell ref="U170:V170"/>
    <mergeCell ref="U171:V171"/>
    <mergeCell ref="U172:V172"/>
    <mergeCell ref="U173:V173"/>
    <mergeCell ref="U174:V174"/>
    <mergeCell ref="U175:V175"/>
    <mergeCell ref="U176:V176"/>
    <mergeCell ref="U177:V177"/>
    <mergeCell ref="U74:V74"/>
    <mergeCell ref="U76:V76"/>
    <mergeCell ref="V154:V155"/>
    <mergeCell ref="U100:V100"/>
    <mergeCell ref="U101:V101"/>
    <mergeCell ref="U102:V102"/>
    <mergeCell ref="U103:V103"/>
    <mergeCell ref="U104:V104"/>
    <mergeCell ref="U105:V105"/>
    <mergeCell ref="U106:V106"/>
    <mergeCell ref="U111:V111"/>
    <mergeCell ref="V112:V113"/>
    <mergeCell ref="U80:V80"/>
    <mergeCell ref="U81:V81"/>
    <mergeCell ref="U82:V82"/>
    <mergeCell ref="U83:V83"/>
    <mergeCell ref="U84:V84"/>
    <mergeCell ref="U85:V85"/>
    <mergeCell ref="U86:V86"/>
    <mergeCell ref="U99:V99"/>
    <mergeCell ref="A107:AD107"/>
    <mergeCell ref="W105:AA106"/>
    <mergeCell ref="AB105:AD106"/>
    <mergeCell ref="AB83:AD84"/>
    <mergeCell ref="W85:AA86"/>
    <mergeCell ref="AB85:AD86"/>
    <mergeCell ref="W81:AA82"/>
    <mergeCell ref="AB81:AD82"/>
    <mergeCell ref="W103:AA104"/>
    <mergeCell ref="K80:L80"/>
    <mergeCell ref="S82:T82"/>
    <mergeCell ref="O82:P82"/>
    <mergeCell ref="A103:C106"/>
    <mergeCell ref="J101:J102"/>
    <mergeCell ref="K101:L101"/>
    <mergeCell ref="U36:V36"/>
    <mergeCell ref="U37:V37"/>
    <mergeCell ref="U38:V38"/>
    <mergeCell ref="U39:V39"/>
    <mergeCell ref="U40:V40"/>
    <mergeCell ref="M35:V35"/>
    <mergeCell ref="P58:P59"/>
    <mergeCell ref="T58:T59"/>
    <mergeCell ref="P62:P63"/>
    <mergeCell ref="A9:B9"/>
    <mergeCell ref="A10:B10"/>
    <mergeCell ref="A11:B11"/>
    <mergeCell ref="A12:B12"/>
    <mergeCell ref="C9:G9"/>
    <mergeCell ref="C10:G10"/>
    <mergeCell ref="C11:G11"/>
    <mergeCell ref="C12:G12"/>
    <mergeCell ref="H11:J12"/>
    <mergeCell ref="K62:L63"/>
    <mergeCell ref="N62:N63"/>
    <mergeCell ref="T62:T63"/>
    <mergeCell ref="R62:R63"/>
    <mergeCell ref="V52:V53"/>
    <mergeCell ref="V54:V55"/>
    <mergeCell ref="V56:V57"/>
    <mergeCell ref="N56:N57"/>
    <mergeCell ref="D46:D49"/>
    <mergeCell ref="D50:D53"/>
    <mergeCell ref="I21:I22"/>
    <mergeCell ref="D54:D57"/>
    <mergeCell ref="I48:I49"/>
    <mergeCell ref="G46:J47"/>
    <mergeCell ref="G64:G65"/>
    <mergeCell ref="K64:L65"/>
    <mergeCell ref="N64:N65"/>
    <mergeCell ref="P64:P65"/>
    <mergeCell ref="T64:T65"/>
    <mergeCell ref="A20:A22"/>
    <mergeCell ref="T52:T53"/>
    <mergeCell ref="A35:A37"/>
    <mergeCell ref="O36:P36"/>
    <mergeCell ref="M26:N26"/>
    <mergeCell ref="M23:N23"/>
    <mergeCell ref="M25:N25"/>
    <mergeCell ref="J25:L25"/>
    <mergeCell ref="J26:L26"/>
    <mergeCell ref="M24:N24"/>
    <mergeCell ref="J23:L23"/>
    <mergeCell ref="J24:L24"/>
    <mergeCell ref="O27:P27"/>
    <mergeCell ref="M27:N27"/>
    <mergeCell ref="J27:L27"/>
    <mergeCell ref="J62:J65"/>
    <mergeCell ref="A41:AD41"/>
    <mergeCell ref="I58:I61"/>
    <mergeCell ref="A28:AD28"/>
    <mergeCell ref="A44:B44"/>
    <mergeCell ref="M47:N47"/>
    <mergeCell ref="J48:J49"/>
    <mergeCell ref="P50:P51"/>
    <mergeCell ref="A46:C49"/>
    <mergeCell ref="T50:T51"/>
    <mergeCell ref="K47:L49"/>
    <mergeCell ref="R56:R57"/>
    <mergeCell ref="AT58:AX59"/>
    <mergeCell ref="AT62:AX63"/>
    <mergeCell ref="V64:V65"/>
    <mergeCell ref="V58:V59"/>
    <mergeCell ref="V60:V61"/>
    <mergeCell ref="V62:V63"/>
    <mergeCell ref="N68:N69"/>
    <mergeCell ref="P68:P69"/>
    <mergeCell ref="T68:T69"/>
    <mergeCell ref="AT68:AX69"/>
    <mergeCell ref="AN66:AN69"/>
    <mergeCell ref="A66:C69"/>
    <mergeCell ref="D66:D69"/>
    <mergeCell ref="E66:F69"/>
    <mergeCell ref="G66:G67"/>
    <mergeCell ref="H66:H69"/>
    <mergeCell ref="I66:I69"/>
    <mergeCell ref="J66:J69"/>
    <mergeCell ref="K66:L67"/>
    <mergeCell ref="N66:N67"/>
    <mergeCell ref="T66:T67"/>
    <mergeCell ref="P66:P67"/>
    <mergeCell ref="R66:R67"/>
    <mergeCell ref="R68:R69"/>
    <mergeCell ref="AT64:AX65"/>
    <mergeCell ref="AN62:AN65"/>
    <mergeCell ref="A62:C65"/>
    <mergeCell ref="D62:D65"/>
    <mergeCell ref="E62:F65"/>
    <mergeCell ref="G62:G63"/>
    <mergeCell ref="H62:H65"/>
    <mergeCell ref="I62:I65"/>
    <mergeCell ref="R54:R55"/>
    <mergeCell ref="Q38:R38"/>
    <mergeCell ref="Q39:R39"/>
    <mergeCell ref="Q40:R40"/>
    <mergeCell ref="G50:G51"/>
    <mergeCell ref="H50:H53"/>
    <mergeCell ref="J50:J53"/>
    <mergeCell ref="K50:L51"/>
    <mergeCell ref="N50:N51"/>
    <mergeCell ref="E54:F57"/>
    <mergeCell ref="G56:G57"/>
    <mergeCell ref="K56:L57"/>
    <mergeCell ref="S39:T39"/>
    <mergeCell ref="K46:V46"/>
    <mergeCell ref="V48:V49"/>
    <mergeCell ref="V50:V51"/>
    <mergeCell ref="U47:V47"/>
    <mergeCell ref="T56:T57"/>
    <mergeCell ref="I50:I53"/>
    <mergeCell ref="T48:T49"/>
    <mergeCell ref="P48:P49"/>
    <mergeCell ref="N48:N49"/>
    <mergeCell ref="A50:C53"/>
    <mergeCell ref="E46:F49"/>
    <mergeCell ref="O47:P47"/>
    <mergeCell ref="S47:T47"/>
    <mergeCell ref="H48:H49"/>
    <mergeCell ref="BF35:BN37"/>
    <mergeCell ref="I36:I37"/>
    <mergeCell ref="J36:L37"/>
    <mergeCell ref="M36:N36"/>
    <mergeCell ref="M37:N37"/>
    <mergeCell ref="O37:P37"/>
    <mergeCell ref="AN35:AV37"/>
    <mergeCell ref="H35:L35"/>
    <mergeCell ref="H36:H37"/>
    <mergeCell ref="W35:AD37"/>
    <mergeCell ref="AW35:BE37"/>
    <mergeCell ref="AW38:BE38"/>
    <mergeCell ref="AN40:AV40"/>
    <mergeCell ref="AW40:BE40"/>
    <mergeCell ref="AN50:AN53"/>
    <mergeCell ref="AN46:AN49"/>
    <mergeCell ref="D44:J44"/>
    <mergeCell ref="G52:G53"/>
    <mergeCell ref="BF38:BN38"/>
    <mergeCell ref="J39:L39"/>
    <mergeCell ref="M39:N39"/>
    <mergeCell ref="O39:P39"/>
    <mergeCell ref="AN39:AV39"/>
    <mergeCell ref="J38:L38"/>
    <mergeCell ref="M38:N38"/>
    <mergeCell ref="O38:P38"/>
    <mergeCell ref="AN38:AV38"/>
    <mergeCell ref="AW39:BE39"/>
    <mergeCell ref="BF39:BN39"/>
    <mergeCell ref="S38:T38"/>
    <mergeCell ref="W38:AD38"/>
    <mergeCell ref="W39:AD39"/>
    <mergeCell ref="W24:AD24"/>
    <mergeCell ref="W25:AD25"/>
    <mergeCell ref="AN27:AV27"/>
    <mergeCell ref="AN20:AV22"/>
    <mergeCell ref="AN23:AV23"/>
    <mergeCell ref="AN24:AV24"/>
    <mergeCell ref="AN25:AV25"/>
    <mergeCell ref="AN26:AV26"/>
    <mergeCell ref="J21:L22"/>
    <mergeCell ref="O22:P22"/>
    <mergeCell ref="M21:N21"/>
    <mergeCell ref="M22:N22"/>
    <mergeCell ref="O21:P21"/>
    <mergeCell ref="Q21:R21"/>
    <mergeCell ref="Q22:R22"/>
    <mergeCell ref="Q23:R23"/>
    <mergeCell ref="Q24:R24"/>
    <mergeCell ref="Q25:R25"/>
    <mergeCell ref="Q26:R26"/>
    <mergeCell ref="O24:P24"/>
    <mergeCell ref="O25:P25"/>
    <mergeCell ref="O26:P26"/>
    <mergeCell ref="O23:P23"/>
    <mergeCell ref="U21:V21"/>
    <mergeCell ref="U22:V22"/>
    <mergeCell ref="U23:V23"/>
    <mergeCell ref="U24:V24"/>
    <mergeCell ref="M20:V20"/>
    <mergeCell ref="U25:V25"/>
    <mergeCell ref="U26:V26"/>
    <mergeCell ref="U27:V27"/>
    <mergeCell ref="H20:L20"/>
    <mergeCell ref="AN54:AN57"/>
    <mergeCell ref="W54:AD57"/>
    <mergeCell ref="P56:P57"/>
    <mergeCell ref="J54:J57"/>
    <mergeCell ref="K54:L55"/>
    <mergeCell ref="N54:N55"/>
    <mergeCell ref="P54:P55"/>
    <mergeCell ref="AT60:AX61"/>
    <mergeCell ref="AN58:AN61"/>
    <mergeCell ref="O83:P83"/>
    <mergeCell ref="M74:N74"/>
    <mergeCell ref="O74:P74"/>
    <mergeCell ref="Q74:R74"/>
    <mergeCell ref="Q75:R75"/>
    <mergeCell ref="Q76:R76"/>
    <mergeCell ref="AT54:AX55"/>
    <mergeCell ref="AT56:AX57"/>
    <mergeCell ref="O75:P75"/>
    <mergeCell ref="Q77:R77"/>
    <mergeCell ref="J79:J80"/>
    <mergeCell ref="J83:J84"/>
    <mergeCell ref="M80:N80"/>
    <mergeCell ref="O80:P80"/>
    <mergeCell ref="K76:L76"/>
    <mergeCell ref="M76:N76"/>
    <mergeCell ref="K78:L78"/>
    <mergeCell ref="K79:L79"/>
    <mergeCell ref="K60:L61"/>
    <mergeCell ref="N60:N61"/>
    <mergeCell ref="AT50:AX51"/>
    <mergeCell ref="AT52:AX53"/>
    <mergeCell ref="AT46:AX49"/>
    <mergeCell ref="O76:P76"/>
    <mergeCell ref="Q80:R80"/>
    <mergeCell ref="Q81:R81"/>
    <mergeCell ref="Q82:R82"/>
    <mergeCell ref="W74:AA74"/>
    <mergeCell ref="W73:AA73"/>
    <mergeCell ref="S104:T104"/>
    <mergeCell ref="K102:L102"/>
    <mergeCell ref="M102:N102"/>
    <mergeCell ref="O102:P102"/>
    <mergeCell ref="BF40:BN40"/>
    <mergeCell ref="J40:L40"/>
    <mergeCell ref="M40:N40"/>
    <mergeCell ref="O40:P40"/>
    <mergeCell ref="S40:T40"/>
    <mergeCell ref="W40:AD40"/>
    <mergeCell ref="J58:J61"/>
    <mergeCell ref="K58:L59"/>
    <mergeCell ref="N58:N59"/>
    <mergeCell ref="R58:R59"/>
    <mergeCell ref="R60:R61"/>
    <mergeCell ref="AT66:AX67"/>
    <mergeCell ref="U79:V79"/>
    <mergeCell ref="O84:P84"/>
    <mergeCell ref="K82:L82"/>
    <mergeCell ref="M82:N82"/>
    <mergeCell ref="R52:R53"/>
    <mergeCell ref="M75:N75"/>
    <mergeCell ref="M78:N78"/>
    <mergeCell ref="J105:J106"/>
    <mergeCell ref="J81:J82"/>
    <mergeCell ref="M106:N106"/>
    <mergeCell ref="O106:P106"/>
    <mergeCell ref="J85:J86"/>
    <mergeCell ref="K81:L81"/>
    <mergeCell ref="M81:N81"/>
    <mergeCell ref="O81:P81"/>
    <mergeCell ref="K85:L85"/>
    <mergeCell ref="M85:N85"/>
    <mergeCell ref="O85:P85"/>
    <mergeCell ref="S81:T81"/>
    <mergeCell ref="A99:C102"/>
    <mergeCell ref="A83:C86"/>
    <mergeCell ref="Q78:R78"/>
    <mergeCell ref="Q79:R79"/>
    <mergeCell ref="D75:I78"/>
    <mergeCell ref="S75:T75"/>
    <mergeCell ref="O78:P78"/>
    <mergeCell ref="S78:T78"/>
    <mergeCell ref="S103:T103"/>
    <mergeCell ref="S102:T102"/>
    <mergeCell ref="S80:T80"/>
    <mergeCell ref="M77:N77"/>
    <mergeCell ref="K77:L77"/>
    <mergeCell ref="O77:P77"/>
    <mergeCell ref="S77:T77"/>
    <mergeCell ref="K75:L75"/>
    <mergeCell ref="O100:P100"/>
    <mergeCell ref="D79:I82"/>
    <mergeCell ref="W46:AD46"/>
    <mergeCell ref="W47:AD49"/>
    <mergeCell ref="I54:I57"/>
    <mergeCell ref="A72:E72"/>
    <mergeCell ref="A73:C74"/>
    <mergeCell ref="AB73:AD74"/>
    <mergeCell ref="S74:T74"/>
    <mergeCell ref="W50:AD53"/>
    <mergeCell ref="S72:T72"/>
    <mergeCell ref="J73:J74"/>
    <mergeCell ref="A54:C57"/>
    <mergeCell ref="G54:G55"/>
    <mergeCell ref="H54:H57"/>
    <mergeCell ref="A58:C61"/>
    <mergeCell ref="D58:D61"/>
    <mergeCell ref="E58:F61"/>
    <mergeCell ref="G58:G59"/>
    <mergeCell ref="H58:H61"/>
    <mergeCell ref="G68:G69"/>
    <mergeCell ref="K68:L69"/>
    <mergeCell ref="G60:G61"/>
    <mergeCell ref="P60:P61"/>
    <mergeCell ref="T60:T61"/>
    <mergeCell ref="W58:AD61"/>
    <mergeCell ref="E50:F53"/>
    <mergeCell ref="K52:L53"/>
    <mergeCell ref="N52:N53"/>
    <mergeCell ref="P52:P53"/>
    <mergeCell ref="K74:L74"/>
    <mergeCell ref="K73:T73"/>
    <mergeCell ref="R50:R51"/>
    <mergeCell ref="R64:R65"/>
    <mergeCell ref="M79:N79"/>
    <mergeCell ref="O79:P79"/>
    <mergeCell ref="S79:T79"/>
    <mergeCell ref="M99:N99"/>
    <mergeCell ref="O99:P99"/>
    <mergeCell ref="S99:T99"/>
    <mergeCell ref="D74:I74"/>
    <mergeCell ref="D73:I73"/>
    <mergeCell ref="A70:AD70"/>
    <mergeCell ref="AB99:AD100"/>
    <mergeCell ref="W75:AA76"/>
    <mergeCell ref="AB75:AD76"/>
    <mergeCell ref="W77:AA78"/>
    <mergeCell ref="AB77:AD78"/>
    <mergeCell ref="W79:AA80"/>
    <mergeCell ref="W99:AA100"/>
    <mergeCell ref="J99:J100"/>
    <mergeCell ref="AB79:AD80"/>
    <mergeCell ref="J72:R72"/>
    <mergeCell ref="A75:C78"/>
    <mergeCell ref="S76:T76"/>
    <mergeCell ref="J75:J76"/>
    <mergeCell ref="J77:J78"/>
    <mergeCell ref="U77:V77"/>
    <mergeCell ref="U75:V75"/>
    <mergeCell ref="U78:V78"/>
    <mergeCell ref="K86:L86"/>
    <mergeCell ref="M86:N86"/>
    <mergeCell ref="O86:P86"/>
    <mergeCell ref="S86:T86"/>
    <mergeCell ref="A79:C82"/>
    <mergeCell ref="A91:C94"/>
    <mergeCell ref="M101:N101"/>
    <mergeCell ref="O101:P101"/>
    <mergeCell ref="K106:L106"/>
    <mergeCell ref="S106:T106"/>
    <mergeCell ref="S100:T100"/>
    <mergeCell ref="M105:N105"/>
    <mergeCell ref="O105:P105"/>
    <mergeCell ref="S105:T105"/>
    <mergeCell ref="S83:T83"/>
    <mergeCell ref="M84:N84"/>
    <mergeCell ref="S85:T85"/>
    <mergeCell ref="S84:T84"/>
    <mergeCell ref="K104:L104"/>
    <mergeCell ref="M104:N104"/>
    <mergeCell ref="M83:N83"/>
    <mergeCell ref="O104:P104"/>
    <mergeCell ref="S101:T101"/>
    <mergeCell ref="O103:P103"/>
    <mergeCell ref="S90:T90"/>
    <mergeCell ref="S98:T98"/>
    <mergeCell ref="J103:J104"/>
    <mergeCell ref="Q83:R83"/>
    <mergeCell ref="Q84:R84"/>
    <mergeCell ref="K83:L83"/>
    <mergeCell ref="K84:L84"/>
    <mergeCell ref="K99:L99"/>
    <mergeCell ref="K100:L100"/>
    <mergeCell ref="M100:N100"/>
    <mergeCell ref="W11:X11"/>
    <mergeCell ref="Q27:R27"/>
    <mergeCell ref="W20:AD22"/>
    <mergeCell ref="W23:AD23"/>
    <mergeCell ref="Q106:R106"/>
    <mergeCell ref="B31:AD31"/>
    <mergeCell ref="B32:AD32"/>
    <mergeCell ref="B33:AD33"/>
    <mergeCell ref="Q85:R85"/>
    <mergeCell ref="Q86:R86"/>
    <mergeCell ref="Q99:R99"/>
    <mergeCell ref="Q100:R100"/>
    <mergeCell ref="Q101:R101"/>
    <mergeCell ref="Q102:R102"/>
    <mergeCell ref="Q103:R103"/>
    <mergeCell ref="Q104:R104"/>
    <mergeCell ref="Q105:R105"/>
    <mergeCell ref="D83:I86"/>
    <mergeCell ref="D99:I102"/>
    <mergeCell ref="D103:I106"/>
    <mergeCell ref="K105:L105"/>
    <mergeCell ref="T54:T55"/>
    <mergeCell ref="K103:L103"/>
    <mergeCell ref="M103:N103"/>
    <mergeCell ref="Y11:AB11"/>
    <mergeCell ref="Y12:AB12"/>
    <mergeCell ref="B35:F37"/>
    <mergeCell ref="B38:F38"/>
    <mergeCell ref="B39:F39"/>
    <mergeCell ref="B40:F40"/>
    <mergeCell ref="AN110:AN113"/>
    <mergeCell ref="AT110:AX113"/>
    <mergeCell ref="M111:N111"/>
    <mergeCell ref="O111:P111"/>
    <mergeCell ref="Q111:R111"/>
    <mergeCell ref="S111:T111"/>
    <mergeCell ref="W111:AD113"/>
    <mergeCell ref="H112:H113"/>
    <mergeCell ref="I112:I113"/>
    <mergeCell ref="J112:J113"/>
    <mergeCell ref="N112:N113"/>
    <mergeCell ref="P112:P113"/>
    <mergeCell ref="R112:R113"/>
    <mergeCell ref="T112:T113"/>
    <mergeCell ref="K111:L113"/>
    <mergeCell ref="A108:B108"/>
    <mergeCell ref="D108:J108"/>
    <mergeCell ref="A110:C113"/>
    <mergeCell ref="D110:D113"/>
    <mergeCell ref="E110:F113"/>
    <mergeCell ref="G110:J111"/>
    <mergeCell ref="W110:AD110"/>
    <mergeCell ref="K110:V110"/>
    <mergeCell ref="H21:H22"/>
    <mergeCell ref="Q47:R47"/>
    <mergeCell ref="R48:R49"/>
    <mergeCell ref="P114:P115"/>
    <mergeCell ref="R114:R115"/>
    <mergeCell ref="T114:T115"/>
    <mergeCell ref="W114:AD117"/>
    <mergeCell ref="AN114:AN117"/>
    <mergeCell ref="AT114:AX115"/>
    <mergeCell ref="G116:G117"/>
    <mergeCell ref="K116:L117"/>
    <mergeCell ref="N116:N117"/>
    <mergeCell ref="P116:P117"/>
    <mergeCell ref="R116:R117"/>
    <mergeCell ref="T116:T117"/>
    <mergeCell ref="AT116:AX117"/>
    <mergeCell ref="A114:C117"/>
    <mergeCell ref="D114:D117"/>
    <mergeCell ref="E114:F117"/>
    <mergeCell ref="G114:G115"/>
    <mergeCell ref="H114:H117"/>
    <mergeCell ref="I114:I117"/>
    <mergeCell ref="J114:J117"/>
    <mergeCell ref="K114:L115"/>
    <mergeCell ref="N114:N115"/>
    <mergeCell ref="V114:V115"/>
    <mergeCell ref="V116:V117"/>
    <mergeCell ref="P118:P119"/>
    <mergeCell ref="R118:R119"/>
    <mergeCell ref="T118:T119"/>
    <mergeCell ref="W118:AD121"/>
    <mergeCell ref="AN118:AN121"/>
    <mergeCell ref="AT118:AX119"/>
    <mergeCell ref="G120:G121"/>
    <mergeCell ref="K120:L121"/>
    <mergeCell ref="N120:N121"/>
    <mergeCell ref="P120:P121"/>
    <mergeCell ref="R120:R121"/>
    <mergeCell ref="T120:T121"/>
    <mergeCell ref="AT120:AX121"/>
    <mergeCell ref="A118:C121"/>
    <mergeCell ref="D118:D121"/>
    <mergeCell ref="E118:F121"/>
    <mergeCell ref="G118:G119"/>
    <mergeCell ref="H118:H121"/>
    <mergeCell ref="I118:I121"/>
    <mergeCell ref="J118:J121"/>
    <mergeCell ref="K118:L119"/>
    <mergeCell ref="N118:N119"/>
    <mergeCell ref="V118:V119"/>
    <mergeCell ref="V120:V121"/>
    <mergeCell ref="P122:P123"/>
    <mergeCell ref="R122:R123"/>
    <mergeCell ref="T122:T123"/>
    <mergeCell ref="W122:AD125"/>
    <mergeCell ref="AN122:AN125"/>
    <mergeCell ref="AT122:AX123"/>
    <mergeCell ref="G124:G125"/>
    <mergeCell ref="K124:L125"/>
    <mergeCell ref="N124:N125"/>
    <mergeCell ref="P124:P125"/>
    <mergeCell ref="R124:R125"/>
    <mergeCell ref="T124:T125"/>
    <mergeCell ref="AT124:AX125"/>
    <mergeCell ref="A122:C125"/>
    <mergeCell ref="D122:D125"/>
    <mergeCell ref="E122:F125"/>
    <mergeCell ref="G122:G123"/>
    <mergeCell ref="H122:H125"/>
    <mergeCell ref="I122:I125"/>
    <mergeCell ref="J122:J125"/>
    <mergeCell ref="K122:L123"/>
    <mergeCell ref="N122:N123"/>
    <mergeCell ref="V122:V123"/>
    <mergeCell ref="V124:V125"/>
    <mergeCell ref="P126:P127"/>
    <mergeCell ref="R126:R127"/>
    <mergeCell ref="T126:T127"/>
    <mergeCell ref="W126:AD129"/>
    <mergeCell ref="AN126:AN129"/>
    <mergeCell ref="AT126:AX127"/>
    <mergeCell ref="G128:G129"/>
    <mergeCell ref="K128:L129"/>
    <mergeCell ref="N128:N129"/>
    <mergeCell ref="P128:P129"/>
    <mergeCell ref="R128:R129"/>
    <mergeCell ref="T128:T129"/>
    <mergeCell ref="AT128:AX129"/>
    <mergeCell ref="A126:C129"/>
    <mergeCell ref="D126:D129"/>
    <mergeCell ref="E126:F129"/>
    <mergeCell ref="G126:G127"/>
    <mergeCell ref="H126:H129"/>
    <mergeCell ref="I126:I129"/>
    <mergeCell ref="J126:J129"/>
    <mergeCell ref="K126:L127"/>
    <mergeCell ref="N126:N127"/>
    <mergeCell ref="V126:V127"/>
    <mergeCell ref="V128:V129"/>
    <mergeCell ref="P130:P131"/>
    <mergeCell ref="R130:R131"/>
    <mergeCell ref="T130:T131"/>
    <mergeCell ref="W130:AD133"/>
    <mergeCell ref="AN130:AN133"/>
    <mergeCell ref="AT130:AX131"/>
    <mergeCell ref="G132:G133"/>
    <mergeCell ref="K132:L133"/>
    <mergeCell ref="N132:N133"/>
    <mergeCell ref="P132:P133"/>
    <mergeCell ref="R132:R133"/>
    <mergeCell ref="T132:T133"/>
    <mergeCell ref="AT132:AX133"/>
    <mergeCell ref="A130:C133"/>
    <mergeCell ref="D130:D133"/>
    <mergeCell ref="E130:F133"/>
    <mergeCell ref="G130:G131"/>
    <mergeCell ref="H130:H133"/>
    <mergeCell ref="I130:I133"/>
    <mergeCell ref="J130:J133"/>
    <mergeCell ref="K130:L131"/>
    <mergeCell ref="N130:N131"/>
    <mergeCell ref="V130:V131"/>
    <mergeCell ref="V132:V133"/>
    <mergeCell ref="P134:P135"/>
    <mergeCell ref="R134:R135"/>
    <mergeCell ref="T134:T135"/>
    <mergeCell ref="W134:AD137"/>
    <mergeCell ref="AN134:AN137"/>
    <mergeCell ref="AT134:AX135"/>
    <mergeCell ref="G136:G137"/>
    <mergeCell ref="K136:L137"/>
    <mergeCell ref="N136:N137"/>
    <mergeCell ref="P136:P137"/>
    <mergeCell ref="R136:R137"/>
    <mergeCell ref="T136:T137"/>
    <mergeCell ref="AT136:AX137"/>
    <mergeCell ref="A134:C137"/>
    <mergeCell ref="D134:D137"/>
    <mergeCell ref="E134:F137"/>
    <mergeCell ref="G134:G135"/>
    <mergeCell ref="H134:H137"/>
    <mergeCell ref="I134:I137"/>
    <mergeCell ref="J134:J137"/>
    <mergeCell ref="K134:L135"/>
    <mergeCell ref="N134:N135"/>
    <mergeCell ref="V134:V135"/>
    <mergeCell ref="V136:V137"/>
    <mergeCell ref="P138:P139"/>
    <mergeCell ref="R138:R139"/>
    <mergeCell ref="T138:T139"/>
    <mergeCell ref="W138:AD141"/>
    <mergeCell ref="AN138:AN141"/>
    <mergeCell ref="AT138:AX139"/>
    <mergeCell ref="G140:G141"/>
    <mergeCell ref="K140:L141"/>
    <mergeCell ref="N140:N141"/>
    <mergeCell ref="P140:P141"/>
    <mergeCell ref="R140:R141"/>
    <mergeCell ref="T140:T141"/>
    <mergeCell ref="AT140:AX141"/>
    <mergeCell ref="A138:C141"/>
    <mergeCell ref="D138:D141"/>
    <mergeCell ref="E138:F141"/>
    <mergeCell ref="G138:G139"/>
    <mergeCell ref="H138:H141"/>
    <mergeCell ref="I138:I141"/>
    <mergeCell ref="J138:J141"/>
    <mergeCell ref="K138:L139"/>
    <mergeCell ref="N138:N139"/>
    <mergeCell ref="V138:V139"/>
    <mergeCell ref="V140:V141"/>
    <mergeCell ref="AT142:AX143"/>
    <mergeCell ref="G144:G145"/>
    <mergeCell ref="K144:L145"/>
    <mergeCell ref="N144:N145"/>
    <mergeCell ref="P144:P145"/>
    <mergeCell ref="R144:R145"/>
    <mergeCell ref="T144:T145"/>
    <mergeCell ref="AT144:AX145"/>
    <mergeCell ref="A142:C145"/>
    <mergeCell ref="D142:D145"/>
    <mergeCell ref="E142:F145"/>
    <mergeCell ref="G142:G143"/>
    <mergeCell ref="H142:H145"/>
    <mergeCell ref="I142:I145"/>
    <mergeCell ref="J142:J145"/>
    <mergeCell ref="K142:L143"/>
    <mergeCell ref="N142:N143"/>
    <mergeCell ref="V142:V143"/>
    <mergeCell ref="V144:V145"/>
    <mergeCell ref="A150:C153"/>
    <mergeCell ref="D150:D153"/>
    <mergeCell ref="E150:F153"/>
    <mergeCell ref="AT146:AX147"/>
    <mergeCell ref="G148:G149"/>
    <mergeCell ref="K148:L149"/>
    <mergeCell ref="N148:N149"/>
    <mergeCell ref="P148:P149"/>
    <mergeCell ref="R148:R149"/>
    <mergeCell ref="T148:T149"/>
    <mergeCell ref="AT148:AX149"/>
    <mergeCell ref="A146:C149"/>
    <mergeCell ref="D146:D149"/>
    <mergeCell ref="E146:F149"/>
    <mergeCell ref="G146:G147"/>
    <mergeCell ref="H146:H149"/>
    <mergeCell ref="I146:I149"/>
    <mergeCell ref="J146:J149"/>
    <mergeCell ref="K146:L147"/>
    <mergeCell ref="N146:N147"/>
    <mergeCell ref="V146:V147"/>
    <mergeCell ref="V148:V149"/>
    <mergeCell ref="V150:V151"/>
    <mergeCell ref="V152:V153"/>
    <mergeCell ref="AT150:AX151"/>
    <mergeCell ref="G152:G153"/>
    <mergeCell ref="K152:L153"/>
    <mergeCell ref="N152:N153"/>
    <mergeCell ref="P152:P153"/>
    <mergeCell ref="R152:R153"/>
    <mergeCell ref="T152:T153"/>
    <mergeCell ref="AT152:AX153"/>
    <mergeCell ref="J161:J162"/>
    <mergeCell ref="AB161:AD162"/>
    <mergeCell ref="K162:L162"/>
    <mergeCell ref="M162:N162"/>
    <mergeCell ref="O162:P162"/>
    <mergeCell ref="Q162:R162"/>
    <mergeCell ref="S162:T162"/>
    <mergeCell ref="J160:R160"/>
    <mergeCell ref="K161:T161"/>
    <mergeCell ref="W161:AA161"/>
    <mergeCell ref="W162:AA162"/>
    <mergeCell ref="AB165:AD166"/>
    <mergeCell ref="A160:E160"/>
    <mergeCell ref="A161:C162"/>
    <mergeCell ref="D161:I161"/>
    <mergeCell ref="D162:I162"/>
    <mergeCell ref="A154:C157"/>
    <mergeCell ref="D154:D157"/>
    <mergeCell ref="E154:F157"/>
    <mergeCell ref="G154:G155"/>
    <mergeCell ref="H154:H157"/>
    <mergeCell ref="I154:I157"/>
    <mergeCell ref="J154:J157"/>
    <mergeCell ref="K154:L155"/>
    <mergeCell ref="A163:C166"/>
    <mergeCell ref="D163:I166"/>
    <mergeCell ref="J163:J164"/>
    <mergeCell ref="K163:L163"/>
    <mergeCell ref="M163:N163"/>
    <mergeCell ref="O163:P163"/>
    <mergeCell ref="Q163:R163"/>
    <mergeCell ref="S163:T163"/>
    <mergeCell ref="W163:AA164"/>
    <mergeCell ref="K164:L164"/>
    <mergeCell ref="M164:N164"/>
    <mergeCell ref="O164:P164"/>
    <mergeCell ref="Q164:R164"/>
    <mergeCell ref="S164:T164"/>
    <mergeCell ref="J165:J166"/>
    <mergeCell ref="K165:L165"/>
    <mergeCell ref="M165:N165"/>
    <mergeCell ref="K176:L176"/>
    <mergeCell ref="AB177:AD178"/>
    <mergeCell ref="K178:L178"/>
    <mergeCell ref="Q177:R177"/>
    <mergeCell ref="S177:T177"/>
    <mergeCell ref="W177:AA178"/>
    <mergeCell ref="Q178:R178"/>
    <mergeCell ref="S178:T178"/>
    <mergeCell ref="AB175:AD176"/>
    <mergeCell ref="Q176:R176"/>
    <mergeCell ref="S176:T176"/>
    <mergeCell ref="AB171:AD172"/>
    <mergeCell ref="Q175:R175"/>
    <mergeCell ref="S175:T175"/>
    <mergeCell ref="W175:AA176"/>
    <mergeCell ref="AB173:AD174"/>
    <mergeCell ref="Q174:R174"/>
    <mergeCell ref="Q171:R171"/>
    <mergeCell ref="Q173:R173"/>
    <mergeCell ref="S173:T173"/>
    <mergeCell ref="W173:AA174"/>
    <mergeCell ref="Q172:R172"/>
    <mergeCell ref="S172:T172"/>
    <mergeCell ref="K174:L174"/>
    <mergeCell ref="M174:N174"/>
    <mergeCell ref="O174:P174"/>
    <mergeCell ref="K173:L173"/>
    <mergeCell ref="M173:N173"/>
    <mergeCell ref="O173:P173"/>
    <mergeCell ref="K172:L172"/>
    <mergeCell ref="AB169:AD170"/>
    <mergeCell ref="K170:L170"/>
    <mergeCell ref="M170:N170"/>
    <mergeCell ref="O170:P170"/>
    <mergeCell ref="Q170:R170"/>
    <mergeCell ref="S170:T170"/>
    <mergeCell ref="W169:AA170"/>
    <mergeCell ref="A167:C170"/>
    <mergeCell ref="D167:I170"/>
    <mergeCell ref="J167:J168"/>
    <mergeCell ref="K167:L167"/>
    <mergeCell ref="M167:N167"/>
    <mergeCell ref="O167:P167"/>
    <mergeCell ref="Q167:R167"/>
    <mergeCell ref="S167:T167"/>
    <mergeCell ref="J169:J170"/>
    <mergeCell ref="A171:C174"/>
    <mergeCell ref="D171:I174"/>
    <mergeCell ref="J171:J172"/>
    <mergeCell ref="K171:L171"/>
    <mergeCell ref="M171:N171"/>
    <mergeCell ref="O171:P171"/>
    <mergeCell ref="M172:N172"/>
    <mergeCell ref="O172:P172"/>
    <mergeCell ref="P7:W7"/>
    <mergeCell ref="W12:X12"/>
    <mergeCell ref="S37:T37"/>
    <mergeCell ref="S21:T21"/>
    <mergeCell ref="S22:T22"/>
    <mergeCell ref="S23:T23"/>
    <mergeCell ref="S24:T24"/>
    <mergeCell ref="S25:T25"/>
    <mergeCell ref="S26:T26"/>
    <mergeCell ref="S27:T27"/>
    <mergeCell ref="W26:AD26"/>
    <mergeCell ref="W27:AD27"/>
    <mergeCell ref="S36:T36"/>
    <mergeCell ref="AC11:AD11"/>
    <mergeCell ref="AC12:AD12"/>
    <mergeCell ref="Q36:R36"/>
    <mergeCell ref="Q37:R37"/>
    <mergeCell ref="Z9:AD10"/>
    <mergeCell ref="B16:AD16"/>
    <mergeCell ref="B17:AD17"/>
    <mergeCell ref="B18:AD18"/>
    <mergeCell ref="H9:J10"/>
    <mergeCell ref="W9:X9"/>
    <mergeCell ref="W10:X10"/>
    <mergeCell ref="G20:G22"/>
    <mergeCell ref="B20:F22"/>
    <mergeCell ref="B23:F23"/>
    <mergeCell ref="B24:F24"/>
    <mergeCell ref="B25:F25"/>
    <mergeCell ref="B26:F26"/>
    <mergeCell ref="B27:F27"/>
    <mergeCell ref="G35:G37"/>
    <mergeCell ref="G150:G151"/>
    <mergeCell ref="H150:H153"/>
    <mergeCell ref="I150:I153"/>
    <mergeCell ref="J150:J153"/>
    <mergeCell ref="K150:L151"/>
    <mergeCell ref="N150:N151"/>
    <mergeCell ref="P150:P151"/>
    <mergeCell ref="R150:R151"/>
    <mergeCell ref="T150:T151"/>
    <mergeCell ref="W150:AD153"/>
    <mergeCell ref="P146:P147"/>
    <mergeCell ref="R146:R147"/>
    <mergeCell ref="T146:T147"/>
    <mergeCell ref="W146:AD149"/>
    <mergeCell ref="AN146:AN149"/>
    <mergeCell ref="AN150:AN153"/>
    <mergeCell ref="P142:P143"/>
    <mergeCell ref="R142:R143"/>
    <mergeCell ref="T142:T143"/>
    <mergeCell ref="W142:AD145"/>
    <mergeCell ref="AN142:AN145"/>
    <mergeCell ref="A179:C182"/>
    <mergeCell ref="D179:I182"/>
    <mergeCell ref="J179:J180"/>
    <mergeCell ref="K179:L179"/>
    <mergeCell ref="M179:N179"/>
    <mergeCell ref="O179:P179"/>
    <mergeCell ref="Q179:R179"/>
    <mergeCell ref="S179:T179"/>
    <mergeCell ref="J181:J182"/>
    <mergeCell ref="K181:L181"/>
    <mergeCell ref="M181:N181"/>
    <mergeCell ref="O181:P181"/>
    <mergeCell ref="Q181:R181"/>
    <mergeCell ref="S181:T181"/>
    <mergeCell ref="A175:C178"/>
    <mergeCell ref="D175:I178"/>
    <mergeCell ref="J175:J176"/>
    <mergeCell ref="K175:L175"/>
    <mergeCell ref="O175:P175"/>
    <mergeCell ref="AT154:AX155"/>
    <mergeCell ref="G156:G157"/>
    <mergeCell ref="K156:L157"/>
    <mergeCell ref="N156:N157"/>
    <mergeCell ref="P156:P157"/>
    <mergeCell ref="R156:R157"/>
    <mergeCell ref="T156:T157"/>
    <mergeCell ref="AT156:AX157"/>
    <mergeCell ref="S174:T174"/>
    <mergeCell ref="AB167:AD168"/>
    <mergeCell ref="M168:N168"/>
    <mergeCell ref="O168:P168"/>
    <mergeCell ref="Q168:R168"/>
    <mergeCell ref="S168:T168"/>
    <mergeCell ref="AB163:AD164"/>
    <mergeCell ref="W167:AA168"/>
    <mergeCell ref="W165:AA166"/>
    <mergeCell ref="K168:L168"/>
    <mergeCell ref="O165:P165"/>
    <mergeCell ref="Q165:R165"/>
    <mergeCell ref="S165:T165"/>
    <mergeCell ref="K169:L169"/>
    <mergeCell ref="M169:N169"/>
    <mergeCell ref="O169:P169"/>
    <mergeCell ref="Q169:R169"/>
    <mergeCell ref="S169:T169"/>
    <mergeCell ref="K166:L166"/>
    <mergeCell ref="M166:N166"/>
    <mergeCell ref="O166:P166"/>
    <mergeCell ref="Q166:R166"/>
    <mergeCell ref="S166:T166"/>
    <mergeCell ref="S160:T160"/>
    <mergeCell ref="W181:AA182"/>
    <mergeCell ref="AB181:AD182"/>
    <mergeCell ref="K182:L182"/>
    <mergeCell ref="M182:N182"/>
    <mergeCell ref="O182:P182"/>
    <mergeCell ref="Q182:R182"/>
    <mergeCell ref="S182:T182"/>
    <mergeCell ref="S171:T171"/>
    <mergeCell ref="W171:AA172"/>
    <mergeCell ref="J173:J174"/>
    <mergeCell ref="W179:AA180"/>
    <mergeCell ref="N154:N155"/>
    <mergeCell ref="P154:P155"/>
    <mergeCell ref="R154:R155"/>
    <mergeCell ref="T154:T155"/>
    <mergeCell ref="W154:AD157"/>
    <mergeCell ref="AN154:AN157"/>
    <mergeCell ref="AB179:AD180"/>
    <mergeCell ref="K180:L180"/>
    <mergeCell ref="M180:N180"/>
    <mergeCell ref="O180:P180"/>
    <mergeCell ref="Q180:R180"/>
    <mergeCell ref="S180:T180"/>
    <mergeCell ref="M175:N175"/>
    <mergeCell ref="J177:J178"/>
    <mergeCell ref="K177:L177"/>
    <mergeCell ref="M177:N177"/>
    <mergeCell ref="O177:P177"/>
    <mergeCell ref="M178:N178"/>
    <mergeCell ref="O178:P178"/>
    <mergeCell ref="M176:N176"/>
    <mergeCell ref="O176:P176"/>
    <mergeCell ref="A264:B264"/>
    <mergeCell ref="D264:J264"/>
    <mergeCell ref="A266:C269"/>
    <mergeCell ref="D266:D269"/>
    <mergeCell ref="E266:F269"/>
    <mergeCell ref="G266:J267"/>
    <mergeCell ref="K266:V266"/>
    <mergeCell ref="W266:AD266"/>
    <mergeCell ref="AN266:AN269"/>
    <mergeCell ref="AT266:AX269"/>
    <mergeCell ref="K267:L269"/>
    <mergeCell ref="M267:N267"/>
    <mergeCell ref="O267:P267"/>
    <mergeCell ref="Q267:R267"/>
    <mergeCell ref="S267:T267"/>
    <mergeCell ref="U267:V267"/>
    <mergeCell ref="W267:AD269"/>
    <mergeCell ref="H268:H269"/>
    <mergeCell ref="I268:I269"/>
    <mergeCell ref="J268:J269"/>
    <mergeCell ref="N268:N269"/>
    <mergeCell ref="P268:P269"/>
    <mergeCell ref="R268:R269"/>
    <mergeCell ref="T268:T269"/>
    <mergeCell ref="V268:V269"/>
    <mergeCell ref="A270:C273"/>
    <mergeCell ref="D270:D273"/>
    <mergeCell ref="E270:F273"/>
    <mergeCell ref="G270:G271"/>
    <mergeCell ref="H270:H273"/>
    <mergeCell ref="I270:I273"/>
    <mergeCell ref="J270:J273"/>
    <mergeCell ref="K270:L271"/>
    <mergeCell ref="N270:N271"/>
    <mergeCell ref="P270:P271"/>
    <mergeCell ref="R270:R271"/>
    <mergeCell ref="T270:T271"/>
    <mergeCell ref="V270:V271"/>
    <mergeCell ref="W270:AD273"/>
    <mergeCell ref="AN270:AN273"/>
    <mergeCell ref="AT270:AX271"/>
    <mergeCell ref="G272:G273"/>
    <mergeCell ref="K272:L273"/>
    <mergeCell ref="N272:N273"/>
    <mergeCell ref="P272:P273"/>
    <mergeCell ref="R272:R273"/>
    <mergeCell ref="T272:T273"/>
    <mergeCell ref="V272:V273"/>
    <mergeCell ref="AT272:AX273"/>
    <mergeCell ref="A274:C277"/>
    <mergeCell ref="D274:D277"/>
    <mergeCell ref="E274:F277"/>
    <mergeCell ref="G274:G275"/>
    <mergeCell ref="H274:H277"/>
    <mergeCell ref="I274:I277"/>
    <mergeCell ref="J274:J277"/>
    <mergeCell ref="K274:L275"/>
    <mergeCell ref="N274:N275"/>
    <mergeCell ref="P274:P275"/>
    <mergeCell ref="R274:R275"/>
    <mergeCell ref="T274:T275"/>
    <mergeCell ref="V274:V275"/>
    <mergeCell ref="W274:AD277"/>
    <mergeCell ref="AN274:AN277"/>
    <mergeCell ref="AT274:AX275"/>
    <mergeCell ref="G276:G277"/>
    <mergeCell ref="K276:L277"/>
    <mergeCell ref="N276:N277"/>
    <mergeCell ref="P276:P277"/>
    <mergeCell ref="R276:R277"/>
    <mergeCell ref="T276:T277"/>
    <mergeCell ref="V276:V277"/>
    <mergeCell ref="AT276:AX277"/>
    <mergeCell ref="A278:C281"/>
    <mergeCell ref="D278:D281"/>
    <mergeCell ref="E278:F281"/>
    <mergeCell ref="G278:G279"/>
    <mergeCell ref="H278:H281"/>
    <mergeCell ref="I278:I281"/>
    <mergeCell ref="J278:J281"/>
    <mergeCell ref="K278:L279"/>
    <mergeCell ref="N278:N279"/>
    <mergeCell ref="P278:P279"/>
    <mergeCell ref="R278:R279"/>
    <mergeCell ref="T278:T279"/>
    <mergeCell ref="V278:V279"/>
    <mergeCell ref="W278:AD281"/>
    <mergeCell ref="AN278:AN281"/>
    <mergeCell ref="AT278:AX279"/>
    <mergeCell ref="G280:G281"/>
    <mergeCell ref="K280:L281"/>
    <mergeCell ref="N280:N281"/>
    <mergeCell ref="P280:P281"/>
    <mergeCell ref="R280:R281"/>
    <mergeCell ref="T280:T281"/>
    <mergeCell ref="V280:V281"/>
    <mergeCell ref="AT280:AX281"/>
    <mergeCell ref="A282:C285"/>
    <mergeCell ref="D282:D285"/>
    <mergeCell ref="E282:F285"/>
    <mergeCell ref="G282:G283"/>
    <mergeCell ref="H282:H285"/>
    <mergeCell ref="I282:I285"/>
    <mergeCell ref="J282:J285"/>
    <mergeCell ref="K282:L283"/>
    <mergeCell ref="N282:N283"/>
    <mergeCell ref="P282:P283"/>
    <mergeCell ref="R282:R283"/>
    <mergeCell ref="T282:T283"/>
    <mergeCell ref="V282:V283"/>
    <mergeCell ref="W282:AD285"/>
    <mergeCell ref="AN282:AN285"/>
    <mergeCell ref="AT282:AX283"/>
    <mergeCell ref="G284:G285"/>
    <mergeCell ref="K284:L285"/>
    <mergeCell ref="N284:N285"/>
    <mergeCell ref="P284:P285"/>
    <mergeCell ref="R284:R285"/>
    <mergeCell ref="T284:T285"/>
    <mergeCell ref="V284:V285"/>
    <mergeCell ref="AT284:AX285"/>
    <mergeCell ref="A286:C289"/>
    <mergeCell ref="D286:D289"/>
    <mergeCell ref="E286:F289"/>
    <mergeCell ref="G286:G287"/>
    <mergeCell ref="H286:H289"/>
    <mergeCell ref="I286:I289"/>
    <mergeCell ref="J286:J289"/>
    <mergeCell ref="K286:L287"/>
    <mergeCell ref="N286:N287"/>
    <mergeCell ref="P286:P287"/>
    <mergeCell ref="R286:R287"/>
    <mergeCell ref="T286:T287"/>
    <mergeCell ref="V286:V287"/>
    <mergeCell ref="W286:AD289"/>
    <mergeCell ref="AN286:AN289"/>
    <mergeCell ref="AT286:AX287"/>
    <mergeCell ref="G288:G289"/>
    <mergeCell ref="K288:L289"/>
    <mergeCell ref="N288:N289"/>
    <mergeCell ref="P288:P289"/>
    <mergeCell ref="R288:R289"/>
    <mergeCell ref="T288:T289"/>
    <mergeCell ref="V288:V289"/>
    <mergeCell ref="AT288:AX289"/>
    <mergeCell ref="A290:C293"/>
    <mergeCell ref="D290:D293"/>
    <mergeCell ref="E290:F293"/>
    <mergeCell ref="G290:G291"/>
    <mergeCell ref="H290:H293"/>
    <mergeCell ref="I290:I293"/>
    <mergeCell ref="J290:J293"/>
    <mergeCell ref="K290:L291"/>
    <mergeCell ref="N290:N291"/>
    <mergeCell ref="P290:P291"/>
    <mergeCell ref="R290:R291"/>
    <mergeCell ref="T290:T291"/>
    <mergeCell ref="V290:V291"/>
    <mergeCell ref="W290:AD293"/>
    <mergeCell ref="AN290:AN293"/>
    <mergeCell ref="AT290:AX291"/>
    <mergeCell ref="G292:G293"/>
    <mergeCell ref="K292:L293"/>
    <mergeCell ref="N292:N293"/>
    <mergeCell ref="P292:P293"/>
    <mergeCell ref="R292:R293"/>
    <mergeCell ref="T292:T293"/>
    <mergeCell ref="V292:V293"/>
    <mergeCell ref="AT292:AX293"/>
    <mergeCell ref="A294:C297"/>
    <mergeCell ref="D294:D297"/>
    <mergeCell ref="E294:F297"/>
    <mergeCell ref="G294:G295"/>
    <mergeCell ref="H294:H297"/>
    <mergeCell ref="I294:I297"/>
    <mergeCell ref="J294:J297"/>
    <mergeCell ref="K294:L295"/>
    <mergeCell ref="N294:N295"/>
    <mergeCell ref="P294:P295"/>
    <mergeCell ref="R294:R295"/>
    <mergeCell ref="T294:T295"/>
    <mergeCell ref="V294:V295"/>
    <mergeCell ref="W294:AD297"/>
    <mergeCell ref="AN294:AN297"/>
    <mergeCell ref="AT294:AX295"/>
    <mergeCell ref="G296:G297"/>
    <mergeCell ref="K296:L297"/>
    <mergeCell ref="N296:N297"/>
    <mergeCell ref="P296:P297"/>
    <mergeCell ref="R296:R297"/>
    <mergeCell ref="T296:T297"/>
    <mergeCell ref="V296:V297"/>
    <mergeCell ref="AT296:AX297"/>
    <mergeCell ref="A298:C301"/>
    <mergeCell ref="D298:D301"/>
    <mergeCell ref="E298:F301"/>
    <mergeCell ref="G298:G299"/>
    <mergeCell ref="H298:H301"/>
    <mergeCell ref="I298:I301"/>
    <mergeCell ref="J298:J301"/>
    <mergeCell ref="K298:L299"/>
    <mergeCell ref="N298:N299"/>
    <mergeCell ref="P298:P299"/>
    <mergeCell ref="R298:R299"/>
    <mergeCell ref="T298:T299"/>
    <mergeCell ref="V298:V299"/>
    <mergeCell ref="W298:AD301"/>
    <mergeCell ref="AN298:AN301"/>
    <mergeCell ref="AT298:AX299"/>
    <mergeCell ref="G300:G301"/>
    <mergeCell ref="K300:L301"/>
    <mergeCell ref="N300:N301"/>
    <mergeCell ref="P300:P301"/>
    <mergeCell ref="R300:R301"/>
    <mergeCell ref="T300:T301"/>
    <mergeCell ref="V300:V301"/>
    <mergeCell ref="AT300:AX301"/>
    <mergeCell ref="A302:C305"/>
    <mergeCell ref="D302:D305"/>
    <mergeCell ref="E302:F305"/>
    <mergeCell ref="G302:G303"/>
    <mergeCell ref="H302:H305"/>
    <mergeCell ref="I302:I305"/>
    <mergeCell ref="J302:J305"/>
    <mergeCell ref="K302:L303"/>
    <mergeCell ref="N302:N303"/>
    <mergeCell ref="P302:P303"/>
    <mergeCell ref="R302:R303"/>
    <mergeCell ref="T302:T303"/>
    <mergeCell ref="V302:V303"/>
    <mergeCell ref="W302:AD305"/>
    <mergeCell ref="AN302:AN305"/>
    <mergeCell ref="AT302:AX303"/>
    <mergeCell ref="G304:G305"/>
    <mergeCell ref="K304:L305"/>
    <mergeCell ref="N304:N305"/>
    <mergeCell ref="P304:P305"/>
    <mergeCell ref="R304:R305"/>
    <mergeCell ref="T304:T305"/>
    <mergeCell ref="V304:V305"/>
    <mergeCell ref="AT304:AX305"/>
    <mergeCell ref="A306:C309"/>
    <mergeCell ref="D306:D309"/>
    <mergeCell ref="E306:F309"/>
    <mergeCell ref="G306:G307"/>
    <mergeCell ref="H306:H309"/>
    <mergeCell ref="I306:I309"/>
    <mergeCell ref="J306:J309"/>
    <mergeCell ref="K306:L307"/>
    <mergeCell ref="N306:N307"/>
    <mergeCell ref="P306:P307"/>
    <mergeCell ref="R306:R307"/>
    <mergeCell ref="T306:T307"/>
    <mergeCell ref="V306:V307"/>
    <mergeCell ref="W306:AD309"/>
    <mergeCell ref="AN306:AN309"/>
    <mergeCell ref="AT306:AX307"/>
    <mergeCell ref="G308:G309"/>
    <mergeCell ref="K308:L309"/>
    <mergeCell ref="N308:N309"/>
    <mergeCell ref="P308:P309"/>
    <mergeCell ref="R308:R309"/>
    <mergeCell ref="T308:T309"/>
    <mergeCell ref="V308:V309"/>
    <mergeCell ref="AT308:AX309"/>
    <mergeCell ref="A310:C313"/>
    <mergeCell ref="D310:D313"/>
    <mergeCell ref="E310:F313"/>
    <mergeCell ref="G310:G311"/>
    <mergeCell ref="H310:H313"/>
    <mergeCell ref="I310:I313"/>
    <mergeCell ref="J310:J313"/>
    <mergeCell ref="K310:L311"/>
    <mergeCell ref="N310:N311"/>
    <mergeCell ref="P310:P311"/>
    <mergeCell ref="R310:R311"/>
    <mergeCell ref="T310:T311"/>
    <mergeCell ref="V310:V311"/>
    <mergeCell ref="W310:AD313"/>
    <mergeCell ref="AN310:AN313"/>
    <mergeCell ref="AT310:AX311"/>
    <mergeCell ref="G312:G313"/>
    <mergeCell ref="K312:L313"/>
    <mergeCell ref="N312:N313"/>
    <mergeCell ref="P312:P313"/>
    <mergeCell ref="R312:R313"/>
    <mergeCell ref="T312:T313"/>
    <mergeCell ref="V312:V313"/>
    <mergeCell ref="AT312:AX313"/>
    <mergeCell ref="A316:E316"/>
    <mergeCell ref="J316:R316"/>
    <mergeCell ref="S316:T316"/>
    <mergeCell ref="A317:C318"/>
    <mergeCell ref="D317:I317"/>
    <mergeCell ref="J317:J318"/>
    <mergeCell ref="K317:T317"/>
    <mergeCell ref="W317:AA317"/>
    <mergeCell ref="AB317:AD318"/>
    <mergeCell ref="D318:I318"/>
    <mergeCell ref="K318:L318"/>
    <mergeCell ref="M318:N318"/>
    <mergeCell ref="O318:P318"/>
    <mergeCell ref="Q318:R318"/>
    <mergeCell ref="S318:T318"/>
    <mergeCell ref="U318:V318"/>
    <mergeCell ref="W318:AA318"/>
    <mergeCell ref="A319:C322"/>
    <mergeCell ref="D319:I322"/>
    <mergeCell ref="J319:J320"/>
    <mergeCell ref="K319:L319"/>
    <mergeCell ref="M319:N319"/>
    <mergeCell ref="O319:P319"/>
    <mergeCell ref="Q319:R319"/>
    <mergeCell ref="S319:T319"/>
    <mergeCell ref="U319:V319"/>
    <mergeCell ref="W319:AA320"/>
    <mergeCell ref="AB319:AD320"/>
    <mergeCell ref="K320:L320"/>
    <mergeCell ref="M320:N320"/>
    <mergeCell ref="O320:P320"/>
    <mergeCell ref="Q320:R320"/>
    <mergeCell ref="S320:T320"/>
    <mergeCell ref="U320:V320"/>
    <mergeCell ref="J321:J322"/>
    <mergeCell ref="K321:L321"/>
    <mergeCell ref="M321:N321"/>
    <mergeCell ref="O321:P321"/>
    <mergeCell ref="Q321:R321"/>
    <mergeCell ref="S321:T321"/>
    <mergeCell ref="U321:V321"/>
    <mergeCell ref="W321:AA322"/>
    <mergeCell ref="AB321:AD322"/>
    <mergeCell ref="K322:L322"/>
    <mergeCell ref="M322:N322"/>
    <mergeCell ref="O322:P322"/>
    <mergeCell ref="Q322:R322"/>
    <mergeCell ref="S322:T322"/>
    <mergeCell ref="U322:V322"/>
    <mergeCell ref="A323:C326"/>
    <mergeCell ref="D323:I326"/>
    <mergeCell ref="J323:J324"/>
    <mergeCell ref="K323:L323"/>
    <mergeCell ref="M323:N323"/>
    <mergeCell ref="O323:P323"/>
    <mergeCell ref="Q323:R323"/>
    <mergeCell ref="S323:T323"/>
    <mergeCell ref="U323:V323"/>
    <mergeCell ref="AB323:AD324"/>
    <mergeCell ref="K324:L324"/>
    <mergeCell ref="M324:N324"/>
    <mergeCell ref="O324:P324"/>
    <mergeCell ref="Q324:R324"/>
    <mergeCell ref="S324:T324"/>
    <mergeCell ref="U324:V324"/>
    <mergeCell ref="J325:J326"/>
    <mergeCell ref="K325:L325"/>
    <mergeCell ref="M325:N325"/>
    <mergeCell ref="O325:P325"/>
    <mergeCell ref="Q325:R325"/>
    <mergeCell ref="S325:T325"/>
    <mergeCell ref="U325:V325"/>
    <mergeCell ref="W325:AA326"/>
    <mergeCell ref="AB325:AD326"/>
    <mergeCell ref="K326:L326"/>
    <mergeCell ref="M326:N326"/>
    <mergeCell ref="O326:P326"/>
    <mergeCell ref="Q326:R326"/>
    <mergeCell ref="S326:T326"/>
    <mergeCell ref="U326:V326"/>
    <mergeCell ref="A327:C330"/>
    <mergeCell ref="D327:I330"/>
    <mergeCell ref="J327:J328"/>
    <mergeCell ref="K327:L327"/>
    <mergeCell ref="M327:N327"/>
    <mergeCell ref="O327:P327"/>
    <mergeCell ref="Q327:R327"/>
    <mergeCell ref="S327:T327"/>
    <mergeCell ref="U327:V327"/>
    <mergeCell ref="W327:AA328"/>
    <mergeCell ref="AB327:AD328"/>
    <mergeCell ref="K328:L328"/>
    <mergeCell ref="M328:N328"/>
    <mergeCell ref="O328:P328"/>
    <mergeCell ref="Q328:R328"/>
    <mergeCell ref="S328:T328"/>
    <mergeCell ref="U328:V328"/>
    <mergeCell ref="J329:J330"/>
    <mergeCell ref="K329:L329"/>
    <mergeCell ref="M329:N329"/>
    <mergeCell ref="O329:P329"/>
    <mergeCell ref="Q329:R329"/>
    <mergeCell ref="S329:T329"/>
    <mergeCell ref="U329:V329"/>
    <mergeCell ref="W329:AA330"/>
    <mergeCell ref="AB329:AD330"/>
    <mergeCell ref="K330:L330"/>
    <mergeCell ref="M330:N330"/>
    <mergeCell ref="O330:P330"/>
    <mergeCell ref="Q330:R330"/>
    <mergeCell ref="S330:T330"/>
    <mergeCell ref="U330:V330"/>
    <mergeCell ref="A335:C338"/>
    <mergeCell ref="D335:I338"/>
    <mergeCell ref="J335:J336"/>
    <mergeCell ref="K335:L335"/>
    <mergeCell ref="M335:N335"/>
    <mergeCell ref="O335:P335"/>
    <mergeCell ref="Q335:R335"/>
    <mergeCell ref="S335:T335"/>
    <mergeCell ref="U335:V335"/>
    <mergeCell ref="W335:AA336"/>
    <mergeCell ref="AB335:AD336"/>
    <mergeCell ref="K336:L336"/>
    <mergeCell ref="M336:N336"/>
    <mergeCell ref="O336:P336"/>
    <mergeCell ref="Q336:R336"/>
    <mergeCell ref="S336:T336"/>
    <mergeCell ref="U336:V336"/>
    <mergeCell ref="J337:J338"/>
    <mergeCell ref="K337:L337"/>
    <mergeCell ref="M337:N337"/>
    <mergeCell ref="O337:P337"/>
    <mergeCell ref="Q337:R337"/>
    <mergeCell ref="S337:T337"/>
    <mergeCell ref="U337:V337"/>
    <mergeCell ref="W337:AA338"/>
    <mergeCell ref="AB337:AD338"/>
    <mergeCell ref="K338:L338"/>
    <mergeCell ref="M338:N338"/>
    <mergeCell ref="O338:P338"/>
    <mergeCell ref="Q338:R338"/>
    <mergeCell ref="S338:T338"/>
    <mergeCell ref="U338:V338"/>
    <mergeCell ref="D91:I94"/>
    <mergeCell ref="J91:J92"/>
    <mergeCell ref="K91:L91"/>
    <mergeCell ref="M91:N91"/>
    <mergeCell ref="O91:P91"/>
    <mergeCell ref="Q91:R91"/>
    <mergeCell ref="S91:T91"/>
    <mergeCell ref="U91:V91"/>
    <mergeCell ref="W91:AA92"/>
    <mergeCell ref="AB91:AD92"/>
    <mergeCell ref="K92:L92"/>
    <mergeCell ref="M92:N92"/>
    <mergeCell ref="O92:P92"/>
    <mergeCell ref="Q92:R92"/>
    <mergeCell ref="S92:T92"/>
    <mergeCell ref="U92:V92"/>
    <mergeCell ref="J93:J94"/>
    <mergeCell ref="K93:L93"/>
    <mergeCell ref="M93:N93"/>
    <mergeCell ref="O93:P93"/>
    <mergeCell ref="Q93:R93"/>
    <mergeCell ref="S93:T93"/>
    <mergeCell ref="U93:V93"/>
    <mergeCell ref="W93:AA94"/>
    <mergeCell ref="AB93:AD94"/>
    <mergeCell ref="K94:L94"/>
    <mergeCell ref="M94:N94"/>
    <mergeCell ref="O94:P94"/>
    <mergeCell ref="Q94:R94"/>
    <mergeCell ref="S94:T94"/>
    <mergeCell ref="U94:V94"/>
    <mergeCell ref="U98:V98"/>
    <mergeCell ref="A87:C90"/>
    <mergeCell ref="D87:I90"/>
    <mergeCell ref="J87:J88"/>
    <mergeCell ref="K87:L87"/>
    <mergeCell ref="M87:N87"/>
    <mergeCell ref="O87:P87"/>
    <mergeCell ref="Q87:R87"/>
    <mergeCell ref="S87:T87"/>
    <mergeCell ref="U87:V87"/>
    <mergeCell ref="W87:AA88"/>
    <mergeCell ref="AB87:AD88"/>
    <mergeCell ref="K88:L88"/>
    <mergeCell ref="M88:N88"/>
    <mergeCell ref="O88:P88"/>
    <mergeCell ref="Q88:R88"/>
    <mergeCell ref="S88:T88"/>
    <mergeCell ref="U88:V88"/>
    <mergeCell ref="J89:J90"/>
    <mergeCell ref="K89:L89"/>
    <mergeCell ref="M89:N89"/>
    <mergeCell ref="O89:P89"/>
    <mergeCell ref="Q89:R89"/>
    <mergeCell ref="S89:T89"/>
    <mergeCell ref="U89:V89"/>
    <mergeCell ref="W89:AA90"/>
    <mergeCell ref="AB89:AD90"/>
    <mergeCell ref="K90:L90"/>
    <mergeCell ref="M90:N90"/>
    <mergeCell ref="O90:P90"/>
    <mergeCell ref="Q90:R90"/>
    <mergeCell ref="U90:V90"/>
    <mergeCell ref="Q334:R334"/>
    <mergeCell ref="W323:AA324"/>
    <mergeCell ref="A95:C98"/>
    <mergeCell ref="D95:I98"/>
    <mergeCell ref="J95:J96"/>
    <mergeCell ref="K95:L95"/>
    <mergeCell ref="M95:N95"/>
    <mergeCell ref="O95:P95"/>
    <mergeCell ref="Q95:R95"/>
    <mergeCell ref="S95:T95"/>
    <mergeCell ref="U95:V95"/>
    <mergeCell ref="W95:AA96"/>
    <mergeCell ref="AB95:AD96"/>
    <mergeCell ref="K96:L96"/>
    <mergeCell ref="M96:N96"/>
    <mergeCell ref="O96:P96"/>
    <mergeCell ref="Q96:R96"/>
    <mergeCell ref="S96:T96"/>
    <mergeCell ref="U96:V96"/>
    <mergeCell ref="J97:J98"/>
    <mergeCell ref="K97:L97"/>
    <mergeCell ref="M97:N97"/>
    <mergeCell ref="O97:P97"/>
    <mergeCell ref="Q97:R97"/>
    <mergeCell ref="S97:T97"/>
    <mergeCell ref="U97:V97"/>
    <mergeCell ref="W97:AA98"/>
    <mergeCell ref="AB97:AD98"/>
    <mergeCell ref="K98:L98"/>
    <mergeCell ref="M98:N98"/>
    <mergeCell ref="O98:P98"/>
    <mergeCell ref="Q98:R98"/>
    <mergeCell ref="Q426:R426"/>
    <mergeCell ref="M331:N331"/>
    <mergeCell ref="O331:P331"/>
    <mergeCell ref="Q331:R331"/>
    <mergeCell ref="M332:N332"/>
    <mergeCell ref="O332:P332"/>
    <mergeCell ref="Q332:R332"/>
    <mergeCell ref="U334:V334"/>
    <mergeCell ref="U426:V426"/>
    <mergeCell ref="A331:C334"/>
    <mergeCell ref="D331:I334"/>
    <mergeCell ref="J331:J332"/>
    <mergeCell ref="K331:L331"/>
    <mergeCell ref="S331:T331"/>
    <mergeCell ref="U331:V331"/>
    <mergeCell ref="W331:AA332"/>
    <mergeCell ref="AB331:AD332"/>
    <mergeCell ref="K332:L332"/>
    <mergeCell ref="S332:T332"/>
    <mergeCell ref="U332:V332"/>
    <mergeCell ref="J333:J334"/>
    <mergeCell ref="K333:L333"/>
    <mergeCell ref="M333:N333"/>
    <mergeCell ref="O333:P333"/>
    <mergeCell ref="Q333:R333"/>
    <mergeCell ref="S333:T333"/>
    <mergeCell ref="U333:V333"/>
    <mergeCell ref="W333:AA334"/>
    <mergeCell ref="AB333:AD334"/>
    <mergeCell ref="K334:L334"/>
    <mergeCell ref="M334:N334"/>
    <mergeCell ref="O334:P334"/>
    <mergeCell ref="Q422:R422"/>
    <mergeCell ref="S334:T334"/>
    <mergeCell ref="U422:V422"/>
    <mergeCell ref="A423:C426"/>
    <mergeCell ref="D423:I426"/>
    <mergeCell ref="J423:J424"/>
    <mergeCell ref="K423:L423"/>
    <mergeCell ref="M423:N423"/>
    <mergeCell ref="O423:P423"/>
    <mergeCell ref="Q423:R423"/>
    <mergeCell ref="S423:T423"/>
    <mergeCell ref="U423:V423"/>
    <mergeCell ref="W423:AA424"/>
    <mergeCell ref="AB423:AD424"/>
    <mergeCell ref="K424:L424"/>
    <mergeCell ref="M424:N424"/>
    <mergeCell ref="O424:P424"/>
    <mergeCell ref="Q424:R424"/>
    <mergeCell ref="S424:T424"/>
    <mergeCell ref="U424:V424"/>
    <mergeCell ref="J425:J426"/>
    <mergeCell ref="K425:L425"/>
    <mergeCell ref="M425:N425"/>
    <mergeCell ref="O425:P425"/>
    <mergeCell ref="Q425:R425"/>
    <mergeCell ref="S425:T425"/>
    <mergeCell ref="U425:V425"/>
    <mergeCell ref="W425:AA426"/>
    <mergeCell ref="AB425:AD426"/>
    <mergeCell ref="K426:L426"/>
    <mergeCell ref="M426:N426"/>
    <mergeCell ref="O426:P426"/>
    <mergeCell ref="S402:T402"/>
    <mergeCell ref="S426:T426"/>
    <mergeCell ref="J411:J412"/>
    <mergeCell ref="A419:C422"/>
    <mergeCell ref="D419:I422"/>
    <mergeCell ref="J419:J420"/>
    <mergeCell ref="K419:L419"/>
    <mergeCell ref="M419:N419"/>
    <mergeCell ref="O419:P419"/>
    <mergeCell ref="Q419:R419"/>
    <mergeCell ref="S419:T419"/>
    <mergeCell ref="U419:V419"/>
    <mergeCell ref="W419:AA420"/>
    <mergeCell ref="AB419:AD420"/>
    <mergeCell ref="K420:L420"/>
    <mergeCell ref="M420:N420"/>
    <mergeCell ref="O420:P420"/>
    <mergeCell ref="Q420:R420"/>
    <mergeCell ref="S420:T420"/>
    <mergeCell ref="U420:V420"/>
    <mergeCell ref="J421:J422"/>
    <mergeCell ref="K421:L421"/>
    <mergeCell ref="M421:N421"/>
    <mergeCell ref="O421:P421"/>
    <mergeCell ref="Q421:R421"/>
    <mergeCell ref="S421:T421"/>
    <mergeCell ref="U421:V421"/>
    <mergeCell ref="W421:AA422"/>
    <mergeCell ref="AB421:AD422"/>
    <mergeCell ref="K422:L422"/>
    <mergeCell ref="M422:N422"/>
    <mergeCell ref="O422:P422"/>
    <mergeCell ref="U402:V402"/>
    <mergeCell ref="S422:T422"/>
    <mergeCell ref="A399:C402"/>
    <mergeCell ref="D399:I402"/>
    <mergeCell ref="J399:J400"/>
    <mergeCell ref="K399:L399"/>
    <mergeCell ref="M399:N399"/>
    <mergeCell ref="O399:P399"/>
    <mergeCell ref="Q399:R399"/>
    <mergeCell ref="S399:T399"/>
    <mergeCell ref="U399:V399"/>
    <mergeCell ref="W399:AA400"/>
    <mergeCell ref="AB399:AD400"/>
    <mergeCell ref="K400:L400"/>
    <mergeCell ref="M400:N400"/>
    <mergeCell ref="O400:P400"/>
    <mergeCell ref="Q400:R400"/>
    <mergeCell ref="S400:T400"/>
    <mergeCell ref="U400:V400"/>
    <mergeCell ref="J401:J402"/>
    <mergeCell ref="K401:L401"/>
    <mergeCell ref="M401:N401"/>
    <mergeCell ref="O401:P401"/>
    <mergeCell ref="Q401:R401"/>
    <mergeCell ref="S401:T401"/>
    <mergeCell ref="U401:V401"/>
    <mergeCell ref="W401:AA402"/>
    <mergeCell ref="AB401:AD402"/>
    <mergeCell ref="K402:L402"/>
    <mergeCell ref="M402:N402"/>
    <mergeCell ref="O402:P402"/>
    <mergeCell ref="Q402:R402"/>
  </mergeCells>
  <dataValidations count="13">
    <dataValidation allowBlank="1" showInputMessage="1" sqref="AN23:AN27 AW38:AW40 W20 AN38:AN40 AE38:AE40 W38:W40 BF38:BF40 AN20 AI34 BF35 AE35 AN35 AW35 AD13 W35 W23:W27"/>
    <dataValidation type="list" allowBlank="1" showInputMessage="1" showErrorMessage="1" sqref="E114:F157 E742:F785 E50:F69 E818:F861 E346:F389 E438:F481 E514:F557 E590:F633 E666:F709 E190:F233 E270:F313">
      <formula1>GeoArea</formula1>
    </dataValidation>
    <dataValidation type="list" allowBlank="1" showInputMessage="1" sqref="D190:D233 D114:D157 D50:D69 D818:D861 D346:D389 D438:D481 D514:D557 D590:D633 D666:D709 D742:D785 D270:D313">
      <formula1>$W$9:$W$12</formula1>
    </dataValidation>
    <dataValidation type="list" allowBlank="1" showInputMessage="1" showErrorMessage="1" sqref="J75:J106 J319:J338 J867:J886 J163:J182 J487:J506 J239:J262 J639:J658 J715:J734 J791:J810 J563:J582 J395:J430">
      <formula1>$W$9:$W$12</formula1>
    </dataValidation>
    <dataValidation type="list" allowBlank="1" showInputMessage="1" sqref="J270:J313 J50:J69 J818:J861 J114:J157 J346:J389 J438:J481 J514:J557 J590:J633 J666:J709 J742:J785 J23:L27 J190:J233">
      <formula1>DataSrcInCmp</formula1>
    </dataValidation>
    <dataValidation type="list" allowBlank="1" prompt="Please select a data source" sqref="J38:L40">
      <formula1>DataSrcInCmp</formula1>
    </dataValidation>
    <dataValidation type="list" allowBlank="1" showInputMessage="1" showErrorMessage="1" sqref="D44:J44 D108:J108 D184:J184 D264:J264 D340:J340 D432:J432 D508:J508 D584:J584 D660:J660 D736:J736 D812:J812">
      <formula1>ModulesInCmp</formula1>
    </dataValidation>
    <dataValidation type="list" allowBlank="1" showInputMessage="1" sqref="C9:G9">
      <formula1>Country_Applicant</formula1>
    </dataValidation>
    <dataValidation type="list" allowBlank="1" showInputMessage="1" showErrorMessage="1" sqref="C11:G11">
      <formula1>Years</formula1>
    </dataValidation>
    <dataValidation type="list" allowBlank="1" showInputMessage="1" showErrorMessage="1" sqref="C12:G12">
      <formula1>Months</formula1>
    </dataValidation>
    <dataValidation type="list" allowBlank="1" prompt="Please select an indicator" sqref="B23:F27">
      <formula1>ImpactIndInCmp</formula1>
    </dataValidation>
    <dataValidation type="list" allowBlank="1" sqref="B38:B40">
      <formula1>OutcomeIndInCmp</formula1>
    </dataValidation>
    <dataValidation type="list" allowBlank="1" showInputMessage="1" sqref="K9:T12">
      <formula1>PRsInApplicant</formula1>
    </dataValidation>
  </dataValidations>
  <pageMargins left="0.70866141732283472" right="0.70866141732283472" top="0.74803149606299213" bottom="0.74803149606299213" header="0.31496062992125984" footer="0.31496062992125984"/>
  <pageSetup paperSize="8" scale="74" fitToHeight="0" orientation="landscape" r:id="rId1"/>
  <headerFooter>
    <oddHeader xml:space="preserve">&amp;R27 August 2014
</oddHeader>
    <oddFooter>&amp;L&amp;F&amp;C&amp;A&amp;R&amp;P/&amp;N</oddFooter>
  </headerFooter>
  <rowBreaks count="6" manualBreakCount="6">
    <brk id="41" max="29" man="1"/>
    <brk id="70" max="29" man="1"/>
    <brk id="107" max="29" man="1"/>
    <brk id="158" max="29" man="1"/>
    <brk id="183" max="29" man="1"/>
    <brk id="234" max="29" man="1"/>
  </rowBreaks>
  <ignoredErrors>
    <ignoredError sqref="K56 K52" 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26" id="{1E91084B-4436-4FC9-9E94-7F572B32A20F}">
            <xm:f>MATCH(A50,CatCoverage!D:D,0)</xm:f>
            <x14:dxf>
              <fill>
                <patternFill>
                  <bgColor theme="8" tint="0.79998168889431442"/>
                </patternFill>
              </fill>
            </x14:dxf>
          </x14:cfRule>
          <xm:sqref>A438:C481 A482 A514:C557 A558 A590:C633 A634 A666:C709 A710 A742:C785 A786 A346:C389 A390 A190:C233 A184:A189 A114:C157 A314 A234:A262 A108:A182 A70 A50:C69 A270:C313 A818:C861 A862</xm:sqref>
        </x14:conditionalFormatting>
      </x14:conditionalFormattings>
    </ext>
    <ext xmlns:x14="http://schemas.microsoft.com/office/spreadsheetml/2009/9/main" uri="{CCE6A557-97BC-4b89-ADB6-D9C93CAAB3DF}">
      <x14:dataValidations xmlns:xm="http://schemas.microsoft.com/office/excel/2006/main" count="20">
        <x14:dataValidation type="list" allowBlank="1" showErrorMessage="1">
          <x14:formula1>
            <xm:f>'Ctry-notMulti'!$D$2:$D$240</xm:f>
          </x14:formula1>
          <xm:sqref>G38:G40</xm:sqref>
        </x14:dataValidation>
        <x14:dataValidation type="list" allowBlank="1" showInputMessage="1" showErrorMessage="1">
          <x14:formula1>
            <xm:f>'Ctry-notMulti'!$D$2:$D$240</xm:f>
          </x14:formula1>
          <xm:sqref>G23:G27</xm:sqref>
        </x14:dataValidation>
        <x14:dataValidation type="list" allowBlank="1" showInputMessage="1" showErrorMessage="1">
          <x14:formula1>
            <xm:f>OFFSET(CatInt!$D$1,MATCH(AO185,CatInt!$A:$A,0)-1,0,COUNTIF(CatInt!$A:$A,AO185),1)</xm:f>
          </x14:formula1>
          <xm:sqref>A239:C246</xm:sqref>
        </x14:dataValidation>
        <x14:dataValidation type="list" allowBlank="1" showInputMessage="1" showErrorMessage="1">
          <x14:formula1>
            <xm:f>OFFSET(CatInt!$D$1,MATCH(AO185,CatInt!$A:$A,0)-1,0,COUNTIF(CatInt!$A:$A,AO185),1)</xm:f>
          </x14:formula1>
          <xm:sqref>A255:C258</xm:sqref>
        </x14:dataValidation>
        <x14:dataValidation type="list" allowBlank="1" showInputMessage="1" showErrorMessage="1">
          <x14:formula1>
            <xm:f>OFFSET(CatInt!$D$1,MATCH(AO185,CatInt!$A:$A,0)-1,0,COUNTIF(CatInt!$A:$A,AO185),1)</xm:f>
          </x14:formula1>
          <xm:sqref>A251:C254</xm:sqref>
        </x14:dataValidation>
        <x14:dataValidation type="list" allowBlank="1" showInputMessage="1" showErrorMessage="1">
          <x14:formula1>
            <xm:f>OFFSET(CatInt!$D$1,MATCH(AO264,CatInt!$A:$A,0)-1,0,COUNTIF(CatInt!$A:$A,AO264),1)</xm:f>
          </x14:formula1>
          <xm:sqref>A323:C326 A795:C798 A567:C570 A871:C874 A719:C722 A395:C406</xm:sqref>
        </x14:dataValidation>
        <x14:dataValidation type="list" allowBlank="1" showInputMessage="1" showErrorMessage="1">
          <x14:formula1>
            <xm:f>OFFSET(CatInt!$D$1,MATCH(AO185,CatInt!$A:$A,0)-1,0,COUNTIF(CatInt!$A:$A,AO185),1)</xm:f>
          </x14:formula1>
          <xm:sqref>A259:C262</xm:sqref>
        </x14:dataValidation>
        <x14:dataValidation type="list" allowBlank="1" showInputMessage="1">
          <x14:formula1>
            <xm:f>OFFSET(CatInt!$D$1,MATCH(AO185,CatInt!$A:$A,0)-1,0,COUNTIF(CatInt!$A:$A,AO185),1)</xm:f>
          </x14:formula1>
          <xm:sqref>A247:C250</xm:sqref>
        </x14:dataValidation>
        <x14:dataValidation type="list" allowBlank="1" showInputMessage="1" showErrorMessage="1">
          <x14:formula1>
            <xm:f>OFFSET(CatInt!$D$1,MATCH(AO264,CatInt!$A:$A,0)-1,0,COUNTIF(CatInt!$A:$A,AO264),1)</xm:f>
          </x14:formula1>
          <xm:sqref>A503:C506 A579:C582 A655:C658 A731:C734 A807:C810 A883:C886 A335:C338 A411:C414</xm:sqref>
        </x14:dataValidation>
        <x14:dataValidation type="list" allowBlank="1" showInputMessage="1" showErrorMessage="1">
          <x14:formula1>
            <xm:f>OFFSET(CatInt!$D$1,MATCH(AO264,CatInt!$A:$A,0)-1,0,COUNTIF(CatInt!$A:$A,AO264),1)</xm:f>
          </x14:formula1>
          <xm:sqref>A327:C330 A571:C574 A723:C726 A799:C802 A875:C878 A643:C646</xm:sqref>
        </x14:dataValidation>
        <x14:dataValidation type="list" allowBlank="1" showInputMessage="1" showErrorMessage="1">
          <x14:formula1>
            <xm:f>OFFSET(CatInt!$D$1,MATCH(AO340,CatInt!$A:$A,0)-1,0,COUNTIF(CatInt!$A:$A,AO340),1)</xm:f>
          </x14:formula1>
          <xm:sqref>A879:C882 A803:C806 A575:C578 A647:C654 A727:C730 A491:C502 A407:C410</xm:sqref>
        </x14:dataValidation>
        <x14:dataValidation type="list" allowBlank="1" showInputMessage="1" showErrorMessage="1">
          <x14:formula1>
            <xm:f>OFFSET(CatInt!$D$1,MATCH(AO264,CatInt!$A:$A,0)-1,0,COUNTIF(CatInt!$A:$A,AO264),1)</xm:f>
          </x14:formula1>
          <xm:sqref>A319:C322 A487:C490 A563:C566 A639:C642 A715:C718 A791:C794 A867:C870</xm:sqref>
        </x14:dataValidation>
        <x14:dataValidation type="list" allowBlank="1" showInputMessage="1">
          <x14:formula1>
            <xm:f>OFFSET(CatInt!$D$1,MATCH(AO108,CatInt!$A:$A,0)-1,0,COUNTIF(CatInt!$A:$A,AO108),1)</xm:f>
          </x14:formula1>
          <xm:sqref>A163:C182</xm:sqref>
        </x14:dataValidation>
        <x14:dataValidation type="list" allowBlank="1" showInputMessage="1" showErrorMessage="1">
          <x14:formula1>
            <xm:f>OFFSET(CatInt!$D$1,MATCH(AO56,CatInt!$A:$A,0)-1,0,COUNTIF(CatInt!$A:$A,AO56),1)</xm:f>
          </x14:formula1>
          <xm:sqref>A99:C106</xm:sqref>
        </x14:dataValidation>
        <x14:dataValidation type="list" allowBlank="1" showInputMessage="1" showErrorMessage="1">
          <x14:formula1>
            <xm:f>OFFSET(CatInt!$D$1,MATCH(AO44,CatInt!$A:$A,0)-1,0,COUNTIF(CatInt!$A:$A,AO44),1)</xm:f>
          </x14:formula1>
          <xm:sqref>A75:C90 A95:C98</xm:sqref>
        </x14:dataValidation>
        <x14:dataValidation type="list" allowBlank="1" showInputMessage="1" showErrorMessage="1">
          <x14:formula1>
            <xm:f>OFFSET(CatInt!$D$1,MATCH(AO56,CatInt!$A:$A,0)-1,0,COUNTIF(CatInt!$A:$A,AO56),1)</xm:f>
          </x14:formula1>
          <xm:sqref>A91:C94</xm:sqref>
        </x14:dataValidation>
        <x14:dataValidation type="list" allowBlank="1" showInputMessage="1" showErrorMessage="1">
          <x14:formula1>
            <xm:f>OFFSET(CatInt!$D$1,MATCH(AO340,CatInt!$A:$A,0)-1,0,COUNTIF(CatInt!$A:$A,AO340),1)</xm:f>
          </x14:formula1>
          <xm:sqref>A427:C430</xm:sqref>
        </x14:dataValidation>
        <x14:dataValidation type="list" allowBlank="1" showInputMessage="1" showErrorMessage="1">
          <x14:formula1>
            <xm:f>OFFSET(CatInt!$D$1,MATCH(AO340,CatInt!$A:$A,0)-1,0,COUNTIF(CatInt!$A:$A,AO340),1)</xm:f>
          </x14:formula1>
          <xm:sqref>A419:C426</xm:sqref>
        </x14:dataValidation>
        <x14:dataValidation type="list" allowBlank="1" showInputMessage="1" showErrorMessage="1">
          <x14:formula1>
            <xm:f>OFFSET(CatInt!$D$1,MATCH(AO280,CatInt!$A:$A,0)-1,0,COUNTIF(CatInt!$A:$A,AO280),1)</xm:f>
          </x14:formula1>
          <xm:sqref>A331:C334</xm:sqref>
        </x14:dataValidation>
        <x14:dataValidation type="list" allowBlank="1" showInputMessage="1" showErrorMessage="1">
          <x14:formula1>
            <xm:f>OFFSET(CatInt!$D$1,MATCH(AO340,CatInt!$A:$A,0)-1,0,COUNTIF(CatInt!$A:$A,AO340),1)</xm:f>
          </x14:formula1>
          <xm:sqref>A415:C418</xm:sqref>
        </x14:dataValidation>
      </x14:dataValidations>
    </ex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B74"/>
  <sheetViews>
    <sheetView topLeftCell="K19" zoomScaleSheetLayoutView="90" workbookViewId="0">
      <selection activeCell="N24" sqref="N24:P25"/>
    </sheetView>
  </sheetViews>
  <sheetFormatPr defaultColWidth="8.85546875" defaultRowHeight="12.75" x14ac:dyDescent="0.2"/>
  <cols>
    <col min="1" max="3" width="9.140625" hidden="1" customWidth="1"/>
    <col min="4" max="4" width="60" hidden="1" customWidth="1"/>
    <col min="5" max="5" width="11.140625" style="149" hidden="1" customWidth="1"/>
    <col min="6" max="6" width="12.85546875" style="157" hidden="1" customWidth="1"/>
    <col min="7" max="7" width="13.140625" style="149" hidden="1" customWidth="1"/>
    <col min="8" max="8" width="14.7109375" style="157" hidden="1" customWidth="1"/>
    <col min="9" max="9" width="11.85546875" style="149" hidden="1" customWidth="1"/>
    <col min="10" max="10" width="12.7109375" style="157" hidden="1" customWidth="1"/>
    <col min="11" max="11" width="5.28515625" customWidth="1"/>
    <col min="12" max="12" width="15.140625" style="305" hidden="1" customWidth="1"/>
    <col min="13" max="13" width="58.42578125" customWidth="1"/>
    <col min="14" max="19" width="12.7109375" customWidth="1"/>
    <col min="20" max="20" width="18" bestFit="1" customWidth="1"/>
    <col min="25" max="25" width="13" customWidth="1"/>
    <col min="26" max="27" width="9.140625" customWidth="1"/>
  </cols>
  <sheetData>
    <row r="1" spans="1:27" ht="18" customHeight="1" x14ac:dyDescent="0.2">
      <c r="M1" s="1186" t="s">
        <v>4145</v>
      </c>
      <c r="N1" s="1187"/>
      <c r="O1" s="1187"/>
      <c r="P1" s="1187"/>
      <c r="Q1" s="1187"/>
      <c r="R1" s="1187"/>
      <c r="S1" s="1187"/>
      <c r="T1" s="1187"/>
      <c r="U1" s="1154" t="s">
        <v>4128</v>
      </c>
      <c r="V1" s="1155"/>
      <c r="W1" s="1155"/>
      <c r="X1" s="1155"/>
      <c r="Y1" s="1155"/>
      <c r="Z1" s="1155"/>
      <c r="AA1" s="1156"/>
    </row>
    <row r="2" spans="1:27" ht="18" customHeight="1" x14ac:dyDescent="0.2">
      <c r="M2" s="1188" t="s">
        <v>4146</v>
      </c>
      <c r="N2" s="1189"/>
      <c r="O2" s="1189"/>
      <c r="P2" s="1189"/>
      <c r="Q2" s="1189"/>
      <c r="R2" s="1189"/>
      <c r="S2" s="1189"/>
      <c r="T2" s="1189"/>
      <c r="U2" s="1157" t="s">
        <v>4129</v>
      </c>
      <c r="V2" s="1158"/>
      <c r="W2" s="1158"/>
      <c r="X2" s="1158"/>
      <c r="Y2" s="1158"/>
      <c r="Z2" s="1158"/>
      <c r="AA2" s="1159"/>
    </row>
    <row r="3" spans="1:27" ht="18" customHeight="1" x14ac:dyDescent="0.2">
      <c r="M3" s="1188" t="s">
        <v>4147</v>
      </c>
      <c r="N3" s="1189"/>
      <c r="O3" s="1189"/>
      <c r="P3" s="1189"/>
      <c r="Q3" s="1189"/>
      <c r="R3" s="1189"/>
      <c r="S3" s="1189"/>
      <c r="T3" s="1189"/>
      <c r="U3" s="1157" t="s">
        <v>4130</v>
      </c>
      <c r="V3" s="1158"/>
      <c r="W3" s="1158"/>
      <c r="X3" s="1158"/>
      <c r="Y3" s="1158" t="s">
        <v>3661</v>
      </c>
      <c r="Z3" s="1158"/>
      <c r="AA3" s="1159"/>
    </row>
    <row r="4" spans="1:27" ht="18.75" customHeight="1" thickBot="1" x14ac:dyDescent="0.25">
      <c r="M4" s="1190" t="s">
        <v>4148</v>
      </c>
      <c r="N4" s="1191"/>
      <c r="O4" s="1191"/>
      <c r="P4" s="1191"/>
      <c r="Q4" s="1191"/>
      <c r="R4" s="1191"/>
      <c r="S4" s="1191"/>
      <c r="T4" s="1191"/>
      <c r="U4" s="1160" t="s">
        <v>4131</v>
      </c>
      <c r="V4" s="1161"/>
      <c r="W4" s="1161"/>
      <c r="X4" s="1161"/>
      <c r="Y4" s="1161"/>
      <c r="Z4" s="1161"/>
      <c r="AA4" s="1162"/>
    </row>
    <row r="6" spans="1:27" ht="18" x14ac:dyDescent="0.25">
      <c r="M6" s="366" t="str">
        <f ca="1">Translations!A113</f>
        <v>Note that this information should be submitted using the online portal</v>
      </c>
    </row>
    <row r="7" spans="1:27" s="155" customFormat="1" ht="30" customHeight="1" x14ac:dyDescent="0.25">
      <c r="E7" s="156"/>
      <c r="F7" s="343"/>
      <c r="G7" s="156"/>
      <c r="H7" s="343"/>
      <c r="I7" s="156"/>
      <c r="J7" s="343"/>
      <c r="M7" s="160" t="str">
        <f ca="1">Translations!$A$103</f>
        <v>Summary of requested funding</v>
      </c>
      <c r="N7" s="161"/>
      <c r="O7" s="161"/>
      <c r="P7" s="161"/>
      <c r="Q7" s="161"/>
      <c r="R7" s="161"/>
      <c r="S7" s="161"/>
    </row>
    <row r="8" spans="1:27" x14ac:dyDescent="0.2">
      <c r="M8" s="158"/>
      <c r="N8" s="158"/>
      <c r="O8" s="158"/>
      <c r="P8" s="158"/>
      <c r="Q8" s="158"/>
      <c r="R8" s="158"/>
      <c r="S8" s="158"/>
    </row>
    <row r="9" spans="1:27" ht="12" customHeight="1" x14ac:dyDescent="0.2">
      <c r="A9" t="s">
        <v>3875</v>
      </c>
      <c r="B9" t="s">
        <v>3876</v>
      </c>
      <c r="C9" t="s">
        <v>1359</v>
      </c>
      <c r="D9" t="str">
        <f>CatModules!C1</f>
        <v>Label</v>
      </c>
      <c r="E9" s="149" t="s">
        <v>3314</v>
      </c>
      <c r="F9" s="157" t="s">
        <v>3245</v>
      </c>
      <c r="G9" s="149" t="s">
        <v>1346</v>
      </c>
      <c r="H9" s="157" t="s">
        <v>1425</v>
      </c>
      <c r="I9" s="149" t="s">
        <v>1427</v>
      </c>
      <c r="J9" s="157" t="s">
        <v>1426</v>
      </c>
      <c r="M9" s="611"/>
      <c r="N9" s="611"/>
      <c r="O9" s="611"/>
      <c r="P9" s="611"/>
      <c r="Q9" s="611"/>
      <c r="R9" s="611"/>
      <c r="S9" s="611"/>
    </row>
    <row r="10" spans="1:27" x14ac:dyDescent="0.2">
      <c r="A10">
        <f ca="1">IF(I10=0,0,1)</f>
        <v>0</v>
      </c>
      <c r="B10">
        <v>1</v>
      </c>
      <c r="C10">
        <f>CatModules!B2</f>
        <v>3</v>
      </c>
      <c r="D10" t="str">
        <f ca="1">CatModules!C2</f>
        <v>Prevention programs for general population</v>
      </c>
      <c r="E10" s="149">
        <f ca="1">SUMIF('Concept Note'!AO:AO,C10,'Concept Note'!AP:AP)</f>
        <v>0</v>
      </c>
      <c r="F10" s="157">
        <f ca="1">IFERROR(E10/SUM(E$10:E$59),0)</f>
        <v>0</v>
      </c>
      <c r="G10" s="149">
        <f ca="1">SUMIF('Concept Note'!AO:AO,C10,'Concept Note'!AQ:AQ)</f>
        <v>0</v>
      </c>
      <c r="H10" s="157">
        <f ca="1">IFERROR(G10/SUM(G$10:G$59),0)</f>
        <v>0</v>
      </c>
      <c r="I10" s="149">
        <f ca="1">SUM(E10,G10)</f>
        <v>0</v>
      </c>
      <c r="J10" s="157">
        <f ca="1">IFERROR(I10/SUM(I$10:I$59),0)</f>
        <v>0</v>
      </c>
      <c r="M10" s="589"/>
      <c r="N10" s="589"/>
      <c r="O10" s="589"/>
      <c r="P10" s="589"/>
      <c r="Q10" s="589"/>
      <c r="R10" s="589"/>
      <c r="S10" s="589"/>
    </row>
    <row r="11" spans="1:27" x14ac:dyDescent="0.2">
      <c r="A11">
        <f t="shared" ref="A11:A59" ca="1" si="0">IF(I11=0,0,1)</f>
        <v>1</v>
      </c>
      <c r="B11">
        <v>2</v>
      </c>
      <c r="C11">
        <f>CatModules!B3</f>
        <v>7</v>
      </c>
      <c r="D11" t="str">
        <f ca="1">CatModules!C3</f>
        <v>Prevention programs for MSM and TGs</v>
      </c>
      <c r="E11" s="149">
        <f ca="1">SUMIF('Concept Note'!AO:AO,C11,'Concept Note'!AP:AP)</f>
        <v>434107.74990476191</v>
      </c>
      <c r="F11" s="157">
        <f t="shared" ref="F11:F59" ca="1" si="1">IFERROR(E11/SUM(E$10:E$59),0)</f>
        <v>0.16919936471753044</v>
      </c>
      <c r="G11" s="149">
        <f ca="1">SUMIF('Concept Note'!AO:AO,C11,'Concept Note'!AQ:AQ)</f>
        <v>32840.650999999998</v>
      </c>
      <c r="H11" s="157">
        <f t="shared" ref="H11:H59" ca="1" si="2">IFERROR(G11/SUM(G$10:G$59),0)</f>
        <v>6.7189231260974674E-2</v>
      </c>
      <c r="I11" s="149">
        <f t="shared" ref="I11:I59" ca="1" si="3">SUM(E11,G11)</f>
        <v>466948.40090476192</v>
      </c>
      <c r="J11" s="157">
        <f t="shared" ref="J11:J59" ca="1" si="4">IFERROR(I11/SUM(I$10:I$59),0)</f>
        <v>0.15287545204184544</v>
      </c>
      <c r="M11" s="301" t="s">
        <v>3874</v>
      </c>
    </row>
    <row r="12" spans="1:27" x14ac:dyDescent="0.2">
      <c r="A12">
        <f t="shared" ca="1" si="0"/>
        <v>1</v>
      </c>
      <c r="B12">
        <v>3</v>
      </c>
      <c r="C12">
        <f>CatModules!B4</f>
        <v>9</v>
      </c>
      <c r="D12" t="str">
        <f ca="1">CatModules!C4</f>
        <v>Prevention programs for sex workers and their clients</v>
      </c>
      <c r="E12" s="149">
        <f ca="1">SUMIF('Concept Note'!AO:AO,C12,'Concept Note'!AP:AP)</f>
        <v>230711.16190476192</v>
      </c>
      <c r="F12" s="157">
        <f t="shared" ca="1" si="1"/>
        <v>8.9922794596717301E-2</v>
      </c>
      <c r="G12" s="149">
        <f ca="1">SUMIF('Concept Note'!AO:AO,C12,'Concept Note'!AQ:AQ)</f>
        <v>114172.289</v>
      </c>
      <c r="H12" s="157">
        <f t="shared" ca="1" si="2"/>
        <v>0.23358697515514648</v>
      </c>
      <c r="I12" s="149">
        <f t="shared" ca="1" si="3"/>
        <v>344883.45090476191</v>
      </c>
      <c r="J12" s="157">
        <f t="shared" ca="1" si="4"/>
        <v>0.11291229043007395</v>
      </c>
    </row>
    <row r="13" spans="1:27" x14ac:dyDescent="0.2">
      <c r="A13">
        <f t="shared" ca="1" si="0"/>
        <v>1</v>
      </c>
      <c r="B13">
        <v>4</v>
      </c>
      <c r="C13">
        <f>CatModules!B5</f>
        <v>11</v>
      </c>
      <c r="D13" t="str">
        <f ca="1">CatModules!C5</f>
        <v>Prevention programs for people who inject drugs (PWID) and their partners</v>
      </c>
      <c r="E13" s="149">
        <f ca="1">SUMIF('Concept Note'!AO:AO,C13,'Concept Note'!AP:AP)</f>
        <v>878509.95287301578</v>
      </c>
      <c r="F13" s="157">
        <f t="shared" ca="1" si="1"/>
        <v>0.34241113169887538</v>
      </c>
      <c r="G13" s="149">
        <f ca="1">SUMIF('Concept Note'!AO:AO,C13,'Concept Note'!AQ:AQ)</f>
        <v>181570.55</v>
      </c>
      <c r="H13" s="157">
        <f t="shared" ca="1" si="2"/>
        <v>0.37147819250392955</v>
      </c>
      <c r="I13" s="149">
        <f t="shared" ca="1" si="3"/>
        <v>1060080.5028730158</v>
      </c>
      <c r="J13" s="157">
        <f t="shared" ca="1" si="4"/>
        <v>0.3470625143237458</v>
      </c>
      <c r="M13" s="590" t="s">
        <v>3327</v>
      </c>
      <c r="N13" s="597" t="s">
        <v>3314</v>
      </c>
      <c r="O13" s="591" t="s">
        <v>3245</v>
      </c>
      <c r="P13" s="591" t="s">
        <v>1346</v>
      </c>
      <c r="Q13" s="591" t="s">
        <v>1425</v>
      </c>
      <c r="R13" s="591" t="s">
        <v>1427</v>
      </c>
      <c r="S13" s="591" t="s">
        <v>1426</v>
      </c>
    </row>
    <row r="14" spans="1:27" x14ac:dyDescent="0.2">
      <c r="A14">
        <f t="shared" ca="1" si="0"/>
        <v>1</v>
      </c>
      <c r="B14">
        <v>5</v>
      </c>
      <c r="C14">
        <f>CatModules!B6</f>
        <v>13</v>
      </c>
      <c r="D14" t="str">
        <f ca="1">CatModules!C6</f>
        <v>Prevention programs for other vulnerable populations (please specify)</v>
      </c>
      <c r="E14" s="149">
        <f ca="1">SUMIF('Concept Note'!AO:AO,C14,'Concept Note'!AP:AP)</f>
        <v>193248.65999999997</v>
      </c>
      <c r="F14" s="157">
        <f t="shared" ca="1" si="1"/>
        <v>7.5321277981532209E-2</v>
      </c>
      <c r="G14" s="149">
        <f ca="1">SUMIF('Concept Note'!AO:AO,C14,'Concept Note'!AQ:AQ)</f>
        <v>29286</v>
      </c>
      <c r="H14" s="157">
        <f t="shared" ca="1" si="2"/>
        <v>5.9916711964963926E-2</v>
      </c>
      <c r="I14" s="149">
        <f t="shared" ca="1" si="3"/>
        <v>222534.65999999997</v>
      </c>
      <c r="J14" s="157">
        <f t="shared" ca="1" si="4"/>
        <v>7.2856201405895937E-2</v>
      </c>
      <c r="M14" t="str">
        <f ca="1">IF(OR(M13="Grand Total",M13=""),"",IFERROR(INDEX($B$65:$J$69,L15,3),"Grand Total"))</f>
        <v>CDF</v>
      </c>
      <c r="N14" s="592">
        <f ca="1">IFERROR(IF($M14="Grand Total",SUM(N$13:OFFSET(N$13,COUNTIF($L$15:$L$19,"&gt;0"),0)),IF($M14="","",VLOOKUP($M14,$D$65:$J$69,MATCH(N$13,$D$64:$J$64,0),FALSE))),"")</f>
        <v>2565658.2731825397</v>
      </c>
      <c r="O14" s="593">
        <f ca="1">IFERROR(IF($M14="Grand Total",SUM(O$13:OFFSET(O$13,COUNTIF($L$15:$L$19,"&gt;0"),0)),IF($M14="","",VLOOKUP($M14,$D$65:$J$69,MATCH(O$13,$D$64:$J$64,0),FALSE))),"")</f>
        <v>1</v>
      </c>
      <c r="P14" s="592">
        <f ca="1">IFERROR(IF($M14="Grand Total",SUM(P$13:OFFSET(P$13,COUNTIF($L$15:$L$19,"&gt;0"),0)),IF($M14="","",VLOOKUP($M14,$D$65:$J$69,MATCH(P$13,$D$64:$J$64,0),FALSE))),"")</f>
        <v>488778.49</v>
      </c>
      <c r="Q14" s="593">
        <f ca="1">IFERROR(IF($M14="Grand Total",SUM(Q$13:OFFSET(Q$13,COUNTIF($L$15:$L$19,"&gt;0"),0)),IF($M14="","",VLOOKUP($M14,$D$65:$J$69,MATCH(Q$13,$D$64:$J$64,0),FALSE))),"")</f>
        <v>1</v>
      </c>
      <c r="R14" s="592">
        <f ca="1">IFERROR(IF($M14="Grand Total",SUM(R$13:OFFSET(R$13,COUNTIF($L$15:$L$19,"&gt;0"),0)),IF($M14="","",VLOOKUP($M14,$D$65:$J$69,MATCH(R$13,$D$64:$J$64,0),FALSE))),"")</f>
        <v>3054436.7631825395</v>
      </c>
      <c r="S14" s="593">
        <f ca="1">IFERROR(IF($M14="Grand Total",SUM(S$13:OFFSET(S$13,COUNTIF($L$15:$L$19,"&gt;0"),0)),IF($M14="","",VLOOKUP($M14,$D$65:$J$69,MATCH(S$13,$D$64:$J$64,0),FALSE))),"")</f>
        <v>1</v>
      </c>
      <c r="V14" s="301"/>
    </row>
    <row r="15" spans="1:27" x14ac:dyDescent="0.2">
      <c r="A15">
        <f t="shared" ca="1" si="0"/>
        <v>0</v>
      </c>
      <c r="B15">
        <v>6</v>
      </c>
      <c r="C15">
        <f>CatModules!B7</f>
        <v>15</v>
      </c>
      <c r="D15" t="str">
        <f ca="1">CatModules!C7</f>
        <v>Prevention programs for adolescents and youth, in and out of school</v>
      </c>
      <c r="E15" s="149">
        <f ca="1">SUMIF('Concept Note'!AO:AO,C15,'Concept Note'!AP:AP)</f>
        <v>0</v>
      </c>
      <c r="F15" s="157">
        <f t="shared" ca="1" si="1"/>
        <v>0</v>
      </c>
      <c r="G15" s="149">
        <f ca="1">SUMIF('Concept Note'!AO:AO,C15,'Concept Note'!AQ:AQ)</f>
        <v>0</v>
      </c>
      <c r="H15" s="157">
        <f t="shared" ca="1" si="2"/>
        <v>0</v>
      </c>
      <c r="I15" s="149">
        <f t="shared" ca="1" si="3"/>
        <v>0</v>
      </c>
      <c r="J15" s="157">
        <f t="shared" ca="1" si="4"/>
        <v>0</v>
      </c>
      <c r="L15" s="305">
        <f ca="1">IF((IFERROR(MATCH(TRUE,INDEX($I$65:$I$69&lt;&gt;0,),0),""))&lt;&gt;"",(IFERROR(MATCH(TRUE,INDEX($I$65:$I$69&lt;&gt;0,),0),"")),"")</f>
        <v>1</v>
      </c>
      <c r="M15" t="str">
        <f ca="1">IF(OR(M14="Grand Total",M14=""),"",IFERROR(INDEX($B$65:$J$69,L16,3),"Grand Total"))</f>
        <v>Grand Total</v>
      </c>
      <c r="N15" s="592">
        <f ca="1">IFERROR(IF($M15="Grand Total",SUM(N$13:OFFSET(N$13,COUNTIF($L$15:$L$19,"&gt;0"),0)),IF(M15="","",VLOOKUP($M15,$D$65:$J$69,MATCH(N$13,$D$64:$J$64,0),FALSE))),"")</f>
        <v>2565658.2731825397</v>
      </c>
      <c r="O15" s="593">
        <f ca="1">IFERROR(IF($M15="Grand Total",SUM(O$13:OFFSET(O$13,COUNTIF($L$15:$L$19,"&gt;0"),0)),IF(N15="","",VLOOKUP($M15,$D$65:$J$69,MATCH(O$13,$D$64:$J$64,0),FALSE))),"")</f>
        <v>1</v>
      </c>
      <c r="P15" s="592">
        <f ca="1">IFERROR(IF($M15="Grand Total",SUM(P$13:OFFSET(P$13,COUNTIF($L$15:$L$19,"&gt;0"),0)),IF(O15="","",VLOOKUP($M15,$D$65:$J$69,MATCH(P$13,$D$64:$J$64,0),FALSE))),"")</f>
        <v>488778.49</v>
      </c>
      <c r="Q15" s="593">
        <f ca="1">IFERROR(IF($M15="Grand Total",SUM(Q$13:OFFSET(Q$13,COUNTIF($L$15:$L$19,"&gt;0"),0)),IF(P15="","",VLOOKUP($M15,$D$65:$J$69,MATCH(Q$13,$D$64:$J$64,0),FALSE))),"")</f>
        <v>1</v>
      </c>
      <c r="R15" s="592">
        <f ca="1">IFERROR(IF($M15="Grand Total",SUM(R$13:OFFSET(R$13,COUNTIF($L$15:$L$19,"&gt;0"),0)),IF(Q15="","",VLOOKUP($M15,$D$65:$J$69,MATCH(R$13,$D$64:$J$64,0),FALSE))),"")</f>
        <v>3054436.7631825395</v>
      </c>
      <c r="S15" s="593">
        <f ca="1">IFERROR(IF($M15="Grand Total",SUM(S$13:OFFSET(S$13,COUNTIF($L$15:$L$19,"&gt;0"),0)),IF(R15="","",VLOOKUP($M15,$D$65:$J$69,MATCH(S$13,$D$64:$J$64,0),FALSE))),"")</f>
        <v>1</v>
      </c>
    </row>
    <row r="16" spans="1:27" x14ac:dyDescent="0.2">
      <c r="A16">
        <f t="shared" ca="1" si="0"/>
        <v>0</v>
      </c>
      <c r="B16">
        <v>7</v>
      </c>
      <c r="C16">
        <f>CatModules!B8</f>
        <v>20</v>
      </c>
      <c r="D16" t="str">
        <f ca="1">CatModules!C8</f>
        <v>PMTCT</v>
      </c>
      <c r="E16" s="149">
        <f ca="1">SUMIF('Concept Note'!AO:AO,C16,'Concept Note'!AP:AP)</f>
        <v>0</v>
      </c>
      <c r="F16" s="157">
        <f t="shared" ca="1" si="1"/>
        <v>0</v>
      </c>
      <c r="G16" s="149">
        <f ca="1">SUMIF('Concept Note'!AO:AO,C16,'Concept Note'!AQ:AQ)</f>
        <v>0</v>
      </c>
      <c r="H16" s="157">
        <f t="shared" ca="1" si="2"/>
        <v>0</v>
      </c>
      <c r="I16" s="149">
        <f t="shared" ca="1" si="3"/>
        <v>0</v>
      </c>
      <c r="J16" s="157">
        <f t="shared" ca="1" si="4"/>
        <v>0</v>
      </c>
      <c r="L16" s="305" t="str">
        <f ca="1">IF((IFERROR(MATCH(TRUE,INDEX(OFFSET($I$65,L15,0,1,1):$I$69&lt;&gt;0,),0),""))&lt;&gt;"",(IFERROR(MATCH(TRUE,INDEX(OFFSET($I$65,L15,0,1,1):$I$69&lt;&gt;0,),0),""))+L15,"")</f>
        <v/>
      </c>
      <c r="M16" t="str">
        <f ca="1">IF(OR(M15="Grand Total",M15=""),"",IFERROR(INDEX($B$65:$J$69,L17,3),"Grand Total"))</f>
        <v/>
      </c>
      <c r="N16" s="592" t="str">
        <f ca="1">IFERROR(IF($M16="Grand Total",SUM(N$13:OFFSET(N$13,COUNTIF($L$15:$L$19,"&gt;0"),0)),IF(M16="","",VLOOKUP($M16,$D$65:$J$69,MATCH(N$13,$D$64:$J$64,0),FALSE))),"")</f>
        <v/>
      </c>
      <c r="O16" s="593" t="str">
        <f ca="1">IFERROR(IF($M16="Grand Total",SUM(O$13:OFFSET(O$13,COUNTIF($L$15:$L$19,"&gt;0"),0)),IF(N16="","",VLOOKUP($M16,$D$65:$J$69,MATCH(O$13,$D$64:$J$64,0),FALSE))),"")</f>
        <v/>
      </c>
      <c r="P16" s="592" t="str">
        <f ca="1">IFERROR(IF($M16="Grand Total",SUM(P$13:OFFSET(P$13,COUNTIF($L$15:$L$19,"&gt;0"),0)),IF(O16="","",VLOOKUP($M16,$D$65:$J$69,MATCH(P$13,$D$64:$J$64,0),FALSE))),"")</f>
        <v/>
      </c>
      <c r="Q16" s="593" t="str">
        <f ca="1">IFERROR(IF($M16="Grand Total",SUM(Q$13:OFFSET(Q$13,COUNTIF($L$15:$L$19,"&gt;0"),0)),IF(P16="","",VLOOKUP($M16,$D$65:$J$69,MATCH(Q$13,$D$64:$J$64,0),FALSE))),"")</f>
        <v/>
      </c>
      <c r="R16" s="592" t="str">
        <f ca="1">IFERROR(IF($M16="Grand Total",SUM(R$13:OFFSET(R$13,COUNTIF($L$15:$L$19,"&gt;0"),0)),IF(Q16="","",VLOOKUP($M16,$D$65:$J$69,MATCH(R$13,$D$64:$J$64,0),FALSE))),"")</f>
        <v/>
      </c>
      <c r="S16" s="593" t="str">
        <f ca="1">IFERROR(IF($M16="Grand Total",SUM(S$13:OFFSET(S$13,COUNTIF($L$15:$L$19,"&gt;0"),0)),IF(R16="","",VLOOKUP($M16,$D$65:$J$69,MATCH(S$13,$D$64:$J$64,0),FALSE))),"")</f>
        <v/>
      </c>
      <c r="V16" s="341"/>
      <c r="W16" s="149"/>
      <c r="X16" s="149"/>
    </row>
    <row r="17" spans="1:28" x14ac:dyDescent="0.2">
      <c r="A17">
        <f t="shared" ca="1" si="0"/>
        <v>1</v>
      </c>
      <c r="B17">
        <v>8</v>
      </c>
      <c r="C17">
        <f>CatModules!B9</f>
        <v>22</v>
      </c>
      <c r="D17" t="str">
        <f ca="1">CatModules!C9</f>
        <v>Treatment, care and support</v>
      </c>
      <c r="E17" s="149">
        <f ca="1">SUMIF('Concept Note'!AO:AO,C17,'Concept Note'!AP:AP)</f>
        <v>213972.5</v>
      </c>
      <c r="F17" s="157">
        <f t="shared" ca="1" si="1"/>
        <v>8.339867481049236E-2</v>
      </c>
      <c r="G17" s="149">
        <f ca="1">SUMIF('Concept Note'!AO:AO,C17,'Concept Note'!AQ:AQ)</f>
        <v>32928</v>
      </c>
      <c r="H17" s="157">
        <f t="shared" ca="1" si="2"/>
        <v>6.7367940025347683E-2</v>
      </c>
      <c r="I17" s="149">
        <f t="shared" ca="1" si="3"/>
        <v>246900.5</v>
      </c>
      <c r="J17" s="157">
        <f t="shared" ca="1" si="4"/>
        <v>8.0833397167058882E-2</v>
      </c>
      <c r="L17" s="305" t="str">
        <f ca="1">IF((IFERROR(MATCH(TRUE,INDEX(OFFSET($I$65,L16,0,1,1):$I$69&lt;&gt;0,),0),""))&lt;&gt;"",(IFERROR(MATCH(TRUE,INDEX(OFFSET($I$65,L16,0,1,1):$I$69&lt;&gt;0,),0),""))+L16,"")</f>
        <v/>
      </c>
      <c r="M17" t="str">
        <f ca="1">IF(OR(M16="Grand Total",M16=""),"",IFERROR(INDEX($B$65:$J$69,L18,3),"Grand Total"))</f>
        <v/>
      </c>
      <c r="N17" s="592" t="str">
        <f ca="1">IFERROR(IF($M17="Grand Total",SUM(N$13:OFFSET(N$13,COUNTIF($L$15:$L$19,"&gt;0"),0)),IF(M17="","",VLOOKUP($M17,$D$65:$J$69,MATCH(N$13,$D$64:$J$64,0),FALSE))),"")</f>
        <v/>
      </c>
      <c r="O17" s="593" t="str">
        <f ca="1">IFERROR(IF($M17="Grand Total",SUM(O$13:OFFSET(O$13,COUNTIF($L$15:$L$19,"&gt;0"),0)),IF(N17="","",VLOOKUP($M17,$D$65:$J$69,MATCH(O$13,$D$64:$J$64,0),FALSE))),"")</f>
        <v/>
      </c>
      <c r="P17" s="592" t="str">
        <f ca="1">IFERROR(IF($M17="Grand Total",SUM(P$13:OFFSET(P$13,COUNTIF($L$15:$L$19,"&gt;0"),0)),IF(O17="","",VLOOKUP($M17,$D$65:$J$69,MATCH(P$13,$D$64:$J$64,0),FALSE))),"")</f>
        <v/>
      </c>
      <c r="Q17" s="593" t="str">
        <f ca="1">IFERROR(IF($M17="Grand Total",SUM(Q$13:OFFSET(Q$13,COUNTIF($L$15:$L$19,"&gt;0"),0)),IF(P17="","",VLOOKUP($M17,$D$65:$J$69,MATCH(Q$13,$D$64:$J$64,0),FALSE))),"")</f>
        <v/>
      </c>
      <c r="R17" s="592" t="str">
        <f ca="1">IFERROR(IF($M17="Grand Total",SUM(R$13:OFFSET(R$13,COUNTIF($L$15:$L$19,"&gt;0"),0)),IF(Q17="","",VLOOKUP($M17,$D$65:$J$69,MATCH(R$13,$D$64:$J$64,0),FALSE))),"")</f>
        <v/>
      </c>
      <c r="S17" s="593" t="str">
        <f ca="1">IFERROR(IF($M17="Grand Total",SUM(S$13:OFFSET(S$13,COUNTIF($L$15:$L$19,"&gt;0"),0)),IF(R17="","",VLOOKUP($M17,$D$65:$J$69,MATCH(S$13,$D$64:$J$64,0),FALSE))),"")</f>
        <v/>
      </c>
      <c r="V17" s="341"/>
      <c r="W17" s="149"/>
      <c r="X17" s="149"/>
    </row>
    <row r="18" spans="1:28" x14ac:dyDescent="0.2">
      <c r="A18">
        <f t="shared" ca="1" si="0"/>
        <v>0</v>
      </c>
      <c r="B18">
        <v>9</v>
      </c>
      <c r="C18">
        <f>CatModules!B10</f>
        <v>32</v>
      </c>
      <c r="D18" t="str">
        <f ca="1">CatModules!C10</f>
        <v>TB care and prevention</v>
      </c>
      <c r="E18" s="149">
        <f ca="1">SUMIF('Concept Note'!AO:AO,C18,'Concept Note'!AP:AP)</f>
        <v>0</v>
      </c>
      <c r="F18" s="157">
        <f t="shared" ca="1" si="1"/>
        <v>0</v>
      </c>
      <c r="G18" s="149">
        <f ca="1">SUMIF('Concept Note'!AO:AO,C18,'Concept Note'!AQ:AQ)</f>
        <v>0</v>
      </c>
      <c r="H18" s="157">
        <f t="shared" ca="1" si="2"/>
        <v>0</v>
      </c>
      <c r="I18" s="149">
        <f t="shared" ca="1" si="3"/>
        <v>0</v>
      </c>
      <c r="J18" s="157">
        <f t="shared" ca="1" si="4"/>
        <v>0</v>
      </c>
      <c r="L18" s="305" t="str">
        <f ca="1">IF((IFERROR(MATCH(TRUE,INDEX(OFFSET($I$65,L17,0,1,1):$I$69&lt;&gt;0,),0),""))&lt;&gt;"",(IFERROR(MATCH(TRUE,INDEX(OFFSET($I$65,L17,0,1,1):$I$69&lt;&gt;0,),0),""))+L17,"")</f>
        <v/>
      </c>
      <c r="M18" t="str">
        <f ca="1">IF(OR(M17="Grand Total",M17=""),"",IFERROR(INDEX($B$65:$J$69,L19,3),"Grand Total"))</f>
        <v/>
      </c>
      <c r="N18" s="592" t="str">
        <f ca="1">IFERROR(IF($M18="Grand Total",SUM(N$13:OFFSET(N$13,COUNTIF($L$15:$L$19,"&gt;0"),0)),IF(M18="","",VLOOKUP($M18,$D$65:$J$69,MATCH(N$13,$D$64:$J$64,0),FALSE))),"")</f>
        <v/>
      </c>
      <c r="O18" s="593" t="str">
        <f ca="1">IFERROR(IF($M18="Grand Total",SUM(O$13:OFFSET(O$13,COUNTIF($L$15:$L$19,"&gt;0"),0)),IF(N18="","",VLOOKUP($M18,$D$65:$J$69,MATCH(O$13,$D$64:$J$64,0),FALSE))),"")</f>
        <v/>
      </c>
      <c r="P18" s="592" t="str">
        <f ca="1">IFERROR(IF($M18="Grand Total",SUM(P$13:OFFSET(P$13,COUNTIF($L$15:$L$19,"&gt;0"),0)),IF(O18="","",VLOOKUP($M18,$D$65:$J$69,MATCH(P$13,$D$64:$J$64,0),FALSE))),"")</f>
        <v/>
      </c>
      <c r="Q18" s="593" t="str">
        <f ca="1">IFERROR(IF($M18="Grand Total",SUM(Q$13:OFFSET(Q$13,COUNTIF($L$15:$L$19,"&gt;0"),0)),IF(P18="","",VLOOKUP($M18,$D$65:$J$69,MATCH(Q$13,$D$64:$J$64,0),FALSE))),"")</f>
        <v/>
      </c>
      <c r="R18" s="592" t="str">
        <f ca="1">IFERROR(IF($M18="Grand Total",SUM(R$13:OFFSET(R$13,COUNTIF($L$15:$L$19,"&gt;0"),0)),IF(Q18="","",VLOOKUP($M18,$D$65:$J$69,MATCH(R$13,$D$64:$J$64,0),FALSE))),"")</f>
        <v/>
      </c>
      <c r="S18" s="593" t="str">
        <f ca="1">IFERROR(IF($M18="Grand Total",SUM(S$13:OFFSET(S$13,COUNTIF($L$15:$L$19,"&gt;0"),0)),IF(R18="","",VLOOKUP($M18,$D$65:$J$69,MATCH(S$13,$D$64:$J$64,0),FALSE))),"")</f>
        <v/>
      </c>
      <c r="V18" s="341"/>
      <c r="W18" s="149"/>
      <c r="X18" s="149"/>
    </row>
    <row r="19" spans="1:28" x14ac:dyDescent="0.2">
      <c r="A19">
        <f t="shared" ca="1" si="0"/>
        <v>0</v>
      </c>
      <c r="B19">
        <v>10</v>
      </c>
      <c r="C19">
        <f>CatModules!B11</f>
        <v>35</v>
      </c>
      <c r="D19" t="str">
        <f ca="1">CatModules!C11</f>
        <v>TB/HIV</v>
      </c>
      <c r="E19" s="149">
        <f ca="1">SUMIF('Concept Note'!AO:AO,C19,'Concept Note'!AP:AP)</f>
        <v>0</v>
      </c>
      <c r="F19" s="157">
        <f t="shared" ca="1" si="1"/>
        <v>0</v>
      </c>
      <c r="G19" s="149">
        <f ca="1">SUMIF('Concept Note'!AO:AO,C19,'Concept Note'!AQ:AQ)</f>
        <v>0</v>
      </c>
      <c r="H19" s="157">
        <f t="shared" ca="1" si="2"/>
        <v>0</v>
      </c>
      <c r="I19" s="149">
        <f t="shared" ca="1" si="3"/>
        <v>0</v>
      </c>
      <c r="J19" s="157">
        <f t="shared" ca="1" si="4"/>
        <v>0</v>
      </c>
      <c r="L19" s="305" t="str">
        <f ca="1">IF((IFERROR(MATCH(TRUE,INDEX(OFFSET($I$65,L18,0,1,1):$I$69&lt;&gt;0,),0),""))&lt;&gt;"",(IFERROR(MATCH(TRUE,INDEX(OFFSET($I$65,L18,0,1,1):$I$69&lt;&gt;0,),0),""))+L18,"")</f>
        <v/>
      </c>
      <c r="N19" t="str">
        <f ca="1">IFERROR(IF($M19="Grand Total",SUM(N$13:OFFSET(N$13,COUNTIF($L$15:$L$19,"&gt;0"),0)),IF(M19="","",VLOOKUP($M19,$D$65:$J$69,MATCH(N$13,$D$64:$J$64,0),FALSE))),"")</f>
        <v/>
      </c>
      <c r="O19" t="str">
        <f ca="1">IFERROR(IF($M19="Grand Total",SUM(O$13:OFFSET(O$13,COUNTIF($L$15:$L$19,"&gt;0"),0)),IF(N19="","",VLOOKUP($M19,$D$65:$J$69,MATCH(O$13,$D$64:$J$64,0),FALSE))),"")</f>
        <v/>
      </c>
      <c r="P19" t="str">
        <f ca="1">IFERROR(IF($M19="Grand Total",SUM(P$13:OFFSET(P$13,COUNTIF($L$15:$L$19,"&gt;0"),0)),IF(O19="","",VLOOKUP($M19,$D$65:$J$69,MATCH(P$13,$D$64:$J$64,0),FALSE))),"")</f>
        <v/>
      </c>
      <c r="Q19" t="str">
        <f ca="1">IFERROR(IF($M19="Grand Total",SUM(Q$13:OFFSET(Q$13,COUNTIF($L$15:$L$19,"&gt;0"),0)),IF(P19="","",VLOOKUP($M19,$D$65:$J$69,MATCH(Q$13,$D$64:$J$64,0),FALSE))),"")</f>
        <v/>
      </c>
      <c r="R19" t="str">
        <f ca="1">IFERROR(IF($M19="Grand Total",SUM(R$13:OFFSET(R$13,COUNTIF($L$15:$L$19,"&gt;0"),0)),IF(Q19="","",VLOOKUP($M19,$D$65:$J$69,MATCH(R$13,$D$64:$J$64,0),FALSE))),"")</f>
        <v/>
      </c>
      <c r="S19" t="str">
        <f ca="1">IFERROR(IF($M19="Grand Total",SUM(S$13:OFFSET(S$13,COUNTIF($L$15:$L$19,"&gt;0"),0)),IF(R19="","",VLOOKUP($M19,$D$65:$J$69,MATCH(S$13,$D$64:$J$64,0),FALSE))),"")</f>
        <v/>
      </c>
      <c r="V19" s="341"/>
      <c r="W19" s="149"/>
      <c r="X19" s="149"/>
    </row>
    <row r="20" spans="1:28" x14ac:dyDescent="0.2">
      <c r="A20">
        <f t="shared" ca="1" si="0"/>
        <v>0</v>
      </c>
      <c r="B20">
        <v>11</v>
      </c>
      <c r="C20">
        <f>CatModules!B12</f>
        <v>38</v>
      </c>
      <c r="D20" t="str">
        <f ca="1">CatModules!C12</f>
        <v>MDR-TB</v>
      </c>
      <c r="E20" s="149">
        <f ca="1">SUMIF('Concept Note'!AO:AO,C20,'Concept Note'!AP:AP)</f>
        <v>0</v>
      </c>
      <c r="F20" s="157">
        <f t="shared" ca="1" si="1"/>
        <v>0</v>
      </c>
      <c r="G20" s="149">
        <f ca="1">SUMIF('Concept Note'!AO:AO,C20,'Concept Note'!AQ:AQ)</f>
        <v>0</v>
      </c>
      <c r="H20" s="157">
        <f t="shared" ca="1" si="2"/>
        <v>0</v>
      </c>
      <c r="I20" s="149">
        <f t="shared" ca="1" si="3"/>
        <v>0</v>
      </c>
      <c r="J20" s="157">
        <f t="shared" ca="1" si="4"/>
        <v>0</v>
      </c>
    </row>
    <row r="21" spans="1:28" x14ac:dyDescent="0.2">
      <c r="A21">
        <f t="shared" ca="1" si="0"/>
        <v>0</v>
      </c>
      <c r="B21">
        <v>12</v>
      </c>
      <c r="C21">
        <f>CatModules!B13</f>
        <v>42</v>
      </c>
      <c r="D21" t="str">
        <f ca="1">CatModules!C13</f>
        <v>Vector control</v>
      </c>
      <c r="E21" s="149">
        <f ca="1">SUMIF('Concept Note'!AO:AO,C21,'Concept Note'!AP:AP)</f>
        <v>0</v>
      </c>
      <c r="F21" s="157">
        <f t="shared" ca="1" si="1"/>
        <v>0</v>
      </c>
      <c r="G21" s="149">
        <f ca="1">SUMIF('Concept Note'!AO:AO,C21,'Concept Note'!AQ:AQ)</f>
        <v>0</v>
      </c>
      <c r="H21" s="157">
        <f t="shared" ca="1" si="2"/>
        <v>0</v>
      </c>
      <c r="I21" s="149">
        <f t="shared" ca="1" si="3"/>
        <v>0</v>
      </c>
      <c r="J21" s="157">
        <f t="shared" ca="1" si="4"/>
        <v>0</v>
      </c>
      <c r="M21" s="301" t="s">
        <v>3879</v>
      </c>
    </row>
    <row r="22" spans="1:28" x14ac:dyDescent="0.2">
      <c r="A22">
        <f t="shared" ca="1" si="0"/>
        <v>0</v>
      </c>
      <c r="B22">
        <v>13</v>
      </c>
      <c r="C22">
        <f>CatModules!B14</f>
        <v>45</v>
      </c>
      <c r="D22" t="str">
        <f ca="1">CatModules!C14</f>
        <v>Case management</v>
      </c>
      <c r="E22" s="149">
        <f ca="1">SUMIF('Concept Note'!AO:AO,C22,'Concept Note'!AP:AP)</f>
        <v>0</v>
      </c>
      <c r="F22" s="157">
        <f t="shared" ca="1" si="1"/>
        <v>0</v>
      </c>
      <c r="G22" s="149">
        <f ca="1">SUMIF('Concept Note'!AO:AO,C22,'Concept Note'!AQ:AQ)</f>
        <v>0</v>
      </c>
      <c r="H22" s="157">
        <f t="shared" ca="1" si="2"/>
        <v>0</v>
      </c>
      <c r="I22" s="149">
        <f t="shared" ca="1" si="3"/>
        <v>0</v>
      </c>
      <c r="J22" s="157">
        <f t="shared" ca="1" si="4"/>
        <v>0</v>
      </c>
    </row>
    <row r="23" spans="1:28" x14ac:dyDescent="0.2">
      <c r="A23">
        <f t="shared" ca="1" si="0"/>
        <v>0</v>
      </c>
      <c r="B23">
        <v>14</v>
      </c>
      <c r="C23">
        <f>CatModules!B15</f>
        <v>48</v>
      </c>
      <c r="D23" t="str">
        <f ca="1">CatModules!C15</f>
        <v>Specific prevention interventions (SPI)</v>
      </c>
      <c r="E23" s="149">
        <f ca="1">SUMIF('Concept Note'!AO:AO,C23,'Concept Note'!AP:AP)</f>
        <v>0</v>
      </c>
      <c r="F23" s="157">
        <f t="shared" ca="1" si="1"/>
        <v>0</v>
      </c>
      <c r="G23" s="149">
        <f ca="1">SUMIF('Concept Note'!AO:AO,C23,'Concept Note'!AQ:AQ)</f>
        <v>0</v>
      </c>
      <c r="H23" s="157">
        <f t="shared" ca="1" si="2"/>
        <v>0</v>
      </c>
      <c r="I23" s="149">
        <f t="shared" ca="1" si="3"/>
        <v>0</v>
      </c>
      <c r="J23" s="157">
        <f t="shared" ca="1" si="4"/>
        <v>0</v>
      </c>
      <c r="M23" s="590"/>
      <c r="N23" s="591" t="s">
        <v>3315</v>
      </c>
      <c r="O23" s="591" t="s">
        <v>3316</v>
      </c>
      <c r="P23" s="591" t="s">
        <v>3317</v>
      </c>
      <c r="Q23" s="591" t="s">
        <v>2</v>
      </c>
      <c r="R23" s="591" t="s">
        <v>1</v>
      </c>
      <c r="S23" s="591" t="s">
        <v>3318</v>
      </c>
    </row>
    <row r="24" spans="1:28" x14ac:dyDescent="0.2">
      <c r="A24">
        <f t="shared" ca="1" si="0"/>
        <v>1</v>
      </c>
      <c r="B24">
        <v>15</v>
      </c>
      <c r="C24">
        <f>CatModules!B16</f>
        <v>68</v>
      </c>
      <c r="D24" t="str">
        <f ca="1">CatModules!C16</f>
        <v>HSS - Procurement supply chain management (PSCM)</v>
      </c>
      <c r="E24" s="149">
        <f ca="1">SUMIF('Concept Note'!AO:AO,C24,'Concept Note'!AP:AP)</f>
        <v>5036.1445000000003</v>
      </c>
      <c r="F24" s="157">
        <f t="shared" ca="1" si="1"/>
        <v>1.9629054081910045E-3</v>
      </c>
      <c r="G24" s="149">
        <f ca="1">SUMIF('Concept Note'!AO:AO,C24,'Concept Note'!AQ:AQ)</f>
        <v>0</v>
      </c>
      <c r="H24" s="157">
        <f t="shared" ca="1" si="2"/>
        <v>0</v>
      </c>
      <c r="I24" s="149">
        <f t="shared" ca="1" si="3"/>
        <v>5036.1445000000003</v>
      </c>
      <c r="J24" s="157">
        <f t="shared" ca="1" si="4"/>
        <v>1.6487964526568364E-3</v>
      </c>
      <c r="M24" t="str">
        <f ca="1">Translations!$A$83</f>
        <v>Allocation</v>
      </c>
      <c r="N24" s="149">
        <f t="shared" ref="N24:S25" ca="1" si="5">VLOOKUP($M24,$D$73:$J$74,MATCH(N$23,$D$72:$J$72,0),FALSE)</f>
        <v>606415.28218253958</v>
      </c>
      <c r="O24" s="149">
        <f t="shared" ca="1" si="5"/>
        <v>928210.95299999998</v>
      </c>
      <c r="P24" s="149">
        <f t="shared" ca="1" si="5"/>
        <v>1031032.0380000001</v>
      </c>
      <c r="Q24" s="149">
        <f t="shared" ca="1" si="5"/>
        <v>0</v>
      </c>
      <c r="R24" s="149">
        <f t="shared" ca="1" si="5"/>
        <v>0</v>
      </c>
      <c r="S24" s="149">
        <f t="shared" ca="1" si="5"/>
        <v>2565658.2731825397</v>
      </c>
    </row>
    <row r="25" spans="1:28" x14ac:dyDescent="0.2">
      <c r="A25">
        <f t="shared" ca="1" si="0"/>
        <v>1</v>
      </c>
      <c r="B25">
        <v>16</v>
      </c>
      <c r="C25">
        <f>CatModules!B17</f>
        <v>112</v>
      </c>
      <c r="D25" t="str">
        <f ca="1">CatModules!C17</f>
        <v>HSS - Health information systems and M&amp;E</v>
      </c>
      <c r="E25" s="149">
        <f ca="1">SUMIF('Concept Note'!AO:AO,C25,'Concept Note'!AP:AP)</f>
        <v>100018.60400000001</v>
      </c>
      <c r="F25" s="157">
        <f t="shared" ca="1" si="1"/>
        <v>3.8983603173283532E-2</v>
      </c>
      <c r="G25" s="149">
        <f ca="1">SUMIF('Concept Note'!AO:AO,C25,'Concept Note'!AQ:AQ)</f>
        <v>96481</v>
      </c>
      <c r="H25" s="157">
        <f t="shared" ca="1" si="2"/>
        <v>0.19739207427069877</v>
      </c>
      <c r="I25" s="149">
        <f t="shared" ca="1" si="3"/>
        <v>196499.60399999999</v>
      </c>
      <c r="J25" s="157">
        <f t="shared" ca="1" si="4"/>
        <v>6.4332516674943108E-2</v>
      </c>
      <c r="M25" t="str">
        <f ca="1">Translations!$A$86</f>
        <v>Above</v>
      </c>
      <c r="N25" s="149">
        <f t="shared" ca="1" si="5"/>
        <v>141809.33799999999</v>
      </c>
      <c r="O25" s="149">
        <f t="shared" ca="1" si="5"/>
        <v>188973.91999999998</v>
      </c>
      <c r="P25" s="149">
        <f t="shared" ca="1" si="5"/>
        <v>157995.23200000002</v>
      </c>
      <c r="Q25" s="149">
        <f t="shared" ca="1" si="5"/>
        <v>0</v>
      </c>
      <c r="R25" s="149">
        <f t="shared" ca="1" si="5"/>
        <v>0</v>
      </c>
      <c r="S25" s="149">
        <f t="shared" ca="1" si="5"/>
        <v>488778.49</v>
      </c>
    </row>
    <row r="26" spans="1:28" x14ac:dyDescent="0.2">
      <c r="A26">
        <f t="shared" ca="1" si="0"/>
        <v>0</v>
      </c>
      <c r="B26">
        <v>17</v>
      </c>
      <c r="C26">
        <f>CatModules!B18</f>
        <v>65</v>
      </c>
      <c r="D26" t="str">
        <f ca="1">CatModules!C18</f>
        <v>HSS - Health and community workforce</v>
      </c>
      <c r="E26" s="149">
        <f ca="1">SUMIF('Concept Note'!AO:AO,C26,'Concept Note'!AP:AP)</f>
        <v>0</v>
      </c>
      <c r="F26" s="157">
        <f t="shared" ca="1" si="1"/>
        <v>0</v>
      </c>
      <c r="G26" s="149">
        <f ca="1">SUMIF('Concept Note'!AO:AO,C26,'Concept Note'!AQ:AQ)</f>
        <v>0</v>
      </c>
      <c r="H26" s="157">
        <f t="shared" ca="1" si="2"/>
        <v>0</v>
      </c>
      <c r="I26" s="149">
        <f t="shared" ca="1" si="3"/>
        <v>0</v>
      </c>
      <c r="J26" s="157">
        <f t="shared" ca="1" si="4"/>
        <v>0</v>
      </c>
      <c r="M26" s="590" t="s">
        <v>1424</v>
      </c>
      <c r="N26" s="591">
        <f ca="1">SUM(N24:N25)</f>
        <v>748224.62018253957</v>
      </c>
      <c r="O26" s="591">
        <f t="shared" ref="O26:S26" ca="1" si="6">SUM(O24:O25)</f>
        <v>1117184.8729999999</v>
      </c>
      <c r="P26" s="591">
        <f t="shared" ca="1" si="6"/>
        <v>1189027.27</v>
      </c>
      <c r="Q26" s="591">
        <f t="shared" ca="1" si="6"/>
        <v>0</v>
      </c>
      <c r="R26" s="591">
        <f t="shared" ca="1" si="6"/>
        <v>0</v>
      </c>
      <c r="S26" s="591">
        <f t="shared" ca="1" si="6"/>
        <v>3054436.7631825395</v>
      </c>
      <c r="V26" s="301"/>
    </row>
    <row r="27" spans="1:28" x14ac:dyDescent="0.2">
      <c r="A27">
        <f t="shared" ca="1" si="0"/>
        <v>0</v>
      </c>
      <c r="B27">
        <v>18</v>
      </c>
      <c r="C27">
        <f>CatModules!B19</f>
        <v>62</v>
      </c>
      <c r="D27" t="str">
        <f ca="1">CatModules!C19</f>
        <v>HSS - Service delivery</v>
      </c>
      <c r="E27" s="149">
        <f ca="1">SUMIF('Concept Note'!AO:AO,C27,'Concept Note'!AP:AP)</f>
        <v>0</v>
      </c>
      <c r="F27" s="157">
        <f t="shared" ca="1" si="1"/>
        <v>0</v>
      </c>
      <c r="G27" s="149">
        <f ca="1">SUMIF('Concept Note'!AO:AO,C27,'Concept Note'!AQ:AQ)</f>
        <v>0</v>
      </c>
      <c r="H27" s="157">
        <f t="shared" ca="1" si="2"/>
        <v>0</v>
      </c>
      <c r="I27" s="149">
        <f t="shared" ca="1" si="3"/>
        <v>0</v>
      </c>
      <c r="J27" s="157">
        <f t="shared" ca="1" si="4"/>
        <v>0</v>
      </c>
      <c r="M27" s="301"/>
      <c r="N27" s="149"/>
      <c r="O27" s="149"/>
      <c r="P27" s="149"/>
      <c r="Q27" s="149"/>
      <c r="R27" s="149"/>
      <c r="S27" s="149"/>
    </row>
    <row r="28" spans="1:28" x14ac:dyDescent="0.2">
      <c r="A28">
        <f t="shared" ca="1" si="0"/>
        <v>0</v>
      </c>
      <c r="B28">
        <v>19</v>
      </c>
      <c r="C28">
        <f>CatModules!B20</f>
        <v>77</v>
      </c>
      <c r="D28" t="str">
        <f ca="1">CatModules!C20</f>
        <v>HSS - Financial management</v>
      </c>
      <c r="E28" s="149">
        <f ca="1">SUMIF('Concept Note'!AO:AO,C28,'Concept Note'!AP:AP)</f>
        <v>0</v>
      </c>
      <c r="F28" s="157">
        <f t="shared" ca="1" si="1"/>
        <v>0</v>
      </c>
      <c r="G28" s="149">
        <f ca="1">SUMIF('Concept Note'!AO:AO,C28,'Concept Note'!AQ:AQ)</f>
        <v>0</v>
      </c>
      <c r="H28" s="157">
        <f t="shared" ca="1" si="2"/>
        <v>0</v>
      </c>
      <c r="I28" s="149">
        <f t="shared" ca="1" si="3"/>
        <v>0</v>
      </c>
      <c r="J28" s="157">
        <f t="shared" ca="1" si="4"/>
        <v>0</v>
      </c>
      <c r="M28" s="301"/>
      <c r="N28" s="149"/>
      <c r="O28" s="149"/>
      <c r="P28" s="149"/>
      <c r="Q28" s="149"/>
      <c r="R28" s="149"/>
      <c r="S28" s="149"/>
      <c r="V28" s="341"/>
      <c r="W28" s="149"/>
      <c r="X28" s="149"/>
      <c r="Y28" s="149"/>
      <c r="Z28" s="149"/>
      <c r="AA28" s="149"/>
      <c r="AB28" s="149"/>
    </row>
    <row r="29" spans="1:28" x14ac:dyDescent="0.2">
      <c r="A29">
        <f t="shared" ca="1" si="0"/>
        <v>0</v>
      </c>
      <c r="B29">
        <v>20</v>
      </c>
      <c r="C29">
        <f>CatModules!B21</f>
        <v>71</v>
      </c>
      <c r="D29" t="str">
        <f ca="1">CatModules!C21</f>
        <v>HSS - Policy and governance</v>
      </c>
      <c r="E29" s="149">
        <f ca="1">SUMIF('Concept Note'!AO:AO,C29,'Concept Note'!AP:AP)</f>
        <v>0</v>
      </c>
      <c r="F29" s="157">
        <f t="shared" ca="1" si="1"/>
        <v>0</v>
      </c>
      <c r="G29" s="149">
        <f ca="1">SUMIF('Concept Note'!AO:AO,C29,'Concept Note'!AQ:AQ)</f>
        <v>0</v>
      </c>
      <c r="H29" s="157">
        <f t="shared" ca="1" si="2"/>
        <v>0</v>
      </c>
      <c r="I29" s="149">
        <f t="shared" ca="1" si="3"/>
        <v>0</v>
      </c>
      <c r="J29" s="157">
        <f t="shared" ca="1" si="4"/>
        <v>0</v>
      </c>
      <c r="M29" s="301"/>
      <c r="N29" s="149"/>
      <c r="O29" s="149"/>
      <c r="P29" s="149"/>
      <c r="Q29" s="149"/>
      <c r="R29" s="149"/>
      <c r="S29" s="149"/>
      <c r="V29" s="341"/>
      <c r="W29" s="149"/>
      <c r="X29" s="149"/>
      <c r="Y29" s="149"/>
      <c r="Z29" s="149"/>
      <c r="AA29" s="149"/>
      <c r="AB29" s="149"/>
    </row>
    <row r="30" spans="1:28" x14ac:dyDescent="0.2">
      <c r="A30">
        <f t="shared" ca="1" si="0"/>
        <v>0</v>
      </c>
      <c r="B30">
        <v>21</v>
      </c>
      <c r="C30">
        <f>CatModules!B22</f>
        <v>74</v>
      </c>
      <c r="D30" t="str">
        <f ca="1">CatModules!C22</f>
        <v xml:space="preserve">HSS - Healthcare financing </v>
      </c>
      <c r="E30" s="149">
        <f ca="1">SUMIF('Concept Note'!AO:AO,C30,'Concept Note'!AP:AP)</f>
        <v>0</v>
      </c>
      <c r="F30" s="157">
        <f t="shared" ca="1" si="1"/>
        <v>0</v>
      </c>
      <c r="G30" s="149">
        <f ca="1">SUMIF('Concept Note'!AO:AO,C30,'Concept Note'!AQ:AQ)</f>
        <v>0</v>
      </c>
      <c r="H30" s="157">
        <f t="shared" ca="1" si="2"/>
        <v>0</v>
      </c>
      <c r="I30" s="149">
        <f t="shared" ca="1" si="3"/>
        <v>0</v>
      </c>
      <c r="J30" s="157">
        <f t="shared" ca="1" si="4"/>
        <v>0</v>
      </c>
      <c r="M30" s="301"/>
      <c r="V30" s="341"/>
      <c r="W30" s="149"/>
      <c r="X30" s="149"/>
      <c r="Y30" s="149"/>
      <c r="Z30" s="149"/>
      <c r="AA30" s="149"/>
      <c r="AB30" s="149"/>
    </row>
    <row r="31" spans="1:28" x14ac:dyDescent="0.2">
      <c r="A31">
        <f t="shared" ca="1" si="0"/>
        <v>1</v>
      </c>
      <c r="B31">
        <v>22</v>
      </c>
      <c r="C31">
        <f>CatModules!B23</f>
        <v>102</v>
      </c>
      <c r="D31" t="str">
        <f ca="1">CatModules!C23</f>
        <v>Removing legal barriers to access</v>
      </c>
      <c r="E31" s="149">
        <f ca="1">SUMIF('Concept Note'!AO:AO,C31,'Concept Note'!AP:AP)</f>
        <v>35797.5</v>
      </c>
      <c r="F31" s="157">
        <f t="shared" ca="1" si="1"/>
        <v>1.3952559611765999E-2</v>
      </c>
      <c r="G31" s="149">
        <f ca="1">SUMIF('Concept Note'!AO:AO,C31,'Concept Note'!AQ:AQ)</f>
        <v>1500</v>
      </c>
      <c r="H31" s="157">
        <f t="shared" ca="1" si="2"/>
        <v>3.0688748189389432E-3</v>
      </c>
      <c r="I31" s="149">
        <f t="shared" ca="1" si="3"/>
        <v>37297.5</v>
      </c>
      <c r="J31" s="157">
        <f t="shared" ca="1" si="4"/>
        <v>1.2210925578677964E-2</v>
      </c>
      <c r="M31" s="301" t="s">
        <v>3878</v>
      </c>
    </row>
    <row r="32" spans="1:28" x14ac:dyDescent="0.2">
      <c r="A32">
        <f t="shared" ca="1" si="0"/>
        <v>0</v>
      </c>
      <c r="B32">
        <v>23</v>
      </c>
      <c r="C32">
        <f>CatModules!B24</f>
        <v>105</v>
      </c>
      <c r="D32" t="str">
        <f ca="1">CatModules!C24</f>
        <v>Community systems strengthening</v>
      </c>
      <c r="E32" s="149">
        <f ca="1">SUMIF('Concept Note'!AO:AO,C32,'Concept Note'!AP:AP)</f>
        <v>0</v>
      </c>
      <c r="F32" s="157">
        <f t="shared" ca="1" si="1"/>
        <v>0</v>
      </c>
      <c r="G32" s="149">
        <f ca="1">SUMIF('Concept Note'!AO:AO,C32,'Concept Note'!AQ:AQ)</f>
        <v>0</v>
      </c>
      <c r="H32" s="157">
        <f t="shared" ca="1" si="2"/>
        <v>0</v>
      </c>
      <c r="I32" s="149">
        <f t="shared" ca="1" si="3"/>
        <v>0</v>
      </c>
      <c r="J32" s="157">
        <f t="shared" ca="1" si="4"/>
        <v>0</v>
      </c>
    </row>
    <row r="33" spans="1:24" x14ac:dyDescent="0.2">
      <c r="A33">
        <f t="shared" ca="1" si="0"/>
        <v>1</v>
      </c>
      <c r="B33">
        <v>24</v>
      </c>
      <c r="C33">
        <f>CatModules!B25</f>
        <v>115</v>
      </c>
      <c r="D33" t="str">
        <f ca="1">CatModules!C25</f>
        <v>Program management</v>
      </c>
      <c r="E33" s="149">
        <f ca="1">SUMIF('Concept Note'!AO:AO,C33,'Concept Note'!AP:AP)</f>
        <v>474256.00000000006</v>
      </c>
      <c r="F33" s="157">
        <f t="shared" ca="1" si="1"/>
        <v>0.18484768800161175</v>
      </c>
      <c r="G33" s="149">
        <f ca="1">SUMIF('Concept Note'!AO:AO,C33,'Concept Note'!AQ:AQ)</f>
        <v>0</v>
      </c>
      <c r="H33" s="157">
        <f t="shared" ca="1" si="2"/>
        <v>0</v>
      </c>
      <c r="I33" s="149">
        <f t="shared" ca="1" si="3"/>
        <v>474256.00000000006</v>
      </c>
      <c r="J33" s="157">
        <f t="shared" ca="1" si="4"/>
        <v>0.15526790592510215</v>
      </c>
      <c r="M33" s="590" t="s">
        <v>3877</v>
      </c>
      <c r="N33" s="591" t="str">
        <f t="shared" ref="N33:S33" si="7">E9</f>
        <v>Allocation</v>
      </c>
      <c r="O33" s="591" t="str">
        <f t="shared" si="7"/>
        <v>Allocation %</v>
      </c>
      <c r="P33" s="591" t="str">
        <f t="shared" si="7"/>
        <v>Above</v>
      </c>
      <c r="Q33" s="591" t="str">
        <f t="shared" si="7"/>
        <v>Above %</v>
      </c>
      <c r="R33" s="591" t="str">
        <f t="shared" si="7"/>
        <v>Full request</v>
      </c>
      <c r="S33" s="591" t="str">
        <f t="shared" si="7"/>
        <v>Full %</v>
      </c>
    </row>
    <row r="34" spans="1:24" x14ac:dyDescent="0.2">
      <c r="A34">
        <f t="shared" ca="1" si="0"/>
        <v>0</v>
      </c>
      <c r="B34">
        <v>25</v>
      </c>
      <c r="C34">
        <f>CatModules!B26</f>
        <v>152</v>
      </c>
      <c r="D34" t="str">
        <f ca="1">CatModules!C26</f>
        <v>Results-based Financing</v>
      </c>
      <c r="E34" s="149">
        <f ca="1">SUMIF('Concept Note'!AO:AO,C34,'Concept Note'!AP:AP)</f>
        <v>0</v>
      </c>
      <c r="F34" s="157">
        <f t="shared" ca="1" si="1"/>
        <v>0</v>
      </c>
      <c r="G34" s="149">
        <f ca="1">SUMIF('Concept Note'!AO:AO,C34,'Concept Note'!AQ:AQ)</f>
        <v>0</v>
      </c>
      <c r="H34" s="157">
        <f t="shared" ca="1" si="2"/>
        <v>0</v>
      </c>
      <c r="I34" s="149">
        <f t="shared" ca="1" si="3"/>
        <v>0</v>
      </c>
      <c r="J34" s="157">
        <f t="shared" ca="1" si="4"/>
        <v>0</v>
      </c>
      <c r="M34" s="305" t="str">
        <f t="shared" ref="M34:M51" ca="1" si="8">IF(OR(M33="Grand Total",M33=""),"",IFERROR(INDEX($C$10:$J$59,L38,2),"Grand Total"))</f>
        <v>Prevention programs for MSM and TGs</v>
      </c>
      <c r="N34" s="592">
        <f ca="1">IFERROR(IF($M34="Grand Total",SUM(N$33:OFFSET(N$33,COUNTIF($L$38:$L$52,"&gt;0"),0)),VLOOKUP($M34,$D$10:$J$59,MATCH(N$33,$D$9:$J$9,0),FALSE)),"")</f>
        <v>434107.74990476191</v>
      </c>
      <c r="O34" s="593">
        <f ca="1">IFERROR(IF($M34="Grand Total",SUM(O$33:OFFSET(O$33,COUNTIF($L$38:$L$52,"&gt;0"),0)),VLOOKUP($M34,$D$10:$J$59,MATCH(O$33,$D$9:$J$9,0),FALSE)),"")</f>
        <v>0.16919936471753044</v>
      </c>
      <c r="P34" s="592">
        <f ca="1">IFERROR(IF($M34="Grand Total",SUM(P$33:OFFSET(P$33,COUNTIF($L$38:$L$52,"&gt;0"),0)),VLOOKUP($M34,$D$10:$J$59,MATCH(P$33,$D$9:$J$9,0),FALSE)),"")</f>
        <v>32840.650999999998</v>
      </c>
      <c r="Q34" s="593">
        <f ca="1">IFERROR(IF($M34="Grand Total",SUM(Q$33:OFFSET(Q$33,COUNTIF($L$38:$L$52,"&gt;0"),0)),VLOOKUP($M34,$D$10:$J$59,MATCH(Q$33,$D$9:$J$9,0),FALSE)),"")</f>
        <v>6.7189231260974674E-2</v>
      </c>
      <c r="R34" s="592">
        <f ca="1">IFERROR(IF($M34="Grand Total",SUM(R$33:OFFSET(R$33,COUNTIF($L$38:$L$52,"&gt;0"),0)),VLOOKUP($M34,$D$10:$J$59,MATCH(R$33,$D$9:$J$9,0),FALSE)),"")</f>
        <v>466948.40090476192</v>
      </c>
      <c r="S34" s="593">
        <f ca="1">IFERROR(IF($M34="Grand Total",SUM(S$33:OFFSET(S$33,COUNTIF($L$38:$L$52,"&gt;0"),0)),VLOOKUP($M34,$D$10:$J$59,MATCH(S$33,$D$9:$J$9,0),FALSE)),"")</f>
        <v>0.15287545204184544</v>
      </c>
    </row>
    <row r="35" spans="1:24" x14ac:dyDescent="0.2">
      <c r="A35">
        <f t="shared" ca="1" si="0"/>
        <v>0</v>
      </c>
      <c r="B35">
        <v>26</v>
      </c>
      <c r="C35">
        <f>CatModules!B27</f>
        <v>200</v>
      </c>
      <c r="D35" t="str">
        <f ca="1">CatModules!C27</f>
        <v>Other</v>
      </c>
      <c r="E35" s="149">
        <f ca="1">SUMIF('Concept Note'!AO:AO,C35,'Concept Note'!AP:AP)</f>
        <v>0</v>
      </c>
      <c r="F35" s="157">
        <f t="shared" ca="1" si="1"/>
        <v>0</v>
      </c>
      <c r="G35" s="149">
        <f ca="1">SUMIF('Concept Note'!AO:AO,C35,'Concept Note'!AQ:AQ)</f>
        <v>0</v>
      </c>
      <c r="H35" s="157">
        <f t="shared" ca="1" si="2"/>
        <v>0</v>
      </c>
      <c r="I35" s="149">
        <f t="shared" ca="1" si="3"/>
        <v>0</v>
      </c>
      <c r="J35" s="157">
        <f t="shared" ca="1" si="4"/>
        <v>0</v>
      </c>
      <c r="M35" s="305" t="str">
        <f t="shared" ca="1" si="8"/>
        <v>Prevention programs for sex workers and their clients</v>
      </c>
      <c r="N35" s="592">
        <f ca="1">IFERROR(IF($M35="Grand Total",SUM(N$33:OFFSET(N$33,COUNTIF($L$38:$L$52,"&gt;0"),0)),VLOOKUP($M35,$D$10:$J$59,MATCH(N$33,$D$9:$J$9,0),FALSE)),"")</f>
        <v>230711.16190476192</v>
      </c>
      <c r="O35" s="593">
        <f ca="1">IFERROR(IF($M35="Grand Total",SUM(O$33:OFFSET(O$33,COUNTIF($L$38:$L$52,"&gt;0"),0)),VLOOKUP($M35,$D$10:$J$59,MATCH(O$33,$D$9:$J$9,0),FALSE)),"")</f>
        <v>8.9922794596717301E-2</v>
      </c>
      <c r="P35" s="592">
        <f ca="1">IFERROR(IF($M35="Grand Total",SUM(P$33:OFFSET(P$33,COUNTIF($L$38:$L$52,"&gt;0"),0)),VLOOKUP($M35,$D$10:$J$59,MATCH(P$33,$D$9:$J$9,0),FALSE)),"")</f>
        <v>114172.289</v>
      </c>
      <c r="Q35" s="593">
        <f ca="1">IFERROR(IF($M35="Grand Total",SUM(Q$33:OFFSET(Q$33,COUNTIF($L$38:$L$52,"&gt;0"),0)),VLOOKUP($M35,$D$10:$J$59,MATCH(Q$33,$D$9:$J$9,0),FALSE)),"")</f>
        <v>0.23358697515514648</v>
      </c>
      <c r="R35" s="592">
        <f ca="1">IFERROR(IF($M35="Grand Total",SUM(R$33:OFFSET(R$33,COUNTIF($L$38:$L$52,"&gt;0"),0)),VLOOKUP($M35,$D$10:$J$59,MATCH(R$33,$D$9:$J$9,0),FALSE)),"")</f>
        <v>344883.45090476191</v>
      </c>
      <c r="S35" s="593">
        <f ca="1">IFERROR(IF($M35="Grand Total",SUM(S$33:OFFSET(S$33,COUNTIF($L$38:$L$52,"&gt;0"),0)),VLOOKUP($M35,$D$10:$J$59,MATCH(S$33,$D$9:$J$9,0),FALSE)),"")</f>
        <v>0.11291229043007395</v>
      </c>
    </row>
    <row r="36" spans="1:24" x14ac:dyDescent="0.2">
      <c r="A36">
        <f t="shared" ca="1" si="0"/>
        <v>0</v>
      </c>
      <c r="B36">
        <v>27</v>
      </c>
      <c r="C36">
        <f>CatModules!B28</f>
        <v>0</v>
      </c>
      <c r="D36">
        <f>CatModules!C28</f>
        <v>0</v>
      </c>
      <c r="E36" s="149">
        <f ca="1">SUMIF('Concept Note'!AO:AO,C36,'Concept Note'!AP:AP)</f>
        <v>0</v>
      </c>
      <c r="F36" s="157">
        <f t="shared" ca="1" si="1"/>
        <v>0</v>
      </c>
      <c r="G36" s="149">
        <f ca="1">SUMIF('Concept Note'!AO:AO,C36,'Concept Note'!AQ:AQ)</f>
        <v>0</v>
      </c>
      <c r="H36" s="157">
        <f t="shared" ca="1" si="2"/>
        <v>0</v>
      </c>
      <c r="I36" s="149">
        <f t="shared" ca="1" si="3"/>
        <v>0</v>
      </c>
      <c r="J36" s="157">
        <f t="shared" ca="1" si="4"/>
        <v>0</v>
      </c>
      <c r="M36" s="305" t="str">
        <f t="shared" ca="1" si="8"/>
        <v>Prevention programs for people who inject drugs (PWID) and their partners</v>
      </c>
      <c r="N36" s="592">
        <f ca="1">IFERROR(IF($M36="Grand Total",SUM(N$33:OFFSET(N$33,COUNTIF($L$38:$L$52,"&gt;0"),0)),VLOOKUP($M36,$D$10:$J$59,MATCH(N$33,$D$9:$J$9,0),FALSE)),"")</f>
        <v>878509.95287301578</v>
      </c>
      <c r="O36" s="593">
        <f ca="1">IFERROR(IF($M36="Grand Total",SUM(O$33:OFFSET(O$33,COUNTIF($L$38:$L$52,"&gt;0"),0)),VLOOKUP($M36,$D$10:$J$59,MATCH(O$33,$D$9:$J$9,0),FALSE)),"")</f>
        <v>0.34241113169887538</v>
      </c>
      <c r="P36" s="592">
        <f ca="1">IFERROR(IF($M36="Grand Total",SUM(P$33:OFFSET(P$33,COUNTIF($L$38:$L$52,"&gt;0"),0)),VLOOKUP($M36,$D$10:$J$59,MATCH(P$33,$D$9:$J$9,0),FALSE)),"")</f>
        <v>181570.55</v>
      </c>
      <c r="Q36" s="593">
        <f ca="1">IFERROR(IF($M36="Grand Total",SUM(Q$33:OFFSET(Q$33,COUNTIF($L$38:$L$52,"&gt;0"),0)),VLOOKUP($M36,$D$10:$J$59,MATCH(Q$33,$D$9:$J$9,0),FALSE)),"")</f>
        <v>0.37147819250392955</v>
      </c>
      <c r="R36" s="592">
        <f ca="1">IFERROR(IF($M36="Grand Total",SUM(R$33:OFFSET(R$33,COUNTIF($L$38:$L$52,"&gt;0"),0)),VLOOKUP($M36,$D$10:$J$59,MATCH(R$33,$D$9:$J$9,0),FALSE)),"")</f>
        <v>1060080.5028730158</v>
      </c>
      <c r="S36" s="593">
        <f ca="1">IFERROR(IF($M36="Grand Total",SUM(S$33:OFFSET(S$33,COUNTIF($L$38:$L$52,"&gt;0"),0)),VLOOKUP($M36,$D$10:$J$59,MATCH(S$33,$D$9:$J$9,0),FALSE)),"")</f>
        <v>0.3470625143237458</v>
      </c>
    </row>
    <row r="37" spans="1:24" x14ac:dyDescent="0.2">
      <c r="A37">
        <f t="shared" ca="1" si="0"/>
        <v>0</v>
      </c>
      <c r="B37">
        <v>28</v>
      </c>
      <c r="C37">
        <f>CatModules!B29</f>
        <v>0</v>
      </c>
      <c r="D37">
        <f>CatModules!C29</f>
        <v>0</v>
      </c>
      <c r="E37" s="149">
        <f ca="1">SUMIF('Concept Note'!AO:AO,C37,'Concept Note'!AP:AP)</f>
        <v>0</v>
      </c>
      <c r="F37" s="157">
        <f t="shared" ca="1" si="1"/>
        <v>0</v>
      </c>
      <c r="G37" s="149">
        <f ca="1">SUMIF('Concept Note'!AO:AO,C37,'Concept Note'!AQ:AQ)</f>
        <v>0</v>
      </c>
      <c r="H37" s="157">
        <f t="shared" ca="1" si="2"/>
        <v>0</v>
      </c>
      <c r="I37" s="149">
        <f t="shared" ca="1" si="3"/>
        <v>0</v>
      </c>
      <c r="J37" s="157">
        <f t="shared" ca="1" si="4"/>
        <v>0</v>
      </c>
      <c r="M37" s="305" t="str">
        <f t="shared" ca="1" si="8"/>
        <v>Prevention programs for other vulnerable populations (please specify)</v>
      </c>
      <c r="N37" s="592">
        <f ca="1">IFERROR(IF($M37="Grand Total",SUM(N$33:OFFSET(N$33,COUNTIF($L$38:$L$52,"&gt;0"),0)),VLOOKUP($M37,$D$10:$J$59,MATCH(N$33,$D$9:$J$9,0),FALSE)),"")</f>
        <v>193248.65999999997</v>
      </c>
      <c r="O37" s="593">
        <f ca="1">IFERROR(IF($M37="Grand Total",SUM(O$33:OFFSET(O$33,COUNTIF($L$38:$L$52,"&gt;0"),0)),VLOOKUP($M37,$D$10:$J$59,MATCH(O$33,$D$9:$J$9,0),FALSE)),"")</f>
        <v>7.5321277981532209E-2</v>
      </c>
      <c r="P37" s="592">
        <f ca="1">IFERROR(IF($M37="Grand Total",SUM(P$33:OFFSET(P$33,COUNTIF($L$38:$L$52,"&gt;0"),0)),VLOOKUP($M37,$D$10:$J$59,MATCH(P$33,$D$9:$J$9,0),FALSE)),"")</f>
        <v>29286</v>
      </c>
      <c r="Q37" s="593">
        <f ca="1">IFERROR(IF($M37="Grand Total",SUM(Q$33:OFFSET(Q$33,COUNTIF($L$38:$L$52,"&gt;0"),0)),VLOOKUP($M37,$D$10:$J$59,MATCH(Q$33,$D$9:$J$9,0),FALSE)),"")</f>
        <v>5.9916711964963926E-2</v>
      </c>
      <c r="R37" s="592">
        <f ca="1">IFERROR(IF($M37="Grand Total",SUM(R$33:OFFSET(R$33,COUNTIF($L$38:$L$52,"&gt;0"),0)),VLOOKUP($M37,$D$10:$J$59,MATCH(R$33,$D$9:$J$9,0),FALSE)),"")</f>
        <v>222534.65999999997</v>
      </c>
      <c r="S37" s="593">
        <f ca="1">IFERROR(IF($M37="Grand Total",SUM(S$33:OFFSET(S$33,COUNTIF($L$38:$L$52,"&gt;0"),0)),VLOOKUP($M37,$D$10:$J$59,MATCH(S$33,$D$9:$J$9,0),FALSE)),"")</f>
        <v>7.2856201405895937E-2</v>
      </c>
    </row>
    <row r="38" spans="1:24" x14ac:dyDescent="0.2">
      <c r="A38">
        <f t="shared" ca="1" si="0"/>
        <v>0</v>
      </c>
      <c r="B38">
        <v>29</v>
      </c>
      <c r="C38">
        <f>CatModules!B30</f>
        <v>0</v>
      </c>
      <c r="D38">
        <f>CatModules!C30</f>
        <v>0</v>
      </c>
      <c r="E38" s="149">
        <f ca="1">SUMIF('Concept Note'!AO:AO,C38,'Concept Note'!AP:AP)</f>
        <v>0</v>
      </c>
      <c r="F38" s="157">
        <f t="shared" ca="1" si="1"/>
        <v>0</v>
      </c>
      <c r="G38" s="149">
        <f ca="1">SUMIF('Concept Note'!AO:AO,C38,'Concept Note'!AQ:AQ)</f>
        <v>0</v>
      </c>
      <c r="H38" s="157">
        <f t="shared" ca="1" si="2"/>
        <v>0</v>
      </c>
      <c r="I38" s="149">
        <f t="shared" ca="1" si="3"/>
        <v>0</v>
      </c>
      <c r="J38" s="157">
        <f t="shared" ca="1" si="4"/>
        <v>0</v>
      </c>
      <c r="L38" s="305">
        <f ca="1">IF((IFERROR(MATCH(TRUE,INDEX($I$10:$I$59&lt;&gt;0,),0),""))&lt;&gt;"",(IFERROR(MATCH(TRUE,INDEX($I$10:$I$59&lt;&gt;0,),0),"")),"")</f>
        <v>2</v>
      </c>
      <c r="M38" s="305" t="str">
        <f t="shared" ca="1" si="8"/>
        <v>Treatment, care and support</v>
      </c>
      <c r="N38" s="592">
        <f ca="1">IFERROR(IF($M38="Grand Total",SUM(N$33:OFFSET(N$33,COUNTIF($L$38:$L$52,"&gt;0"),0)),VLOOKUP($M38,$D$10:$J$59,MATCH(N$33,$D$9:$J$9,0),FALSE)),"")</f>
        <v>213972.5</v>
      </c>
      <c r="O38" s="593">
        <f ca="1">IFERROR(IF($M38="Grand Total",SUM(O$33:OFFSET(O$33,COUNTIF($L$38:$L$52,"&gt;0"),0)),VLOOKUP($M38,$D$10:$J$59,MATCH(O$33,$D$9:$J$9,0),FALSE)),"")</f>
        <v>8.339867481049236E-2</v>
      </c>
      <c r="P38" s="592">
        <f ca="1">IFERROR(IF($M38="Grand Total",SUM(P$33:OFFSET(P$33,COUNTIF($L$38:$L$52,"&gt;0"),0)),VLOOKUP($M38,$D$10:$J$59,MATCH(P$33,$D$9:$J$9,0),FALSE)),"")</f>
        <v>32928</v>
      </c>
      <c r="Q38" s="593">
        <f ca="1">IFERROR(IF($M38="Grand Total",SUM(Q$33:OFFSET(Q$33,COUNTIF($L$38:$L$52,"&gt;0"),0)),VLOOKUP($M38,$D$10:$J$59,MATCH(Q$33,$D$9:$J$9,0),FALSE)),"")</f>
        <v>6.7367940025347683E-2</v>
      </c>
      <c r="R38" s="592">
        <f ca="1">IFERROR(IF($M38="Grand Total",SUM(R$33:OFFSET(R$33,COUNTIF($L$38:$L$52,"&gt;0"),0)),VLOOKUP($M38,$D$10:$J$59,MATCH(R$33,$D$9:$J$9,0),FALSE)),"")</f>
        <v>246900.5</v>
      </c>
      <c r="S38" s="593">
        <f ca="1">IFERROR(IF($M38="Grand Total",SUM(S$33:OFFSET(S$33,COUNTIF($L$38:$L$52,"&gt;0"),0)),VLOOKUP($M38,$D$10:$J$59,MATCH(S$33,$D$9:$J$9,0),FALSE)),"")</f>
        <v>8.0833397167058882E-2</v>
      </c>
    </row>
    <row r="39" spans="1:24" x14ac:dyDescent="0.2">
      <c r="A39">
        <f t="shared" ca="1" si="0"/>
        <v>0</v>
      </c>
      <c r="B39">
        <v>30</v>
      </c>
      <c r="C39">
        <f>CatModules!B31</f>
        <v>0</v>
      </c>
      <c r="D39">
        <f>CatModules!C31</f>
        <v>0</v>
      </c>
      <c r="E39" s="149">
        <f ca="1">SUMIF('Concept Note'!AO:AO,C39,'Concept Note'!AP:AP)</f>
        <v>0</v>
      </c>
      <c r="F39" s="157">
        <f t="shared" ca="1" si="1"/>
        <v>0</v>
      </c>
      <c r="G39" s="149">
        <f ca="1">SUMIF('Concept Note'!AO:AO,C39,'Concept Note'!AQ:AQ)</f>
        <v>0</v>
      </c>
      <c r="H39" s="157">
        <f t="shared" ca="1" si="2"/>
        <v>0</v>
      </c>
      <c r="I39" s="149">
        <f t="shared" ca="1" si="3"/>
        <v>0</v>
      </c>
      <c r="J39" s="157">
        <f t="shared" ca="1" si="4"/>
        <v>0</v>
      </c>
      <c r="L39" s="305">
        <f ca="1">IF((IFERROR(MATCH(TRUE,INDEX(OFFSET($I$10,L38,0,1,1):I$59&lt;&gt;0,),0),""))&lt;&gt;"",(IFERROR(MATCH(TRUE,INDEX(OFFSET($I$10,L38,0,1,1):I$59&lt;&gt;0,),0),""))+L38,"")</f>
        <v>3</v>
      </c>
      <c r="M39" s="305" t="str">
        <f t="shared" ca="1" si="8"/>
        <v>HSS - Procurement supply chain management (PSCM)</v>
      </c>
      <c r="N39" s="592">
        <f ca="1">IFERROR(IF($M39="Grand Total",SUM(N$33:OFFSET(N$33,COUNTIF($L$38:$L$52,"&gt;0"),0)),VLOOKUP($M39,$D$10:$J$59,MATCH(N$33,$D$9:$J$9,0),FALSE)),"")</f>
        <v>5036.1445000000003</v>
      </c>
      <c r="O39" s="593">
        <f ca="1">IFERROR(IF($M39="Grand Total",SUM(O$33:OFFSET(O$33,COUNTIF($L$38:$L$52,"&gt;0"),0)),VLOOKUP($M39,$D$10:$J$59,MATCH(O$33,$D$9:$J$9,0),FALSE)),"")</f>
        <v>1.9629054081910045E-3</v>
      </c>
      <c r="P39" s="592">
        <f ca="1">IFERROR(IF($M39="Grand Total",SUM(P$33:OFFSET(P$33,COUNTIF($L$38:$L$52,"&gt;0"),0)),VLOOKUP($M39,$D$10:$J$59,MATCH(P$33,$D$9:$J$9,0),FALSE)),"")</f>
        <v>0</v>
      </c>
      <c r="Q39" s="593">
        <f ca="1">IFERROR(IF($M39="Grand Total",SUM(Q$33:OFFSET(Q$33,COUNTIF($L$38:$L$52,"&gt;0"),0)),VLOOKUP($M39,$D$10:$J$59,MATCH(Q$33,$D$9:$J$9,0),FALSE)),"")</f>
        <v>0</v>
      </c>
      <c r="R39" s="592">
        <f ca="1">IFERROR(IF($M39="Grand Total",SUM(R$33:OFFSET(R$33,COUNTIF($L$38:$L$52,"&gt;0"),0)),VLOOKUP($M39,$D$10:$J$59,MATCH(R$33,$D$9:$J$9,0),FALSE)),"")</f>
        <v>5036.1445000000003</v>
      </c>
      <c r="S39" s="593">
        <f ca="1">IFERROR(IF($M39="Grand Total",SUM(S$33:OFFSET(S$33,COUNTIF($L$38:$L$52,"&gt;0"),0)),VLOOKUP($M39,$D$10:$J$59,MATCH(S$33,$D$9:$J$9,0),FALSE)),"")</f>
        <v>1.6487964526568364E-3</v>
      </c>
    </row>
    <row r="40" spans="1:24" x14ac:dyDescent="0.2">
      <c r="A40">
        <f t="shared" ca="1" si="0"/>
        <v>0</v>
      </c>
      <c r="B40">
        <v>31</v>
      </c>
      <c r="C40">
        <f>CatModules!B32</f>
        <v>0</v>
      </c>
      <c r="D40">
        <f>CatModules!C32</f>
        <v>0</v>
      </c>
      <c r="E40" s="149">
        <f ca="1">SUMIF('Concept Note'!AO:AO,C40,'Concept Note'!AP:AP)</f>
        <v>0</v>
      </c>
      <c r="F40" s="157">
        <f t="shared" ca="1" si="1"/>
        <v>0</v>
      </c>
      <c r="G40" s="149">
        <f ca="1">SUMIF('Concept Note'!AO:AO,C40,'Concept Note'!AQ:AQ)</f>
        <v>0</v>
      </c>
      <c r="H40" s="157">
        <f t="shared" ca="1" si="2"/>
        <v>0</v>
      </c>
      <c r="I40" s="149">
        <f t="shared" ca="1" si="3"/>
        <v>0</v>
      </c>
      <c r="J40" s="157">
        <f t="shared" ca="1" si="4"/>
        <v>0</v>
      </c>
      <c r="L40" s="305">
        <f ca="1">IF((IFERROR(MATCH(TRUE,INDEX(OFFSET($I$10,L39,0,1,1):I$59&lt;&gt;0,),0),""))&lt;&gt;"",(IFERROR(MATCH(TRUE,INDEX(OFFSET($I$10,L39,0,1,1):I$59&lt;&gt;0,),0),""))+L39,"")</f>
        <v>4</v>
      </c>
      <c r="M40" s="305" t="str">
        <f t="shared" ca="1" si="8"/>
        <v>HSS - Health information systems and M&amp;E</v>
      </c>
      <c r="N40" s="592">
        <f ca="1">IFERROR(IF($M40="Grand Total",SUM(N$33:OFFSET(N$33,COUNTIF($L$38:$L$52,"&gt;0"),0)),VLOOKUP($M40,$D$10:$J$59,MATCH(N$33,$D$9:$J$9,0),FALSE)),"")</f>
        <v>100018.60400000001</v>
      </c>
      <c r="O40" s="593">
        <f ca="1">IFERROR(IF($M40="Grand Total",SUM(O$33:OFFSET(O$33,COUNTIF($L$38:$L$52,"&gt;0"),0)),VLOOKUP($M40,$D$10:$J$59,MATCH(O$33,$D$9:$J$9,0),FALSE)),"")</f>
        <v>3.8983603173283532E-2</v>
      </c>
      <c r="P40" s="592">
        <f ca="1">IFERROR(IF($M40="Grand Total",SUM(P$33:OFFSET(P$33,COUNTIF($L$38:$L$52,"&gt;0"),0)),VLOOKUP($M40,$D$10:$J$59,MATCH(P$33,$D$9:$J$9,0),FALSE)),"")</f>
        <v>96481</v>
      </c>
      <c r="Q40" s="593">
        <f ca="1">IFERROR(IF($M40="Grand Total",SUM(Q$33:OFFSET(Q$33,COUNTIF($L$38:$L$52,"&gt;0"),0)),VLOOKUP($M40,$D$10:$J$59,MATCH(Q$33,$D$9:$J$9,0),FALSE)),"")</f>
        <v>0.19739207427069877</v>
      </c>
      <c r="R40" s="592">
        <f ca="1">IFERROR(IF($M40="Grand Total",SUM(R$33:OFFSET(R$33,COUNTIF($L$38:$L$52,"&gt;0"),0)),VLOOKUP($M40,$D$10:$J$59,MATCH(R$33,$D$9:$J$9,0),FALSE)),"")</f>
        <v>196499.60399999999</v>
      </c>
      <c r="S40" s="593">
        <f ca="1">IFERROR(IF($M40="Grand Total",SUM(S$33:OFFSET(S$33,COUNTIF($L$38:$L$52,"&gt;0"),0)),VLOOKUP($M40,$D$10:$J$59,MATCH(S$33,$D$9:$J$9,0),FALSE)),"")</f>
        <v>6.4332516674943108E-2</v>
      </c>
      <c r="V40" s="301"/>
    </row>
    <row r="41" spans="1:24" x14ac:dyDescent="0.2">
      <c r="A41">
        <f t="shared" ca="1" si="0"/>
        <v>0</v>
      </c>
      <c r="B41">
        <v>32</v>
      </c>
      <c r="C41">
        <f>CatModules!B33</f>
        <v>0</v>
      </c>
      <c r="D41">
        <f>CatModules!C33</f>
        <v>0</v>
      </c>
      <c r="E41" s="149">
        <f ca="1">SUMIF('Concept Note'!AO:AO,C41,'Concept Note'!AP:AP)</f>
        <v>0</v>
      </c>
      <c r="F41" s="157">
        <f t="shared" ca="1" si="1"/>
        <v>0</v>
      </c>
      <c r="G41" s="149">
        <f ca="1">SUMIF('Concept Note'!AO:AO,C41,'Concept Note'!AQ:AQ)</f>
        <v>0</v>
      </c>
      <c r="H41" s="157">
        <f t="shared" ca="1" si="2"/>
        <v>0</v>
      </c>
      <c r="I41" s="149">
        <f t="shared" ca="1" si="3"/>
        <v>0</v>
      </c>
      <c r="J41" s="157">
        <f t="shared" ca="1" si="4"/>
        <v>0</v>
      </c>
      <c r="L41" s="305">
        <f ca="1">IF((IFERROR(MATCH(TRUE,INDEX(OFFSET($I$10,L40,0,1,1):I$59&lt;&gt;0,),0),""))&lt;&gt;"",(IFERROR(MATCH(TRUE,INDEX(OFFSET($I$10,L40,0,1,1):I$59&lt;&gt;0,),0),""))+L40,"")</f>
        <v>5</v>
      </c>
      <c r="M41" s="305" t="str">
        <f t="shared" ca="1" si="8"/>
        <v>Removing legal barriers to access</v>
      </c>
      <c r="N41" s="592">
        <f ca="1">IFERROR(IF($M41="Grand Total",SUM(N$33:OFFSET(N$33,COUNTIF($L$38:$L$52,"&gt;0"),0)),VLOOKUP($M41,$D$10:$J$59,MATCH(N$33,$D$9:$J$9,0),FALSE)),"")</f>
        <v>35797.5</v>
      </c>
      <c r="O41" s="593">
        <f ca="1">IFERROR(IF($M41="Grand Total",SUM(O$33:OFFSET(O$33,COUNTIF($L$38:$L$52,"&gt;0"),0)),VLOOKUP($M41,$D$10:$J$59,MATCH(O$33,$D$9:$J$9,0),FALSE)),"")</f>
        <v>1.3952559611765999E-2</v>
      </c>
      <c r="P41" s="592">
        <f ca="1">IFERROR(IF($M41="Grand Total",SUM(P$33:OFFSET(P$33,COUNTIF($L$38:$L$52,"&gt;0"),0)),VLOOKUP($M41,$D$10:$J$59,MATCH(P$33,$D$9:$J$9,0),FALSE)),"")</f>
        <v>1500</v>
      </c>
      <c r="Q41" s="593">
        <f ca="1">IFERROR(IF($M41="Grand Total",SUM(Q$33:OFFSET(Q$33,COUNTIF($L$38:$L$52,"&gt;0"),0)),VLOOKUP($M41,$D$10:$J$59,MATCH(Q$33,$D$9:$J$9,0),FALSE)),"")</f>
        <v>3.0688748189389432E-3</v>
      </c>
      <c r="R41" s="592">
        <f ca="1">IFERROR(IF($M41="Grand Total",SUM(R$33:OFFSET(R$33,COUNTIF($L$38:$L$52,"&gt;0"),0)),VLOOKUP($M41,$D$10:$J$59,MATCH(R$33,$D$9:$J$9,0),FALSE)),"")</f>
        <v>37297.5</v>
      </c>
      <c r="S41" s="593">
        <f ca="1">IFERROR(IF($M41="Grand Total",SUM(S$33:OFFSET(S$33,COUNTIF($L$38:$L$52,"&gt;0"),0)),VLOOKUP($M41,$D$10:$J$59,MATCH(S$33,$D$9:$J$9,0),FALSE)),"")</f>
        <v>1.2210925578677964E-2</v>
      </c>
      <c r="V41" s="158"/>
      <c r="W41" s="158"/>
      <c r="X41" s="158"/>
    </row>
    <row r="42" spans="1:24" x14ac:dyDescent="0.2">
      <c r="A42">
        <f t="shared" ca="1" si="0"/>
        <v>0</v>
      </c>
      <c r="B42">
        <v>33</v>
      </c>
      <c r="C42">
        <f>CatModules!B34</f>
        <v>0</v>
      </c>
      <c r="D42">
        <f>CatModules!C34</f>
        <v>0</v>
      </c>
      <c r="E42" s="149">
        <f ca="1">SUMIF('Concept Note'!AO:AO,C42,'Concept Note'!AP:AP)</f>
        <v>0</v>
      </c>
      <c r="F42" s="157">
        <f t="shared" ca="1" si="1"/>
        <v>0</v>
      </c>
      <c r="G42" s="149">
        <f ca="1">SUMIF('Concept Note'!AO:AO,C42,'Concept Note'!AQ:AQ)</f>
        <v>0</v>
      </c>
      <c r="H42" s="157">
        <f t="shared" ca="1" si="2"/>
        <v>0</v>
      </c>
      <c r="I42" s="149">
        <f t="shared" ca="1" si="3"/>
        <v>0</v>
      </c>
      <c r="J42" s="157">
        <f t="shared" ca="1" si="4"/>
        <v>0</v>
      </c>
      <c r="L42" s="305">
        <f ca="1">IF((IFERROR(MATCH(TRUE,INDEX(OFFSET($I$10,L41,0,1,1):I$59&lt;&gt;0,),0),""))&lt;&gt;"",(IFERROR(MATCH(TRUE,INDEX(OFFSET($I$10,L41,0,1,1):I$59&lt;&gt;0,),0),""))+L41,"")</f>
        <v>8</v>
      </c>
      <c r="M42" s="305" t="str">
        <f t="shared" ca="1" si="8"/>
        <v>Program management</v>
      </c>
      <c r="N42" s="592">
        <f ca="1">IFERROR(IF($M42="Grand Total",SUM(N$33:OFFSET(N$33,COUNTIF($L$38:$L$52,"&gt;0"),0)),VLOOKUP($M42,$D$10:$J$59,MATCH(N$33,$D$9:$J$9,0),FALSE)),"")</f>
        <v>474256.00000000006</v>
      </c>
      <c r="O42" s="593">
        <f ca="1">IFERROR(IF($M42="Grand Total",SUM(O$33:OFFSET(O$33,COUNTIF($L$38:$L$52,"&gt;0"),0)),VLOOKUP($M42,$D$10:$J$59,MATCH(O$33,$D$9:$J$9,0),FALSE)),"")</f>
        <v>0.18484768800161175</v>
      </c>
      <c r="P42" s="592">
        <f ca="1">IFERROR(IF($M42="Grand Total",SUM(P$33:OFFSET(P$33,COUNTIF($L$38:$L$52,"&gt;0"),0)),VLOOKUP($M42,$D$10:$J$59,MATCH(P$33,$D$9:$J$9,0),FALSE)),"")</f>
        <v>0</v>
      </c>
      <c r="Q42" s="593">
        <f ca="1">IFERROR(IF($M42="Grand Total",SUM(Q$33:OFFSET(Q$33,COUNTIF($L$38:$L$52,"&gt;0"),0)),VLOOKUP($M42,$D$10:$J$59,MATCH(Q$33,$D$9:$J$9,0),FALSE)),"")</f>
        <v>0</v>
      </c>
      <c r="R42" s="592">
        <f ca="1">IFERROR(IF($M42="Grand Total",SUM(R$33:OFFSET(R$33,COUNTIF($L$38:$L$52,"&gt;0"),0)),VLOOKUP($M42,$D$10:$J$59,MATCH(R$33,$D$9:$J$9,0),FALSE)),"")</f>
        <v>474256.00000000006</v>
      </c>
      <c r="S42" s="593">
        <f ca="1">IFERROR(IF($M42="Grand Total",SUM(S$33:OFFSET(S$33,COUNTIF($L$38:$L$52,"&gt;0"),0)),VLOOKUP($M42,$D$10:$J$59,MATCH(S$33,$D$9:$J$9,0),FALSE)),"")</f>
        <v>0.15526790592510215</v>
      </c>
      <c r="V42" s="162"/>
      <c r="W42" s="159"/>
      <c r="X42" s="159"/>
    </row>
    <row r="43" spans="1:24" x14ac:dyDescent="0.2">
      <c r="A43">
        <f t="shared" ca="1" si="0"/>
        <v>0</v>
      </c>
      <c r="B43">
        <v>34</v>
      </c>
      <c r="C43">
        <f>CatModules!B35</f>
        <v>0</v>
      </c>
      <c r="D43">
        <f>CatModules!C35</f>
        <v>0</v>
      </c>
      <c r="E43" s="149">
        <f ca="1">SUMIF('Concept Note'!AO:AO,C43,'Concept Note'!AP:AP)</f>
        <v>0</v>
      </c>
      <c r="F43" s="157">
        <f t="shared" ca="1" si="1"/>
        <v>0</v>
      </c>
      <c r="G43" s="149">
        <f ca="1">SUMIF('Concept Note'!AO:AO,C43,'Concept Note'!AQ:AQ)</f>
        <v>0</v>
      </c>
      <c r="H43" s="157">
        <f t="shared" ca="1" si="2"/>
        <v>0</v>
      </c>
      <c r="I43" s="149">
        <f t="shared" ca="1" si="3"/>
        <v>0</v>
      </c>
      <c r="J43" s="157">
        <f t="shared" ca="1" si="4"/>
        <v>0</v>
      </c>
      <c r="L43" s="305">
        <f ca="1">IF((IFERROR(MATCH(TRUE,INDEX(OFFSET($I$10,L42,0,1,1):I$59&lt;&gt;0,),0),""))&lt;&gt;"",(IFERROR(MATCH(TRUE,INDEX(OFFSET($I$10,L42,0,1,1):I$59&lt;&gt;0,),0),""))+L42,"")</f>
        <v>15</v>
      </c>
      <c r="M43" s="305" t="str">
        <f t="shared" ca="1" si="8"/>
        <v>Grand Total</v>
      </c>
      <c r="N43" s="592">
        <f ca="1">IFERROR(IF($M43="Grand Total",SUM(N$33:OFFSET(N$33,COUNTIF($L$38:$L$52,"&gt;0"),0)),VLOOKUP($M43,$D$10:$J$59,MATCH(N$33,$D$9:$J$9,0),FALSE)),"")</f>
        <v>2565658.2731825397</v>
      </c>
      <c r="O43" s="593">
        <f ca="1">IFERROR(IF($M43="Grand Total",SUM(O$33:OFFSET(O$33,COUNTIF($L$38:$L$52,"&gt;0"),0)),VLOOKUP($M43,$D$10:$J$59,MATCH(O$33,$D$9:$J$9,0),FALSE)),"")</f>
        <v>1</v>
      </c>
      <c r="P43" s="592">
        <f ca="1">IFERROR(IF($M43="Grand Total",SUM(P$33:OFFSET(P$33,COUNTIF($L$38:$L$52,"&gt;0"),0)),VLOOKUP($M43,$D$10:$J$59,MATCH(P$33,$D$9:$J$9,0),FALSE)),"")</f>
        <v>488778.49</v>
      </c>
      <c r="Q43" s="593">
        <f ca="1">IFERROR(IF($M43="Grand Total",SUM(Q$33:OFFSET(Q$33,COUNTIF($L$38:$L$52,"&gt;0"),0)),VLOOKUP($M43,$D$10:$J$59,MATCH(Q$33,$D$9:$J$9,0),FALSE)),"")</f>
        <v>1</v>
      </c>
      <c r="R43" s="592">
        <f ca="1">IFERROR(IF($M43="Grand Total",SUM(R$33:OFFSET(R$33,COUNTIF($L$38:$L$52,"&gt;0"),0)),VLOOKUP($M43,$D$10:$J$59,MATCH(R$33,$D$9:$J$9,0),FALSE)),"")</f>
        <v>3054436.7631825395</v>
      </c>
      <c r="S43" s="593">
        <f ca="1">IFERROR(IF($M43="Grand Total",SUM(S$33:OFFSET(S$33,COUNTIF($L$38:$L$52,"&gt;0"),0)),VLOOKUP($M43,$D$10:$J$59,MATCH(S$33,$D$9:$J$9,0),FALSE)),"")</f>
        <v>1</v>
      </c>
      <c r="V43" s="162"/>
      <c r="W43" s="159"/>
      <c r="X43" s="159"/>
    </row>
    <row r="44" spans="1:24" x14ac:dyDescent="0.2">
      <c r="A44">
        <f t="shared" ca="1" si="0"/>
        <v>0</v>
      </c>
      <c r="B44">
        <v>35</v>
      </c>
      <c r="C44">
        <f>CatModules!B36</f>
        <v>0</v>
      </c>
      <c r="D44">
        <f>CatModules!C36</f>
        <v>0</v>
      </c>
      <c r="E44" s="149">
        <f ca="1">SUMIF('Concept Note'!AO:AO,C44,'Concept Note'!AP:AP)</f>
        <v>0</v>
      </c>
      <c r="F44" s="157">
        <f t="shared" ca="1" si="1"/>
        <v>0</v>
      </c>
      <c r="G44" s="149">
        <f ca="1">SUMIF('Concept Note'!AO:AO,C44,'Concept Note'!AQ:AQ)</f>
        <v>0</v>
      </c>
      <c r="H44" s="157">
        <f t="shared" ca="1" si="2"/>
        <v>0</v>
      </c>
      <c r="I44" s="149">
        <f t="shared" ca="1" si="3"/>
        <v>0</v>
      </c>
      <c r="J44" s="157">
        <f t="shared" ca="1" si="4"/>
        <v>0</v>
      </c>
      <c r="L44" s="305">
        <f ca="1">IF((IFERROR(MATCH(TRUE,INDEX(OFFSET($I$10,L43,0,1,1):I$59&lt;&gt;0,),0),""))&lt;&gt;"",(IFERROR(MATCH(TRUE,INDEX(OFFSET($I$10,L43,0,1,1):I$59&lt;&gt;0,),0),""))+L43,"")</f>
        <v>16</v>
      </c>
      <c r="M44" s="305" t="str">
        <f t="shared" ca="1" si="8"/>
        <v/>
      </c>
      <c r="N44" s="592" t="str">
        <f ca="1">IFERROR(IF($M44="Grand Total",SUM(N$33:OFFSET(N$33,COUNTIF($L$38:$L$52,"&gt;0"),0)),VLOOKUP($M44,$D$10:$J$59,MATCH(N$33,$D$9:$J$9,0),FALSE)),"")</f>
        <v/>
      </c>
      <c r="O44" s="593" t="str">
        <f ca="1">IFERROR(IF($M44="Grand Total",SUM(O$33:OFFSET(O$33,COUNTIF($L$38:$L$52,"&gt;0"),0)),VLOOKUP($M44,$D$10:$J$59,MATCH(O$33,$D$9:$J$9,0),FALSE)),"")</f>
        <v/>
      </c>
      <c r="P44" s="592" t="str">
        <f ca="1">IFERROR(IF($M44="Grand Total",SUM(P$33:OFFSET(P$33,COUNTIF($L$38:$L$52,"&gt;0"),0)),VLOOKUP($M44,$D$10:$J$59,MATCH(P$33,$D$9:$J$9,0),FALSE)),"")</f>
        <v/>
      </c>
      <c r="Q44" s="593" t="str">
        <f ca="1">IFERROR(IF($M44="Grand Total",SUM(Q$33:OFFSET(Q$33,COUNTIF($L$38:$L$52,"&gt;0"),0)),VLOOKUP($M44,$D$10:$J$59,MATCH(Q$33,$D$9:$J$9,0),FALSE)),"")</f>
        <v/>
      </c>
      <c r="R44" s="592" t="str">
        <f ca="1">IFERROR(IF($M44="Grand Total",SUM(R$33:OFFSET(R$33,COUNTIF($L$38:$L$52,"&gt;0"),0)),VLOOKUP($M44,$D$10:$J$59,MATCH(R$33,$D$9:$J$9,0),FALSE)),"")</f>
        <v/>
      </c>
      <c r="S44" s="593" t="str">
        <f ca="1">IFERROR(IF($M44="Grand Total",SUM(S$33:OFFSET(S$33,COUNTIF($L$38:$L$52,"&gt;0"),0)),VLOOKUP($M44,$D$10:$J$59,MATCH(S$33,$D$9:$J$9,0),FALSE)),"")</f>
        <v/>
      </c>
      <c r="V44" s="162"/>
      <c r="W44" s="159"/>
      <c r="X44" s="159"/>
    </row>
    <row r="45" spans="1:24" x14ac:dyDescent="0.2">
      <c r="A45">
        <f t="shared" ca="1" si="0"/>
        <v>0</v>
      </c>
      <c r="B45">
        <v>36</v>
      </c>
      <c r="C45">
        <f>CatModules!B37</f>
        <v>0</v>
      </c>
      <c r="D45">
        <f>CatModules!C37</f>
        <v>0</v>
      </c>
      <c r="E45" s="149">
        <f ca="1">SUMIF('Concept Note'!AO:AO,C45,'Concept Note'!AP:AP)</f>
        <v>0</v>
      </c>
      <c r="F45" s="157">
        <f t="shared" ca="1" si="1"/>
        <v>0</v>
      </c>
      <c r="G45" s="149">
        <f ca="1">SUMIF('Concept Note'!AO:AO,C45,'Concept Note'!AQ:AQ)</f>
        <v>0</v>
      </c>
      <c r="H45" s="157">
        <f t="shared" ca="1" si="2"/>
        <v>0</v>
      </c>
      <c r="I45" s="149">
        <f t="shared" ca="1" si="3"/>
        <v>0</v>
      </c>
      <c r="J45" s="157">
        <f t="shared" ca="1" si="4"/>
        <v>0</v>
      </c>
      <c r="L45" s="305">
        <f ca="1">IF((IFERROR(MATCH(TRUE,INDEX(OFFSET($I$10,L44,0,1,1):I$59&lt;&gt;0,),0),""))&lt;&gt;"",(IFERROR(MATCH(TRUE,INDEX(OFFSET($I$10,L44,0,1,1):I$59&lt;&gt;0,),0),""))+L44,"")</f>
        <v>22</v>
      </c>
      <c r="M45" s="305" t="str">
        <f t="shared" ca="1" si="8"/>
        <v/>
      </c>
      <c r="N45" s="592" t="str">
        <f ca="1">IFERROR(IF($M45="Grand Total",SUM(N$33:OFFSET(N$33,COUNTIF($L$38:$L$52,"&gt;0"),0)),VLOOKUP($M45,$D$10:$J$59,MATCH(N$33,$D$9:$J$9,0),FALSE)),"")</f>
        <v/>
      </c>
      <c r="O45" s="593" t="str">
        <f ca="1">IFERROR(IF($M45="Grand Total",SUM(O$33:OFFSET(O$33,COUNTIF($L$38:$L$52,"&gt;0"),0)),VLOOKUP($M45,$D$10:$J$59,MATCH(O$33,$D$9:$J$9,0),FALSE)),"")</f>
        <v/>
      </c>
      <c r="P45" s="592" t="str">
        <f ca="1">IFERROR(IF($M45="Grand Total",SUM(P$33:OFFSET(P$33,COUNTIF($L$38:$L$52,"&gt;0"),0)),VLOOKUP($M45,$D$10:$J$59,MATCH(P$33,$D$9:$J$9,0),FALSE)),"")</f>
        <v/>
      </c>
      <c r="Q45" s="593" t="str">
        <f ca="1">IFERROR(IF($M45="Grand Total",SUM(Q$33:OFFSET(Q$33,COUNTIF($L$38:$L$52,"&gt;0"),0)),VLOOKUP($M45,$D$10:$J$59,MATCH(Q$33,$D$9:$J$9,0),FALSE)),"")</f>
        <v/>
      </c>
      <c r="R45" s="592" t="str">
        <f ca="1">IFERROR(IF($M45="Grand Total",SUM(R$33:OFFSET(R$33,COUNTIF($L$38:$L$52,"&gt;0"),0)),VLOOKUP($M45,$D$10:$J$59,MATCH(R$33,$D$9:$J$9,0),FALSE)),"")</f>
        <v/>
      </c>
      <c r="S45" s="593" t="str">
        <f ca="1">IFERROR(IF($M45="Grand Total",SUM(S$33:OFFSET(S$33,COUNTIF($L$38:$L$52,"&gt;0"),0)),VLOOKUP($M45,$D$10:$J$59,MATCH(S$33,$D$9:$J$9,0),FALSE)),"")</f>
        <v/>
      </c>
      <c r="V45" s="162"/>
      <c r="W45" s="159"/>
      <c r="X45" s="159"/>
    </row>
    <row r="46" spans="1:24" x14ac:dyDescent="0.2">
      <c r="A46">
        <f t="shared" ca="1" si="0"/>
        <v>0</v>
      </c>
      <c r="B46">
        <v>37</v>
      </c>
      <c r="C46">
        <f>CatModules!B38</f>
        <v>0</v>
      </c>
      <c r="D46">
        <f>CatModules!C38</f>
        <v>0</v>
      </c>
      <c r="E46" s="149">
        <f ca="1">SUMIF('Concept Note'!AO:AO,C46,'Concept Note'!AP:AP)</f>
        <v>0</v>
      </c>
      <c r="F46" s="157">
        <f t="shared" ca="1" si="1"/>
        <v>0</v>
      </c>
      <c r="G46" s="149">
        <f ca="1">SUMIF('Concept Note'!AO:AO,C46,'Concept Note'!AQ:AQ)</f>
        <v>0</v>
      </c>
      <c r="H46" s="157">
        <f t="shared" ca="1" si="2"/>
        <v>0</v>
      </c>
      <c r="I46" s="149">
        <f t="shared" ca="1" si="3"/>
        <v>0</v>
      </c>
      <c r="J46" s="157">
        <f t="shared" ca="1" si="4"/>
        <v>0</v>
      </c>
      <c r="L46" s="305">
        <f ca="1">IF((IFERROR(MATCH(TRUE,INDEX(OFFSET($I$10,L45,0,1,1):I$59&lt;&gt;0,),0),""))&lt;&gt;"",(IFERROR(MATCH(TRUE,INDEX(OFFSET($I$10,L45,0,1,1):I$59&lt;&gt;0,),0),""))+L45,"")</f>
        <v>24</v>
      </c>
      <c r="M46" s="305" t="str">
        <f t="shared" ca="1" si="8"/>
        <v/>
      </c>
      <c r="N46" s="592" t="str">
        <f ca="1">IFERROR(IF($M46="Grand Total",SUM(N$33:OFFSET(N$33,COUNTIF($L$38:$L$52,"&gt;0"),0)),VLOOKUP($M46,$D$10:$J$59,MATCH(N$33,$D$9:$J$9,0),FALSE)),"")</f>
        <v/>
      </c>
      <c r="O46" s="593" t="str">
        <f ca="1">IFERROR(IF($M46="Grand Total",SUM(O$33:OFFSET(O$33,COUNTIF($L$38:$L$52,"&gt;0"),0)),VLOOKUP($M46,$D$10:$J$59,MATCH(O$33,$D$9:$J$9,0),FALSE)),"")</f>
        <v/>
      </c>
      <c r="P46" s="592" t="str">
        <f ca="1">IFERROR(IF($M46="Grand Total",SUM(P$33:OFFSET(P$33,COUNTIF($L$38:$L$52,"&gt;0"),0)),VLOOKUP($M46,$D$10:$J$59,MATCH(P$33,$D$9:$J$9,0),FALSE)),"")</f>
        <v/>
      </c>
      <c r="Q46" s="593" t="str">
        <f ca="1">IFERROR(IF($M46="Grand Total",SUM(Q$33:OFFSET(Q$33,COUNTIF($L$38:$L$52,"&gt;0"),0)),VLOOKUP($M46,$D$10:$J$59,MATCH(Q$33,$D$9:$J$9,0),FALSE)),"")</f>
        <v/>
      </c>
      <c r="R46" s="592" t="str">
        <f ca="1">IFERROR(IF($M46="Grand Total",SUM(R$33:OFFSET(R$33,COUNTIF($L$38:$L$52,"&gt;0"),0)),VLOOKUP($M46,$D$10:$J$59,MATCH(R$33,$D$9:$J$9,0),FALSE)),"")</f>
        <v/>
      </c>
      <c r="S46" s="593" t="str">
        <f ca="1">IFERROR(IF($M46="Grand Total",SUM(S$33:OFFSET(S$33,COUNTIF($L$38:$L$52,"&gt;0"),0)),VLOOKUP($M46,$D$10:$J$59,MATCH(S$33,$D$9:$J$9,0),FALSE)),"")</f>
        <v/>
      </c>
      <c r="V46" s="162"/>
      <c r="W46" s="159"/>
      <c r="X46" s="159"/>
    </row>
    <row r="47" spans="1:24" x14ac:dyDescent="0.2">
      <c r="A47">
        <f t="shared" ca="1" si="0"/>
        <v>0</v>
      </c>
      <c r="B47">
        <v>38</v>
      </c>
      <c r="C47">
        <f>CatModules!B39</f>
        <v>0</v>
      </c>
      <c r="D47">
        <f>CatModules!C39</f>
        <v>0</v>
      </c>
      <c r="E47" s="149">
        <f ca="1">SUMIF('Concept Note'!AO:AO,C47,'Concept Note'!AP:AP)</f>
        <v>0</v>
      </c>
      <c r="F47" s="157">
        <f t="shared" ca="1" si="1"/>
        <v>0</v>
      </c>
      <c r="G47" s="149">
        <f ca="1">SUMIF('Concept Note'!AO:AO,C47,'Concept Note'!AQ:AQ)</f>
        <v>0</v>
      </c>
      <c r="H47" s="157">
        <f t="shared" ca="1" si="2"/>
        <v>0</v>
      </c>
      <c r="I47" s="149">
        <f t="shared" ca="1" si="3"/>
        <v>0</v>
      </c>
      <c r="J47" s="157">
        <f t="shared" ca="1" si="4"/>
        <v>0</v>
      </c>
      <c r="L47" s="305" t="str">
        <f ca="1">IF((IFERROR(MATCH(TRUE,INDEX(OFFSET($I$10,L46,0,1,1):I$59&lt;&gt;0,),0),""))&lt;&gt;"",(IFERROR(MATCH(TRUE,INDEX(OFFSET($I$10,L46,0,1,1):I$59&lt;&gt;0,),0),""))+L46,"")</f>
        <v/>
      </c>
      <c r="M47" s="305" t="str">
        <f t="shared" ca="1" si="8"/>
        <v/>
      </c>
      <c r="N47" s="592" t="str">
        <f ca="1">IFERROR(IF($M47="Grand Total",SUM(N$33:OFFSET(N$33,COUNTIF($L$38:$L$52,"&gt;0"),0)),VLOOKUP($M47,$D$10:$J$59,MATCH(N$33,$D$9:$J$9,0),FALSE)),"")</f>
        <v/>
      </c>
      <c r="O47" s="593" t="str">
        <f ca="1">IFERROR(IF($M47="Grand Total",SUM(O$33:OFFSET(O$33,COUNTIF($L$38:$L$52,"&gt;0"),0)),VLOOKUP($M47,$D$10:$J$59,MATCH(O$33,$D$9:$J$9,0),FALSE)),"")</f>
        <v/>
      </c>
      <c r="P47" s="592" t="str">
        <f ca="1">IFERROR(IF($M47="Grand Total",SUM(P$33:OFFSET(P$33,COUNTIF($L$38:$L$52,"&gt;0"),0)),VLOOKUP($M47,$D$10:$J$59,MATCH(P$33,$D$9:$J$9,0),FALSE)),"")</f>
        <v/>
      </c>
      <c r="Q47" s="593" t="str">
        <f ca="1">IFERROR(IF($M47="Grand Total",SUM(Q$33:OFFSET(Q$33,COUNTIF($L$38:$L$52,"&gt;0"),0)),VLOOKUP($M47,$D$10:$J$59,MATCH(Q$33,$D$9:$J$9,0),FALSE)),"")</f>
        <v/>
      </c>
      <c r="R47" s="592" t="str">
        <f ca="1">IFERROR(IF($M47="Grand Total",SUM(R$33:OFFSET(R$33,COUNTIF($L$38:$L$52,"&gt;0"),0)),VLOOKUP($M47,$D$10:$J$59,MATCH(R$33,$D$9:$J$9,0),FALSE)),"")</f>
        <v/>
      </c>
      <c r="S47" s="593" t="str">
        <f ca="1">IFERROR(IF($M47="Grand Total",SUM(S$33:OFFSET(S$33,COUNTIF($L$38:$L$52,"&gt;0"),0)),VLOOKUP($M47,$D$10:$J$59,MATCH(S$33,$D$9:$J$9,0),FALSE)),"")</f>
        <v/>
      </c>
      <c r="V47" s="162"/>
      <c r="W47" s="159"/>
      <c r="X47" s="159"/>
    </row>
    <row r="48" spans="1:24" x14ac:dyDescent="0.2">
      <c r="A48">
        <f t="shared" ca="1" si="0"/>
        <v>0</v>
      </c>
      <c r="B48">
        <v>39</v>
      </c>
      <c r="C48">
        <f>CatModules!B40</f>
        <v>0</v>
      </c>
      <c r="D48">
        <f>CatModules!C40</f>
        <v>0</v>
      </c>
      <c r="E48" s="149">
        <f ca="1">SUMIF('Concept Note'!AO:AO,C48,'Concept Note'!AP:AP)</f>
        <v>0</v>
      </c>
      <c r="F48" s="157">
        <f t="shared" ca="1" si="1"/>
        <v>0</v>
      </c>
      <c r="G48" s="149">
        <f ca="1">SUMIF('Concept Note'!AO:AO,C48,'Concept Note'!AQ:AQ)</f>
        <v>0</v>
      </c>
      <c r="H48" s="157">
        <f t="shared" ca="1" si="2"/>
        <v>0</v>
      </c>
      <c r="I48" s="149">
        <f t="shared" ca="1" si="3"/>
        <v>0</v>
      </c>
      <c r="J48" s="157">
        <f t="shared" ca="1" si="4"/>
        <v>0</v>
      </c>
      <c r="L48" s="305" t="str">
        <f ca="1">IF((IFERROR(MATCH(TRUE,INDEX(OFFSET($I$10,L47,0,1,1):I$59&lt;&gt;0,),0),""))&lt;&gt;"",(IFERROR(MATCH(TRUE,INDEX(OFFSET($I$10,L47,0,1,1):I$59&lt;&gt;0,),0),""))+L47,"")</f>
        <v/>
      </c>
      <c r="M48" s="305" t="str">
        <f t="shared" ca="1" si="8"/>
        <v/>
      </c>
      <c r="N48" s="592" t="str">
        <f ca="1">IFERROR(IF($M48="Grand Total",SUM(N$33:OFFSET(N$33,COUNTIF($L$38:$L$52,"&gt;0"),0)),VLOOKUP($M48,$D$10:$J$59,MATCH(N$33,$D$9:$J$9,0),FALSE)),"")</f>
        <v/>
      </c>
      <c r="O48" s="593" t="str">
        <f ca="1">IFERROR(IF($M48="Grand Total",SUM(O$33:OFFSET(O$33,COUNTIF($L$38:$L$52,"&gt;0"),0)),VLOOKUP($M48,$D$10:$J$59,MATCH(O$33,$D$9:$J$9,0),FALSE)),"")</f>
        <v/>
      </c>
      <c r="P48" s="592" t="str">
        <f ca="1">IFERROR(IF($M48="Grand Total",SUM(P$33:OFFSET(P$33,COUNTIF($L$38:$L$52,"&gt;0"),0)),VLOOKUP($M48,$D$10:$J$59,MATCH(P$33,$D$9:$J$9,0),FALSE)),"")</f>
        <v/>
      </c>
      <c r="Q48" s="593" t="str">
        <f ca="1">IFERROR(IF($M48="Grand Total",SUM(Q$33:OFFSET(Q$33,COUNTIF($L$38:$L$52,"&gt;0"),0)),VLOOKUP($M48,$D$10:$J$59,MATCH(Q$33,$D$9:$J$9,0),FALSE)),"")</f>
        <v/>
      </c>
      <c r="R48" s="592" t="str">
        <f ca="1">IFERROR(IF($M48="Grand Total",SUM(R$33:OFFSET(R$33,COUNTIF($L$38:$L$52,"&gt;0"),0)),VLOOKUP($M48,$D$10:$J$59,MATCH(R$33,$D$9:$J$9,0),FALSE)),"")</f>
        <v/>
      </c>
      <c r="S48" s="593" t="str">
        <f ca="1">IFERROR(IF($M48="Grand Total",SUM(S$33:OFFSET(S$33,COUNTIF($L$38:$L$52,"&gt;0"),0)),VLOOKUP($M48,$D$10:$J$59,MATCH(S$33,$D$9:$J$9,0),FALSE)),"")</f>
        <v/>
      </c>
      <c r="V48" s="162"/>
      <c r="W48" s="159"/>
      <c r="X48" s="159"/>
    </row>
    <row r="49" spans="1:24" x14ac:dyDescent="0.2">
      <c r="A49">
        <f t="shared" ca="1" si="0"/>
        <v>0</v>
      </c>
      <c r="B49">
        <v>40</v>
      </c>
      <c r="C49">
        <f>CatModules!B41</f>
        <v>0</v>
      </c>
      <c r="D49">
        <f>CatModules!C41</f>
        <v>0</v>
      </c>
      <c r="E49" s="149">
        <f ca="1">SUMIF('Concept Note'!AO:AO,C49,'Concept Note'!AP:AP)</f>
        <v>0</v>
      </c>
      <c r="F49" s="157">
        <f t="shared" ca="1" si="1"/>
        <v>0</v>
      </c>
      <c r="G49" s="149">
        <f ca="1">SUMIF('Concept Note'!AO:AO,C49,'Concept Note'!AQ:AQ)</f>
        <v>0</v>
      </c>
      <c r="H49" s="157">
        <f t="shared" ca="1" si="2"/>
        <v>0</v>
      </c>
      <c r="I49" s="149">
        <f t="shared" ca="1" si="3"/>
        <v>0</v>
      </c>
      <c r="J49" s="157">
        <f t="shared" ca="1" si="4"/>
        <v>0</v>
      </c>
      <c r="L49" s="305" t="str">
        <f ca="1">IF((IFERROR(MATCH(TRUE,INDEX(OFFSET($I$10,L48,0,1,1):I$59&lt;&gt;0,),0),""))&lt;&gt;"",(IFERROR(MATCH(TRUE,INDEX(OFFSET($I$10,L48,0,1,1):I$59&lt;&gt;0,),0),""))+L48,"")</f>
        <v/>
      </c>
      <c r="M49" s="305" t="str">
        <f t="shared" ca="1" si="8"/>
        <v/>
      </c>
      <c r="N49" s="592" t="str">
        <f ca="1">IFERROR(IF($M49="Grand Total",SUM(N$33:OFFSET(N$33,COUNTIF($L$38:$L$52,"&gt;0"),0)),VLOOKUP($M49,$D$10:$J$59,MATCH(N$33,$D$9:$J$9,0),FALSE)),"")</f>
        <v/>
      </c>
      <c r="O49" s="593" t="str">
        <f ca="1">IFERROR(IF($M49="Grand Total",SUM(O$33:OFFSET(O$33,COUNTIF($L$38:$L$52,"&gt;0"),0)),VLOOKUP($M49,$D$10:$J$59,MATCH(O$33,$D$9:$J$9,0),FALSE)),"")</f>
        <v/>
      </c>
      <c r="P49" s="592" t="str">
        <f ca="1">IFERROR(IF($M49="Grand Total",SUM(P$33:OFFSET(P$33,COUNTIF($L$38:$L$52,"&gt;0"),0)),VLOOKUP($M49,$D$10:$J$59,MATCH(P$33,$D$9:$J$9,0),FALSE)),"")</f>
        <v/>
      </c>
      <c r="Q49" s="593" t="str">
        <f ca="1">IFERROR(IF($M49="Grand Total",SUM(Q$33:OFFSET(Q$33,COUNTIF($L$38:$L$52,"&gt;0"),0)),VLOOKUP($M49,$D$10:$J$59,MATCH(Q$33,$D$9:$J$9,0),FALSE)),"")</f>
        <v/>
      </c>
      <c r="R49" s="592" t="str">
        <f ca="1">IFERROR(IF($M49="Grand Total",SUM(R$33:OFFSET(R$33,COUNTIF($L$38:$L$52,"&gt;0"),0)),VLOOKUP($M49,$D$10:$J$59,MATCH(R$33,$D$9:$J$9,0),FALSE)),"")</f>
        <v/>
      </c>
      <c r="S49" s="593" t="str">
        <f ca="1">IFERROR(IF($M49="Grand Total",SUM(S$33:OFFSET(S$33,COUNTIF($L$38:$L$52,"&gt;0"),0)),VLOOKUP($M49,$D$10:$J$59,MATCH(S$33,$D$9:$J$9,0),FALSE)),"")</f>
        <v/>
      </c>
      <c r="V49" s="162"/>
      <c r="W49" s="159"/>
      <c r="X49" s="159"/>
    </row>
    <row r="50" spans="1:24" x14ac:dyDescent="0.2">
      <c r="A50">
        <f t="shared" ca="1" si="0"/>
        <v>0</v>
      </c>
      <c r="B50">
        <v>41</v>
      </c>
      <c r="C50">
        <f>CatModules!B42</f>
        <v>0</v>
      </c>
      <c r="D50">
        <f>CatModules!C42</f>
        <v>0</v>
      </c>
      <c r="E50" s="149">
        <f ca="1">SUMIF('Concept Note'!AO:AO,C50,'Concept Note'!AP:AP)</f>
        <v>0</v>
      </c>
      <c r="F50" s="157">
        <f t="shared" ca="1" si="1"/>
        <v>0</v>
      </c>
      <c r="G50" s="149">
        <f ca="1">SUMIF('Concept Note'!AO:AO,C50,'Concept Note'!AQ:AQ)</f>
        <v>0</v>
      </c>
      <c r="H50" s="157">
        <f t="shared" ca="1" si="2"/>
        <v>0</v>
      </c>
      <c r="I50" s="149">
        <f t="shared" ca="1" si="3"/>
        <v>0</v>
      </c>
      <c r="J50" s="157">
        <f t="shared" ca="1" si="4"/>
        <v>0</v>
      </c>
      <c r="L50" s="305" t="str">
        <f ca="1">IF((IFERROR(MATCH(TRUE,INDEX(OFFSET($I$10,L49,0,1,1):I$59&lt;&gt;0,),0),""))&lt;&gt;"",(IFERROR(MATCH(TRUE,INDEX(OFFSET($I$10,L49,0,1,1):I$59&lt;&gt;0,),0),""))+L49,"")</f>
        <v/>
      </c>
      <c r="M50" s="305" t="str">
        <f t="shared" ca="1" si="8"/>
        <v/>
      </c>
      <c r="N50" s="592" t="str">
        <f ca="1">IFERROR(IF($M50="Grand Total",SUM(N$33:OFFSET(N$33,COUNTIF($L$38:$L$52,"&gt;0"),0)),VLOOKUP($M50,$D$10:$J$59,MATCH(N$33,$D$9:$J$9,0),FALSE)),"")</f>
        <v/>
      </c>
      <c r="O50" s="593" t="str">
        <f ca="1">IFERROR(IF($M50="Grand Total",SUM(O$33:OFFSET(O$33,COUNTIF($L$38:$L$52,"&gt;0"),0)),VLOOKUP($M50,$D$10:$J$59,MATCH(O$33,$D$9:$J$9,0),FALSE)),"")</f>
        <v/>
      </c>
      <c r="P50" s="592" t="str">
        <f ca="1">IFERROR(IF($M50="Grand Total",SUM(P$33:OFFSET(P$33,COUNTIF($L$38:$L$52,"&gt;0"),0)),VLOOKUP($M50,$D$10:$J$59,MATCH(P$33,$D$9:$J$9,0),FALSE)),"")</f>
        <v/>
      </c>
      <c r="Q50" s="593" t="str">
        <f ca="1">IFERROR(IF($M50="Grand Total",SUM(Q$33:OFFSET(Q$33,COUNTIF($L$38:$L$52,"&gt;0"),0)),VLOOKUP($M50,$D$10:$J$59,MATCH(Q$33,$D$9:$J$9,0),FALSE)),"")</f>
        <v/>
      </c>
      <c r="R50" s="592" t="str">
        <f ca="1">IFERROR(IF($M50="Grand Total",SUM(R$33:OFFSET(R$33,COUNTIF($L$38:$L$52,"&gt;0"),0)),VLOOKUP($M50,$D$10:$J$59,MATCH(R$33,$D$9:$J$9,0),FALSE)),"")</f>
        <v/>
      </c>
      <c r="S50" s="593" t="str">
        <f ca="1">IFERROR(IF($M50="Grand Total",SUM(S$33:OFFSET(S$33,COUNTIF($L$38:$L$52,"&gt;0"),0)),VLOOKUP($M50,$D$10:$J$59,MATCH(S$33,$D$9:$J$9,0),FALSE)),"")</f>
        <v/>
      </c>
      <c r="V50" s="162"/>
      <c r="W50" s="159"/>
      <c r="X50" s="159"/>
    </row>
    <row r="51" spans="1:24" x14ac:dyDescent="0.2">
      <c r="A51">
        <f t="shared" ca="1" si="0"/>
        <v>0</v>
      </c>
      <c r="B51">
        <v>42</v>
      </c>
      <c r="C51">
        <f>CatModules!B43</f>
        <v>0</v>
      </c>
      <c r="D51">
        <f>CatModules!C43</f>
        <v>0</v>
      </c>
      <c r="E51" s="149">
        <f ca="1">SUMIF('Concept Note'!AO:AO,C51,'Concept Note'!AP:AP)</f>
        <v>0</v>
      </c>
      <c r="F51" s="157">
        <f t="shared" ca="1" si="1"/>
        <v>0</v>
      </c>
      <c r="G51" s="149">
        <f ca="1">SUMIF('Concept Note'!AO:AO,C51,'Concept Note'!AQ:AQ)</f>
        <v>0</v>
      </c>
      <c r="H51" s="157">
        <f t="shared" ca="1" si="2"/>
        <v>0</v>
      </c>
      <c r="I51" s="149">
        <f t="shared" ca="1" si="3"/>
        <v>0</v>
      </c>
      <c r="J51" s="157">
        <f t="shared" ca="1" si="4"/>
        <v>0</v>
      </c>
      <c r="L51" s="305" t="str">
        <f ca="1">IF((IFERROR(MATCH(TRUE,INDEX(OFFSET($I$10,L50,0,1,1):I$59&lt;&gt;0,),0),""))&lt;&gt;"",(IFERROR(MATCH(TRUE,INDEX(OFFSET($I$10,L50,0,1,1):I$59&lt;&gt;0,),0),""))+L50,"")</f>
        <v/>
      </c>
      <c r="M51" s="305" t="str">
        <f t="shared" ca="1" si="8"/>
        <v/>
      </c>
      <c r="N51" s="592" t="str">
        <f ca="1">IFERROR(IF($M51="Grand Total",SUM(N$33:OFFSET(N$33,COUNTIF($L$38:$L$52,"&gt;0"),0)),VLOOKUP($M51,$D$10:$J$59,MATCH(N$33,$D$9:$J$9,0),FALSE)),"")</f>
        <v/>
      </c>
      <c r="O51" s="593" t="str">
        <f ca="1">IFERROR(IF($M51="Grand Total",SUM(O$33:OFFSET(O$33,COUNTIF($L$38:$L$52,"&gt;0"),0)),VLOOKUP($M51,$D$10:$J$59,MATCH(O$33,$D$9:$J$9,0),FALSE)),"")</f>
        <v/>
      </c>
      <c r="P51" s="592" t="str">
        <f ca="1">IFERROR(IF($M51="Grand Total",SUM(P$33:OFFSET(P$33,COUNTIF($L$38:$L$52,"&gt;0"),0)),VLOOKUP($M51,$D$10:$J$59,MATCH(P$33,$D$9:$J$9,0),FALSE)),"")</f>
        <v/>
      </c>
      <c r="Q51" s="593" t="str">
        <f ca="1">IFERROR(IF($M51="Grand Total",SUM(Q$33:OFFSET(Q$33,COUNTIF($L$38:$L$52,"&gt;0"),0)),VLOOKUP($M51,$D$10:$J$59,MATCH(Q$33,$D$9:$J$9,0),FALSE)),"")</f>
        <v/>
      </c>
      <c r="R51" s="592" t="str">
        <f ca="1">IFERROR(IF($M51="Grand Total",SUM(R$33:OFFSET(R$33,COUNTIF($L$38:$L$52,"&gt;0"),0)),VLOOKUP($M51,$D$10:$J$59,MATCH(R$33,$D$9:$J$9,0),FALSE)),"")</f>
        <v/>
      </c>
      <c r="S51" s="593" t="str">
        <f ca="1">IFERROR(IF($M51="Grand Total",SUM(S$33:OFFSET(S$33,COUNTIF($L$38:$L$52,"&gt;0"),0)),VLOOKUP($M51,$D$10:$J$59,MATCH(S$33,$D$9:$J$9,0),FALSE)),"")</f>
        <v/>
      </c>
      <c r="V51" s="162"/>
      <c r="W51" s="159"/>
      <c r="X51" s="159"/>
    </row>
    <row r="52" spans="1:24" x14ac:dyDescent="0.2">
      <c r="A52">
        <f t="shared" ca="1" si="0"/>
        <v>0</v>
      </c>
      <c r="B52">
        <v>43</v>
      </c>
      <c r="C52">
        <f>CatModules!B44</f>
        <v>0</v>
      </c>
      <c r="D52">
        <f>CatModules!C44</f>
        <v>0</v>
      </c>
      <c r="E52" s="149">
        <f ca="1">SUMIF('Concept Note'!AO:AO,C52,'Concept Note'!AP:AP)</f>
        <v>0</v>
      </c>
      <c r="F52" s="157">
        <f t="shared" ca="1" si="1"/>
        <v>0</v>
      </c>
      <c r="G52" s="149">
        <f ca="1">SUMIF('Concept Note'!AO:AO,C52,'Concept Note'!AQ:AQ)</f>
        <v>0</v>
      </c>
      <c r="H52" s="157">
        <f t="shared" ca="1" si="2"/>
        <v>0</v>
      </c>
      <c r="I52" s="149">
        <f t="shared" ca="1" si="3"/>
        <v>0</v>
      </c>
      <c r="J52" s="157">
        <f t="shared" ca="1" si="4"/>
        <v>0</v>
      </c>
      <c r="L52" s="305" t="str">
        <f ca="1">IF((IFERROR(MATCH(TRUE,INDEX(OFFSET($I$10,L51,0,1,1):I$59&lt;&gt;0,),0),""))&lt;&gt;"",(IFERROR(MATCH(TRUE,INDEX(OFFSET($I$10,L51,0,1,1):I$59&lt;&gt;0,),0),""))+L51,"")</f>
        <v/>
      </c>
      <c r="M52" s="594"/>
      <c r="N52" s="594"/>
      <c r="O52" s="594"/>
      <c r="P52" s="594"/>
      <c r="Q52" s="594"/>
      <c r="R52" s="594"/>
      <c r="S52" s="594"/>
      <c r="V52" s="162"/>
      <c r="W52" s="159"/>
      <c r="X52" s="159"/>
    </row>
    <row r="53" spans="1:24" x14ac:dyDescent="0.2">
      <c r="A53">
        <f t="shared" ca="1" si="0"/>
        <v>0</v>
      </c>
      <c r="B53">
        <v>44</v>
      </c>
      <c r="C53">
        <f>CatModules!B45</f>
        <v>0</v>
      </c>
      <c r="D53">
        <f>CatModules!C45</f>
        <v>0</v>
      </c>
      <c r="E53" s="149">
        <f ca="1">SUMIF('Concept Note'!AO:AO,C53,'Concept Note'!AP:AP)</f>
        <v>0</v>
      </c>
      <c r="F53" s="157">
        <f t="shared" ca="1" si="1"/>
        <v>0</v>
      </c>
      <c r="G53" s="149">
        <f ca="1">SUMIF('Concept Note'!AO:AO,C53,'Concept Note'!AQ:AQ)</f>
        <v>0</v>
      </c>
      <c r="H53" s="157">
        <f t="shared" ca="1" si="2"/>
        <v>0</v>
      </c>
      <c r="I53" s="149">
        <f t="shared" ca="1" si="3"/>
        <v>0</v>
      </c>
      <c r="J53" s="157">
        <f t="shared" ca="1" si="4"/>
        <v>0</v>
      </c>
      <c r="L53" s="305" t="str">
        <f ca="1">IF((IFERROR(MATCH(TRUE,INDEX(OFFSET($I$10,L52,0,1,1):I$59&lt;&gt;0,),0),""))&lt;&gt;"",(IFERROR(MATCH(TRUE,INDEX(OFFSET($I$10,L52,0,1,1):I$59&lt;&gt;0,),0),""))+L52,"")</f>
        <v/>
      </c>
      <c r="V53" s="162"/>
      <c r="W53" s="159"/>
      <c r="X53" s="159"/>
    </row>
    <row r="54" spans="1:24" x14ac:dyDescent="0.2">
      <c r="A54">
        <f t="shared" ca="1" si="0"/>
        <v>0</v>
      </c>
      <c r="B54">
        <v>45</v>
      </c>
      <c r="C54">
        <f>CatModules!B46</f>
        <v>0</v>
      </c>
      <c r="D54">
        <f>CatModules!C46</f>
        <v>0</v>
      </c>
      <c r="E54" s="149">
        <f ca="1">SUMIF('Concept Note'!AO:AO,C54,'Concept Note'!AP:AP)</f>
        <v>0</v>
      </c>
      <c r="F54" s="157">
        <f t="shared" ca="1" si="1"/>
        <v>0</v>
      </c>
      <c r="G54" s="149">
        <f ca="1">SUMIF('Concept Note'!AO:AO,C54,'Concept Note'!AQ:AQ)</f>
        <v>0</v>
      </c>
      <c r="H54" s="157">
        <f t="shared" ca="1" si="2"/>
        <v>0</v>
      </c>
      <c r="I54" s="149">
        <f t="shared" ca="1" si="3"/>
        <v>0</v>
      </c>
      <c r="J54" s="157">
        <f t="shared" ca="1" si="4"/>
        <v>0</v>
      </c>
      <c r="L54" s="305" t="str">
        <f ca="1">IF((IFERROR(MATCH(TRUE,INDEX(OFFSET($I$10,L53,0,1,1):I$59&lt;&gt;0,),0),""))&lt;&gt;"",(IFERROR(MATCH(TRUE,INDEX(OFFSET($I$10,L53,0,1,1):I$59&lt;&gt;0,),0),""))+L53,"")</f>
        <v/>
      </c>
      <c r="V54" s="162"/>
      <c r="W54" s="159"/>
      <c r="X54" s="159"/>
    </row>
    <row r="55" spans="1:24" x14ac:dyDescent="0.2">
      <c r="A55">
        <f t="shared" ca="1" si="0"/>
        <v>0</v>
      </c>
      <c r="B55">
        <v>46</v>
      </c>
      <c r="C55">
        <f>CatModules!B47</f>
        <v>0</v>
      </c>
      <c r="D55">
        <f>CatModules!C47</f>
        <v>0</v>
      </c>
      <c r="E55" s="149">
        <f ca="1">SUMIF('Concept Note'!AO:AO,C55,'Concept Note'!AP:AP)</f>
        <v>0</v>
      </c>
      <c r="F55" s="157">
        <f t="shared" ca="1" si="1"/>
        <v>0</v>
      </c>
      <c r="G55" s="149">
        <f ca="1">SUMIF('Concept Note'!AO:AO,C55,'Concept Note'!AQ:AQ)</f>
        <v>0</v>
      </c>
      <c r="H55" s="157">
        <f t="shared" ca="1" si="2"/>
        <v>0</v>
      </c>
      <c r="I55" s="149">
        <f t="shared" ca="1" si="3"/>
        <v>0</v>
      </c>
      <c r="J55" s="157">
        <f t="shared" ca="1" si="4"/>
        <v>0</v>
      </c>
      <c r="L55" s="305" t="str">
        <f ca="1">IF((IFERROR(MATCH(TRUE,INDEX(OFFSET($I$10,L54,0,1,1):I$59&lt;&gt;0,),0),""))&lt;&gt;"",(IFERROR(MATCH(TRUE,INDEX(OFFSET($I$10,L54,0,1,1):I$59&lt;&gt;0,),0),""))+L54,"")</f>
        <v/>
      </c>
      <c r="V55" s="162"/>
      <c r="W55" s="159"/>
      <c r="X55" s="159"/>
    </row>
    <row r="56" spans="1:24" x14ac:dyDescent="0.2">
      <c r="A56">
        <f t="shared" ca="1" si="0"/>
        <v>0</v>
      </c>
      <c r="B56">
        <v>47</v>
      </c>
      <c r="C56">
        <f>CatModules!B48</f>
        <v>0</v>
      </c>
      <c r="D56">
        <f>CatModules!C48</f>
        <v>0</v>
      </c>
      <c r="E56" s="149">
        <f ca="1">SUMIF('Concept Note'!AO:AO,C56,'Concept Note'!AP:AP)</f>
        <v>0</v>
      </c>
      <c r="F56" s="157">
        <f t="shared" ca="1" si="1"/>
        <v>0</v>
      </c>
      <c r="G56" s="149">
        <f ca="1">SUMIF('Concept Note'!AO:AO,C56,'Concept Note'!AQ:AQ)</f>
        <v>0</v>
      </c>
      <c r="H56" s="157">
        <f t="shared" ca="1" si="2"/>
        <v>0</v>
      </c>
      <c r="I56" s="149">
        <f t="shared" ca="1" si="3"/>
        <v>0</v>
      </c>
      <c r="J56" s="157">
        <f t="shared" ca="1" si="4"/>
        <v>0</v>
      </c>
      <c r="V56" s="162"/>
      <c r="W56" s="159"/>
      <c r="X56" s="159"/>
    </row>
    <row r="57" spans="1:24" x14ac:dyDescent="0.2">
      <c r="A57">
        <f t="shared" ca="1" si="0"/>
        <v>0</v>
      </c>
      <c r="B57">
        <v>48</v>
      </c>
      <c r="C57">
        <f>CatModules!B49</f>
        <v>0</v>
      </c>
      <c r="D57">
        <f>CatModules!C49</f>
        <v>0</v>
      </c>
      <c r="E57" s="149">
        <f ca="1">SUMIF('Concept Note'!AO:AO,C57,'Concept Note'!AP:AP)</f>
        <v>0</v>
      </c>
      <c r="F57" s="157">
        <f t="shared" ca="1" si="1"/>
        <v>0</v>
      </c>
      <c r="G57" s="149">
        <f ca="1">SUMIF('Concept Note'!AO:AO,C57,'Concept Note'!AQ:AQ)</f>
        <v>0</v>
      </c>
      <c r="H57" s="157">
        <f t="shared" ca="1" si="2"/>
        <v>0</v>
      </c>
      <c r="I57" s="149">
        <f t="shared" ca="1" si="3"/>
        <v>0</v>
      </c>
      <c r="J57" s="157">
        <f t="shared" ca="1" si="4"/>
        <v>0</v>
      </c>
      <c r="V57" s="162"/>
      <c r="W57" s="159"/>
      <c r="X57" s="159"/>
    </row>
    <row r="58" spans="1:24" x14ac:dyDescent="0.2">
      <c r="A58">
        <f t="shared" ca="1" si="0"/>
        <v>0</v>
      </c>
      <c r="B58">
        <v>49</v>
      </c>
      <c r="C58">
        <f>CatModules!B50</f>
        <v>0</v>
      </c>
      <c r="D58">
        <f>CatModules!C50</f>
        <v>0</v>
      </c>
      <c r="E58" s="149">
        <f ca="1">SUMIF('Concept Note'!AO:AO,C58,'Concept Note'!AP:AP)</f>
        <v>0</v>
      </c>
      <c r="F58" s="157">
        <f t="shared" ca="1" si="1"/>
        <v>0</v>
      </c>
      <c r="G58" s="149">
        <f ca="1">SUMIF('Concept Note'!AO:AO,C58,'Concept Note'!AQ:AQ)</f>
        <v>0</v>
      </c>
      <c r="H58" s="157">
        <f t="shared" ca="1" si="2"/>
        <v>0</v>
      </c>
      <c r="I58" s="149">
        <f t="shared" ca="1" si="3"/>
        <v>0</v>
      </c>
      <c r="J58" s="157">
        <f t="shared" ca="1" si="4"/>
        <v>0</v>
      </c>
      <c r="V58" s="162"/>
      <c r="W58" s="159"/>
      <c r="X58" s="159"/>
    </row>
    <row r="59" spans="1:24" x14ac:dyDescent="0.2">
      <c r="A59">
        <f t="shared" ca="1" si="0"/>
        <v>0</v>
      </c>
      <c r="B59">
        <v>50</v>
      </c>
      <c r="C59">
        <f>CatModules!B51</f>
        <v>0</v>
      </c>
      <c r="D59">
        <f>CatModules!C51</f>
        <v>0</v>
      </c>
      <c r="E59" s="149">
        <f ca="1">SUMIF('Concept Note'!AO:AO,C59,'Concept Note'!AP:AP)</f>
        <v>0</v>
      </c>
      <c r="F59" s="157">
        <f t="shared" ca="1" si="1"/>
        <v>0</v>
      </c>
      <c r="G59" s="149">
        <f ca="1">SUMIF('Concept Note'!AO:AO,C59,'Concept Note'!AQ:AQ)</f>
        <v>0</v>
      </c>
      <c r="H59" s="157">
        <f t="shared" ca="1" si="2"/>
        <v>0</v>
      </c>
      <c r="I59" s="149">
        <f t="shared" ca="1" si="3"/>
        <v>0</v>
      </c>
      <c r="J59" s="157">
        <f t="shared" ca="1" si="4"/>
        <v>0</v>
      </c>
      <c r="V59" s="162"/>
      <c r="W59" s="159"/>
      <c r="X59" s="159"/>
    </row>
    <row r="60" spans="1:24" x14ac:dyDescent="0.2">
      <c r="V60" s="162"/>
      <c r="W60" s="159"/>
      <c r="X60" s="159"/>
    </row>
    <row r="61" spans="1:24" x14ac:dyDescent="0.2">
      <c r="V61" s="162"/>
      <c r="W61" s="159"/>
      <c r="X61" s="159"/>
    </row>
    <row r="62" spans="1:24" x14ac:dyDescent="0.2">
      <c r="V62" s="162"/>
      <c r="W62" s="159"/>
      <c r="X62" s="159"/>
    </row>
    <row r="63" spans="1:24" x14ac:dyDescent="0.2">
      <c r="V63" s="162"/>
      <c r="W63" s="159"/>
      <c r="X63" s="159"/>
    </row>
    <row r="64" spans="1:24" x14ac:dyDescent="0.2">
      <c r="D64" s="301" t="s">
        <v>3327</v>
      </c>
      <c r="E64" s="344" t="s">
        <v>3314</v>
      </c>
      <c r="F64" s="345" t="s">
        <v>3245</v>
      </c>
      <c r="G64" s="344" t="s">
        <v>1346</v>
      </c>
      <c r="H64" s="345" t="s">
        <v>1425</v>
      </c>
      <c r="I64" s="344" t="s">
        <v>1427</v>
      </c>
      <c r="J64" s="345" t="s">
        <v>1426</v>
      </c>
      <c r="V64" s="162"/>
      <c r="W64" s="159"/>
      <c r="X64" s="159"/>
    </row>
    <row r="65" spans="1:24" x14ac:dyDescent="0.2">
      <c r="A65">
        <f t="shared" ref="A65:A69" ca="1" si="9">IF(I65=0,0,1)</f>
        <v>1</v>
      </c>
      <c r="B65">
        <v>1</v>
      </c>
      <c r="D65" t="str">
        <f>'Concept Note'!W9</f>
        <v>CDF</v>
      </c>
      <c r="E65" s="149">
        <f ca="1">SUMIF('Concept Note'!J:J,D65,'Concept Note'!AP:AP)</f>
        <v>2565658.2731825397</v>
      </c>
      <c r="F65" s="157">
        <f ca="1">IFERROR(E65/SUM(E$65:E$69),0)</f>
        <v>1</v>
      </c>
      <c r="G65" s="149">
        <f ca="1">SUMIF('Concept Note'!J:J,D65,'Concept Note'!AQ:AQ)</f>
        <v>488778.49</v>
      </c>
      <c r="H65" s="157">
        <f ca="1">IFERROR(G65/SUM(G$65:G$69),0)</f>
        <v>1</v>
      </c>
      <c r="I65" s="149">
        <f ca="1">SUM(E65,G65)</f>
        <v>3054436.7631825395</v>
      </c>
      <c r="J65" s="157">
        <f ca="1">IFERROR(I65/SUM(I$65:I$69),0)</f>
        <v>1</v>
      </c>
      <c r="V65" s="162"/>
      <c r="W65" s="159"/>
      <c r="X65" s="159"/>
    </row>
    <row r="66" spans="1:24" x14ac:dyDescent="0.2">
      <c r="A66">
        <f t="shared" ca="1" si="9"/>
        <v>0</v>
      </c>
      <c r="B66">
        <v>2</v>
      </c>
      <c r="D66" t="str">
        <f>IF(LEN('Concept Note'!W10)&lt;1,"",'Concept Note'!W10)</f>
        <v/>
      </c>
      <c r="E66" s="149">
        <f ca="1">SUMIF('Concept Note'!J:J,D66,'Concept Note'!AP:AP)</f>
        <v>0</v>
      </c>
      <c r="F66" s="157">
        <f t="shared" ref="F66:F69" ca="1" si="10">IFERROR(E66/SUM(E$65:E$69),0)</f>
        <v>0</v>
      </c>
      <c r="G66" s="149">
        <f ca="1">SUMIF('Concept Note'!J:J,D66,'Concept Note'!AQ:AQ)</f>
        <v>0</v>
      </c>
      <c r="H66" s="157">
        <f t="shared" ref="H66:H69" ca="1" si="11">IFERROR(G66/SUM(G$65:G$69),0)</f>
        <v>0</v>
      </c>
      <c r="I66" s="149">
        <f t="shared" ref="I66:I69" ca="1" si="12">SUM(E66,G66)</f>
        <v>0</v>
      </c>
      <c r="J66" s="157">
        <f t="shared" ref="J66:J69" ca="1" si="13">IFERROR(I66/SUM(I$65:I$69),0)</f>
        <v>0</v>
      </c>
      <c r="V66" s="162"/>
      <c r="W66" s="159"/>
      <c r="X66" s="159"/>
    </row>
    <row r="67" spans="1:24" x14ac:dyDescent="0.2">
      <c r="A67">
        <f t="shared" ca="1" si="9"/>
        <v>0</v>
      </c>
      <c r="B67">
        <v>3</v>
      </c>
      <c r="D67" t="str">
        <f>IF(LEN('Concept Note'!W11)&lt;1,"",'Concept Note'!W11)</f>
        <v/>
      </c>
      <c r="E67" s="149">
        <f ca="1">SUMIF('Concept Note'!J:J,D67,'Concept Note'!AP:AP)</f>
        <v>0</v>
      </c>
      <c r="F67" s="157">
        <f t="shared" ca="1" si="10"/>
        <v>0</v>
      </c>
      <c r="G67" s="149">
        <f ca="1">SUMIF('Concept Note'!J:J,D67,'Concept Note'!AQ:AQ)</f>
        <v>0</v>
      </c>
      <c r="H67" s="157">
        <f t="shared" ca="1" si="11"/>
        <v>0</v>
      </c>
      <c r="I67" s="149">
        <f t="shared" ca="1" si="12"/>
        <v>0</v>
      </c>
      <c r="J67" s="157">
        <f t="shared" ca="1" si="13"/>
        <v>0</v>
      </c>
      <c r="V67" s="162"/>
      <c r="W67" s="159"/>
      <c r="X67" s="159"/>
    </row>
    <row r="68" spans="1:24" x14ac:dyDescent="0.2">
      <c r="A68">
        <f t="shared" ca="1" si="9"/>
        <v>0</v>
      </c>
      <c r="B68">
        <v>4</v>
      </c>
      <c r="D68" t="str">
        <f>IF(LEN('Concept Note'!W12)&lt;1,"",'Concept Note'!W12)</f>
        <v/>
      </c>
      <c r="E68" s="149">
        <f ca="1">SUMIF('Concept Note'!J:J,D68,'Concept Note'!AP:AP)</f>
        <v>0</v>
      </c>
      <c r="F68" s="157">
        <f t="shared" ca="1" si="10"/>
        <v>0</v>
      </c>
      <c r="G68" s="149">
        <f ca="1">SUMIF('Concept Note'!J:J,D68,'Concept Note'!AQ:AQ)</f>
        <v>0</v>
      </c>
      <c r="H68" s="157">
        <f t="shared" ca="1" si="11"/>
        <v>0</v>
      </c>
      <c r="I68" s="149">
        <f t="shared" ca="1" si="12"/>
        <v>0</v>
      </c>
      <c r="J68" s="157">
        <f t="shared" ca="1" si="13"/>
        <v>0</v>
      </c>
      <c r="V68" s="162"/>
      <c r="W68" s="159"/>
      <c r="X68" s="159"/>
    </row>
    <row r="69" spans="1:24" x14ac:dyDescent="0.2">
      <c r="A69">
        <f t="shared" ca="1" si="9"/>
        <v>0</v>
      </c>
      <c r="B69">
        <v>5</v>
      </c>
      <c r="D69" t="str">
        <f>IF(LEN('Concept Note'!W13)&lt;1,"",'Concept Note'!W13)</f>
        <v/>
      </c>
      <c r="E69" s="149">
        <f ca="1">SUMIF('Concept Note'!J:J,D69,'Concept Note'!AP:AP)</f>
        <v>0</v>
      </c>
      <c r="F69" s="157">
        <f t="shared" ca="1" si="10"/>
        <v>0</v>
      </c>
      <c r="G69" s="149">
        <f ca="1">SUMIF('Concept Note'!J:J,D69,'Concept Note'!AQ:AQ)</f>
        <v>0</v>
      </c>
      <c r="H69" s="157">
        <f t="shared" ca="1" si="11"/>
        <v>0</v>
      </c>
      <c r="I69" s="149">
        <f t="shared" ca="1" si="12"/>
        <v>0</v>
      </c>
      <c r="J69" s="157">
        <f t="shared" ca="1" si="13"/>
        <v>0</v>
      </c>
      <c r="V69" s="162"/>
      <c r="W69" s="159"/>
      <c r="X69" s="159"/>
    </row>
    <row r="72" spans="1:24" x14ac:dyDescent="0.2">
      <c r="D72" s="301" t="s">
        <v>3328</v>
      </c>
      <c r="E72" s="344" t="s">
        <v>3315</v>
      </c>
      <c r="F72" s="345" t="s">
        <v>3316</v>
      </c>
      <c r="G72" s="344" t="s">
        <v>3317</v>
      </c>
      <c r="H72" s="345" t="s">
        <v>2</v>
      </c>
      <c r="I72" s="344" t="s">
        <v>1</v>
      </c>
      <c r="J72" s="345" t="s">
        <v>3318</v>
      </c>
    </row>
    <row r="73" spans="1:24" x14ac:dyDescent="0.2">
      <c r="A73">
        <f ca="1">IF(J73=0,0,1)</f>
        <v>1</v>
      </c>
      <c r="D73" t="str">
        <f ca="1">Translations!$A$83</f>
        <v>Allocation</v>
      </c>
      <c r="E73" s="149">
        <f ca="1">SUMIF('Concept Note'!$K:$K,'Summary budget'!$D73,'Concept Note'!AR:AR)</f>
        <v>606415.28218253958</v>
      </c>
      <c r="F73" s="149">
        <f ca="1">SUMIF('Concept Note'!$K:$K,'Summary budget'!$D73,'Concept Note'!AS:AS)</f>
        <v>928210.95299999998</v>
      </c>
      <c r="G73" s="149">
        <f ca="1">SUMIF('Concept Note'!$K:$K,'Summary budget'!$D73,'Concept Note'!AT:AT)</f>
        <v>1031032.0380000001</v>
      </c>
      <c r="H73" s="149">
        <f ca="1">SUMIF('Concept Note'!$K:$K,'Summary budget'!$D73,'Concept Note'!AU:AU)</f>
        <v>0</v>
      </c>
      <c r="I73" s="149">
        <f ca="1">SUMIF('Concept Note'!$K:$K,'Summary budget'!$D73,'Concept Note'!AV:AV)</f>
        <v>0</v>
      </c>
      <c r="J73" s="149">
        <f ca="1">SUM(E73:I73)</f>
        <v>2565658.2731825397</v>
      </c>
    </row>
    <row r="74" spans="1:24" x14ac:dyDescent="0.2">
      <c r="A74">
        <f ca="1">IF(J74=0,0,1)</f>
        <v>1</v>
      </c>
      <c r="D74" t="str">
        <f ca="1">Translations!$A$86</f>
        <v>Above</v>
      </c>
      <c r="E74" s="149">
        <f ca="1">SUMIF('Concept Note'!$K:$K,'Summary budget'!$D74,'Concept Note'!AW:AW)</f>
        <v>141809.33799999999</v>
      </c>
      <c r="F74" s="149">
        <f ca="1">SUMIF('Concept Note'!$K:$K,'Summary budget'!$D74,'Concept Note'!AX:AX)</f>
        <v>188973.91999999998</v>
      </c>
      <c r="G74" s="149">
        <f ca="1">SUMIF('Concept Note'!$K:$K,'Summary budget'!$D74,'Concept Note'!AY:AY)</f>
        <v>157995.23200000002</v>
      </c>
      <c r="H74" s="149">
        <f ca="1">SUMIF('Concept Note'!$K:$K,'Summary budget'!$D74,'Concept Note'!AZ:AZ)</f>
        <v>0</v>
      </c>
      <c r="I74" s="149">
        <f ca="1">SUMIF('Concept Note'!$K:$K,'Summary budget'!$D74,'Concept Note'!BA:BA)</f>
        <v>0</v>
      </c>
      <c r="J74" s="149">
        <f ca="1">SUM(E74:I74)</f>
        <v>488778.49</v>
      </c>
    </row>
  </sheetData>
  <sheetProtection password="C66B" sheet="1" objects="1" scenarios="1" formatColumns="0" formatRows="0"/>
  <mergeCells count="8">
    <mergeCell ref="U1:AA1"/>
    <mergeCell ref="U2:AA2"/>
    <mergeCell ref="U3:AA3"/>
    <mergeCell ref="U4:AA4"/>
    <mergeCell ref="M1:T1"/>
    <mergeCell ref="M2:T2"/>
    <mergeCell ref="M3:T3"/>
    <mergeCell ref="M4:T4"/>
  </mergeCells>
  <conditionalFormatting sqref="M34:M51">
    <cfRule type="containsText" dxfId="5" priority="17" operator="containsText" text="Grand Total">
      <formula>NOT(ISERROR(SEARCH("Grand Total",M34)))</formula>
    </cfRule>
  </conditionalFormatting>
  <conditionalFormatting sqref="N34:S51">
    <cfRule type="expression" dxfId="4" priority="16">
      <formula>($M34="Grand Total")</formula>
    </cfRule>
  </conditionalFormatting>
  <conditionalFormatting sqref="M14:M18">
    <cfRule type="containsText" dxfId="3" priority="10" operator="containsText" text="Grand Total">
      <formula>NOT(ISERROR(SEARCH("Grand Total",M14)))</formula>
    </cfRule>
  </conditionalFormatting>
  <conditionalFormatting sqref="N14:S19">
    <cfRule type="expression" dxfId="2" priority="1">
      <formula>($M14="Grand Total")</formula>
    </cfRule>
  </conditionalFormatting>
  <pageMargins left="0.70866141732283472" right="0.70866141732283472" top="0.74803149606299213" bottom="0.74803149606299213" header="0.31496062992125984" footer="0.31496062992125984"/>
  <pageSetup paperSize="8" scale="54" orientation="landscape"/>
  <headerFooter>
    <oddHeader xml:space="preserve">&amp;R27 August 2014
</oddHeader>
    <oddFooter>&amp;L&amp;F&amp;C&amp;A&amp;R&amp;P/&amp;N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Nr xmlns="f127e3a1-6a43-4b35-8211-dfdf2a8cacea" xsi:nil="true"/>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AE33814D636243AB6A9FA2A045E8DA" ma:contentTypeVersion="10" ma:contentTypeDescription="Create a new document." ma:contentTypeScope="" ma:versionID="0a78a8f6edf55887e2ee09ce2ca26616">
  <xsd:schema xmlns:xsd="http://www.w3.org/2001/XMLSchema" xmlns:p="http://schemas.microsoft.com/office/2006/metadata/properties" xmlns:ns1="http://schemas.microsoft.com/sharepoint/v3" xmlns:ns3="f127e3a1-6a43-4b35-8211-dfdf2a8cacea" targetNamespace="http://schemas.microsoft.com/office/2006/metadata/properties" ma:root="true" ma:fieldsID="00669015a401b4985ddcc8d1a303e968" ns1:_="" ns3:_="">
    <xsd:import namespace="http://schemas.microsoft.com/sharepoint/v3"/>
    <xsd:import namespace="f127e3a1-6a43-4b35-8211-dfdf2a8cacea"/>
    <xsd:element name="properties">
      <xsd:complexType>
        <xsd:sequence>
          <xsd:element name="documentManagement">
            <xsd:complexType>
              <xsd:all>
                <xsd:element ref="ns1:PublishingStartDate" minOccurs="0"/>
                <xsd:element ref="ns1:PublishingExpirationDate" minOccurs="0"/>
                <xsd:element ref="ns3:Nr"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dms="http://schemas.microsoft.com/office/2006/documentManagement/types" targetNamespace="f127e3a1-6a43-4b35-8211-dfdf2a8cacea" elementFormDefault="qualified">
    <xsd:import namespace="http://schemas.microsoft.com/office/2006/documentManagement/types"/>
    <xsd:element name="Nr" ma:index="11" nillable="true" ma:displayName="Nr" ma:internalName="N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AB21ED7-E1CF-4E36-AF06-5C3F37323468}">
  <ds:schemaRefs>
    <ds:schemaRef ds:uri="http://www.w3.org/XML/1998/namespace"/>
    <ds:schemaRef ds:uri="http://schemas.microsoft.com/office/2006/documentManagement/types"/>
    <ds:schemaRef ds:uri="http://schemas.openxmlformats.org/package/2006/metadata/core-properties"/>
    <ds:schemaRef ds:uri="http://purl.org/dc/elements/1.1/"/>
    <ds:schemaRef ds:uri="http://purl.org/dc/terms/"/>
    <ds:schemaRef ds:uri="f127e3a1-6a43-4b35-8211-dfdf2a8cacea"/>
    <ds:schemaRef ds:uri="http://schemas.microsoft.com/sharepoint/v3"/>
    <ds:schemaRef ds:uri="http://schemas.microsoft.com/office/2006/metadata/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B82CD57E-8ADB-4609-B33A-B923FA438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127e3a1-6a43-4b35-8211-dfdf2a8cace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14838B5-8B34-4975-BDC8-B1BA1944AC3C}">
  <ds:schemaRefs>
    <ds:schemaRef ds:uri="http://schemas.microsoft.com/sharepoint/v3/contenttype/forms"/>
  </ds:schemaRefs>
</ds:datastoreItem>
</file>

<file path=customXml/itemProps4.xml><?xml version="1.0" encoding="utf-8"?>
<ds:datastoreItem xmlns:ds="http://schemas.openxmlformats.org/officeDocument/2006/customXml" ds:itemID="{4DAA8D18-B959-4364-8729-4981EBB79EB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20</vt:i4>
      </vt:variant>
    </vt:vector>
  </HeadingPairs>
  <TitlesOfParts>
    <vt:vector size="45" baseType="lpstr">
      <vt:lpstr>Instructiones ES</vt:lpstr>
      <vt:lpstr>Instructions  FR</vt:lpstr>
      <vt:lpstr>Instructions EN</vt:lpstr>
      <vt:lpstr>инструкции RU</vt:lpstr>
      <vt:lpstr>Chg log</vt:lpstr>
      <vt:lpstr>Instructions</vt:lpstr>
      <vt:lpstr>Framework</vt:lpstr>
      <vt:lpstr>Concept Note</vt:lpstr>
      <vt:lpstr>Summary budget</vt:lpstr>
      <vt:lpstr>Target assumptions - optional</vt:lpstr>
      <vt:lpstr>Cost assumptions - optional</vt:lpstr>
      <vt:lpstr>CatCmp</vt:lpstr>
      <vt:lpstr>CatModules</vt:lpstr>
      <vt:lpstr>CatInt</vt:lpstr>
      <vt:lpstr>CatImpact</vt:lpstr>
      <vt:lpstr>CatOutcome</vt:lpstr>
      <vt:lpstr>CatCoverage</vt:lpstr>
      <vt:lpstr>CatDataSrc</vt:lpstr>
      <vt:lpstr>Ctry-notMulti</vt:lpstr>
      <vt:lpstr>Definitions</vt:lpstr>
      <vt:lpstr>Translations</vt:lpstr>
      <vt:lpstr>ModInCmp</vt:lpstr>
      <vt:lpstr>ImpactInCmp</vt:lpstr>
      <vt:lpstr>DataSrcInCmp</vt:lpstr>
      <vt:lpstr>OutcomeInCmp</vt:lpstr>
      <vt:lpstr>Components</vt:lpstr>
      <vt:lpstr>ComponentSelected</vt:lpstr>
      <vt:lpstr>Country_Applicant</vt:lpstr>
      <vt:lpstr>GeoArea</vt:lpstr>
      <vt:lpstr>LangOffset</vt:lpstr>
      <vt:lpstr>Language</vt:lpstr>
      <vt:lpstr>MonthIndex</vt:lpstr>
      <vt:lpstr>Months</vt:lpstr>
      <vt:lpstr>MonthSelected</vt:lpstr>
      <vt:lpstr>PRs</vt:lpstr>
      <vt:lpstr>StartYearSelected</vt:lpstr>
      <vt:lpstr>Years</vt:lpstr>
      <vt:lpstr>YearSelected</vt:lpstr>
      <vt:lpstr>Framework!Заголовки_для_печати</vt:lpstr>
      <vt:lpstr>'Concept Note'!Область_печати</vt:lpstr>
      <vt:lpstr>'Cost assumptions - optional'!Область_печати</vt:lpstr>
      <vt:lpstr>Framework!Область_печати</vt:lpstr>
      <vt:lpstr>Instructions!Область_печати</vt:lpstr>
      <vt:lpstr>'Summary budget'!Область_печати</vt:lpstr>
      <vt:lpstr>'Target assumptions - optional'!Область_печати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FundingModel_ModularApproach_Template_all.xlsx</dc:title>
  <dc:creator/>
  <cp:lastModifiedBy/>
  <dcterms:created xsi:type="dcterms:W3CDTF">2011-08-15T15:21:04Z</dcterms:created>
  <dcterms:modified xsi:type="dcterms:W3CDTF">2015-01-15T15:57:17Z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ound">
    <vt:lpwstr>Round 11</vt:lpwstr>
  </property>
  <property fmtid="{D5CDD505-2E9C-101B-9397-08002B2CF9AE}" pid="3" name="Section">
    <vt:lpwstr>Performance Framework</vt:lpwstr>
  </property>
  <property fmtid="{D5CDD505-2E9C-101B-9397-08002B2CF9AE}" pid="4" name="OptionButton1">
    <vt:lpwstr>0</vt:lpwstr>
  </property>
  <property fmtid="{D5CDD505-2E9C-101B-9397-08002B2CF9AE}" pid="5" name="Template-ID">
    <vt:lpwstr/>
  </property>
  <property fmtid="{D5CDD505-2E9C-101B-9397-08002B2CF9AE}" pid="6" name="Language">
    <vt:lpwstr>English</vt:lpwstr>
  </property>
  <property fmtid="{D5CDD505-2E9C-101B-9397-08002B2CF9AE}" pid="7" name="Multi">
    <vt:lpwstr>Single</vt:lpwstr>
  </property>
  <property fmtid="{D5CDD505-2E9C-101B-9397-08002B2CF9AE}" pid="8" name="Final">
    <vt:lpwstr>1</vt:lpwstr>
  </property>
  <property fmtid="{D5CDD505-2E9C-101B-9397-08002B2CF9AE}" pid="9" name="Document Type">
    <vt:lpwstr>Periodic Review</vt:lpwstr>
  </property>
  <property fmtid="{D5CDD505-2E9C-101B-9397-08002B2CF9AE}" pid="10" name="PublishStatus">
    <vt:lpwstr>New</vt:lpwstr>
  </property>
  <property fmtid="{D5CDD505-2E9C-101B-9397-08002B2CF9AE}" pid="11" name="ContentType">
    <vt:lpwstr>Document</vt:lpwstr>
  </property>
  <property fmtid="{D5CDD505-2E9C-101B-9397-08002B2CF9AE}" pid="12" name="ContentTypeId">
    <vt:lpwstr>0x010100D7AE33814D636243AB6A9FA2A045E8DA</vt:lpwstr>
  </property>
  <property fmtid="{D5CDD505-2E9C-101B-9397-08002B2CF9AE}" pid="13" name="Enterprise Asset Reference">
    <vt:lpwstr/>
  </property>
  <property fmtid="{D5CDD505-2E9C-101B-9397-08002B2CF9AE}" pid="14" name="Validation">
    <vt:lpwstr>Submited</vt:lpwstr>
  </property>
  <property fmtid="{D5CDD505-2E9C-101B-9397-08002B2CF9AE}" pid="15" name="AssetAutoExtraction">
    <vt:lpwstr/>
  </property>
  <property fmtid="{D5CDD505-2E9C-101B-9397-08002B2CF9AE}" pid="16" name="WorkflowCreationPath">
    <vt:lpwstr>2f7debbc-2b8d-44a1-9e0a-4005030c88f4,28;2f7debbc-2b8d-44a1-9e0a-4005030c88f4,30;2f7debbc-2b8d-44a1-9e0a-4005030c88f4,32;2f7debbc-2b8d-44a1-9e0a-4005030c88f4,11;2f7debbc-2b8d-44a1-9e0a-4005030c88f4,16;2f7debbc-2b8d-44a1-9e0a-4005030c88f4,24;</vt:lpwstr>
  </property>
  <property fmtid="{D5CDD505-2E9C-101B-9397-08002B2CF9AE}" pid="17" name="EktContentLanguage">
    <vt:i4>1033</vt:i4>
  </property>
  <property fmtid="{D5CDD505-2E9C-101B-9397-08002B2CF9AE}" pid="18" name="EktQuickLink">
    <vt:lpwstr>DownloadAsset.aspx?id=26597</vt:lpwstr>
  </property>
  <property fmtid="{D5CDD505-2E9C-101B-9397-08002B2CF9AE}" pid="19" name="EktContentType">
    <vt:i4>101</vt:i4>
  </property>
  <property fmtid="{D5CDD505-2E9C-101B-9397-08002B2CF9AE}" pid="20" name="EktContentSubType">
    <vt:i4>0</vt:i4>
  </property>
  <property fmtid="{D5CDD505-2E9C-101B-9397-08002B2CF9AE}" pid="21" name="EktFolderName">
    <vt:lpwstr/>
  </property>
  <property fmtid="{D5CDD505-2E9C-101B-9397-08002B2CF9AE}" pid="22" name="EktCmsPath">
    <vt:lpwstr/>
  </property>
  <property fmtid="{D5CDD505-2E9C-101B-9397-08002B2CF9AE}" pid="23" name="EktExpiryType">
    <vt:i4>1</vt:i4>
  </property>
  <property fmtid="{D5CDD505-2E9C-101B-9397-08002B2CF9AE}" pid="24" name="EktDateCreated">
    <vt:lpwstr>2011-11-15T10:34:43Z</vt:lpwstr>
  </property>
  <property fmtid="{D5CDD505-2E9C-101B-9397-08002B2CF9AE}" pid="25" name="EktDateModified">
    <vt:lpwstr>2012-04-30T10:51:36Z</vt:lpwstr>
  </property>
  <property fmtid="{D5CDD505-2E9C-101B-9397-08002B2CF9AE}" pid="26" name="EktTaxCategory">
    <vt:lpwstr> #eksep# \Navigation\documents\monitoring_evaluation #eksep# </vt:lpwstr>
  </property>
  <property fmtid="{D5CDD505-2E9C-101B-9397-08002B2CF9AE}" pid="27" name="EktDisabledTaxCategory">
    <vt:lpwstr/>
  </property>
  <property fmtid="{D5CDD505-2E9C-101B-9397-08002B2CF9AE}" pid="28" name="EktCmsSize">
    <vt:i4>728576</vt:i4>
  </property>
  <property fmtid="{D5CDD505-2E9C-101B-9397-08002B2CF9AE}" pid="29" name="EktSearchable">
    <vt:i4>1</vt:i4>
  </property>
  <property fmtid="{D5CDD505-2E9C-101B-9397-08002B2CF9AE}" pid="30" name="EktEDescription">
    <vt:lpwstr>&amp;lt;p&amp;gt;$Meta$  $Ranges$  Translations  HSS  Definitions  Drops  Malaria  TB  HIV  Target assumptions  Performance Framework  Instructions ru  Instructions sp  Instructions fr  Instructions en  Afghanistan  Albania  Algeria  Alter_Vida___Centro_de_Estudi</vt:lpwstr>
  </property>
  <property fmtid="{D5CDD505-2E9C-101B-9397-08002B2CF9AE}" pid="31" name="EktFile_Size">
    <vt:lpwstr>696 KB</vt:lpwstr>
  </property>
  <property fmtid="{D5CDD505-2E9C-101B-9397-08002B2CF9AE}" pid="32" name="EktFile_Type">
    <vt:lpwstr>XLS</vt:lpwstr>
  </property>
  <property fmtid="{D5CDD505-2E9C-101B-9397-08002B2CF9AE}" pid="33" name="SV_QUERY_LIST_4F35BF76-6C0D-4D9B-82B2-816C12CF3733">
    <vt:lpwstr>empty_477D106A-C0D6-4607-AEBD-E2C9D60EA279</vt:lpwstr>
  </property>
</Properties>
</file>